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cast\Desktop\Programacion Lineal\Taks 2\"/>
    </mc:Choice>
  </mc:AlternateContent>
  <xr:revisionPtr revIDLastSave="0" documentId="13_ncr:1_{4E21788A-5910-48FE-BEE9-07E2AE28A061}" xr6:coauthVersionLast="47" xr6:coauthVersionMax="47" xr10:uidLastSave="{00000000-0000-0000-0000-000000000000}"/>
  <bookViews>
    <workbookView xWindow="-83" yWindow="0" windowWidth="10965" windowHeight="12863" tabRatio="702" firstSheet="10" activeTab="10" xr2:uid="{1246C2CE-D564-4DA9-AB5C-8F0109B0681F}"/>
  </bookViews>
  <sheets>
    <sheet name="Problem 1" sheetId="3" r:id="rId1"/>
    <sheet name="Problema 1 Solve" sheetId="4" r:id="rId2"/>
    <sheet name="Problem 1 Dual" sheetId="7" r:id="rId3"/>
    <sheet name="Problema 1 Con Excel" sheetId="8" r:id="rId4"/>
    <sheet name="Problema 1 Interpretacion" sheetId="10" r:id="rId5"/>
    <sheet name="Problem 2" sheetId="11" r:id="rId6"/>
    <sheet name="Sensitivity Report Problema 2" sheetId="15" r:id="rId7"/>
    <sheet name="Problema 2 Con Excel " sheetId="14" r:id="rId8"/>
    <sheet name="Problema 2 Cambios" sheetId="16" r:id="rId9"/>
    <sheet name="Problema 2 interpretacion" sheetId="17" r:id="rId10"/>
    <sheet name="Problem 3" sheetId="13" r:id="rId11"/>
    <sheet name="Problema 3 Con Excel" sheetId="18" r:id="rId12"/>
    <sheet name="Sheet2" sheetId="19" r:id="rId13"/>
  </sheets>
  <definedNames>
    <definedName name="solver_adj" localSheetId="3" hidden="1">'Problema 1 Con Excel'!$C$19:$C$21</definedName>
    <definedName name="solver_adj" localSheetId="1" hidden="1">'Problema 1 Solve'!$C$14:$C$16</definedName>
    <definedName name="solver_adj" localSheetId="8" hidden="1">'Problema 2 Cambios'!$C$110:$C$112</definedName>
    <definedName name="solver_adj" localSheetId="7" hidden="1">'Problema 2 Con Excel '!$C$19:$C$21</definedName>
    <definedName name="solver_adj" localSheetId="11" hidden="1">'Problema 3 Con Excel'!$C$33:$C$35</definedName>
    <definedName name="solver_cvg" localSheetId="3" hidden="1">"""0,0001"""</definedName>
    <definedName name="solver_cvg" localSheetId="1" hidden="1">"""""""""""""""""""""""""""""""""""""""""""""""""""""""""""""""""""""""""""""""""""""""""""""""""""""""""""""""""""""""""""""""0,0001"""""""""""""""""""""""""""""""""""""""""""""""""""""""""""""""""""""""""""""""""""""""""""""""""""""""""""""""""""""""""""""""</definedName>
    <definedName name="solver_cvg" localSheetId="8" hidden="1">"""""""""""""""""""""""""""""""""""""""""""""""""""""""""""""""""""""""""""""""""""""""""""""""""""""""""""""""""""""""""""""""0,0001"""""""""""""""""""""""""""""""""""""""""""""""""""""""""""""""""""""""""""""""""""""""""""""""""""""""""""""""""""""""""""""""</definedName>
    <definedName name="solver_cvg" localSheetId="7" hidden="1">"""""""""""""""0,0001"""""""""""""""</definedName>
    <definedName name="solver_cvg" localSheetId="11" hidden="1">"""""""0,0001"""""""</definedName>
    <definedName name="solver_drv" localSheetId="3" hidden="1">1</definedName>
    <definedName name="solver_drv" localSheetId="1" hidden="1">1</definedName>
    <definedName name="solver_drv" localSheetId="8" hidden="1">1</definedName>
    <definedName name="solver_drv" localSheetId="7" hidden="1">1</definedName>
    <definedName name="solver_drv" localSheetId="11" hidden="1">1</definedName>
    <definedName name="solver_eng" localSheetId="3" hidden="1">2</definedName>
    <definedName name="solver_eng" localSheetId="1" hidden="1">2</definedName>
    <definedName name="solver_eng" localSheetId="8" hidden="1">2</definedName>
    <definedName name="solver_eng" localSheetId="7" hidden="1">2</definedName>
    <definedName name="solver_eng" localSheetId="11" hidden="1">2</definedName>
    <definedName name="solver_est" localSheetId="3" hidden="1">1</definedName>
    <definedName name="solver_est" localSheetId="1" hidden="1">1</definedName>
    <definedName name="solver_est" localSheetId="8" hidden="1">1</definedName>
    <definedName name="solver_est" localSheetId="7" hidden="1">1</definedName>
    <definedName name="solver_est" localSheetId="11" hidden="1">1</definedName>
    <definedName name="solver_itr" localSheetId="3" hidden="1">2147483647</definedName>
    <definedName name="solver_itr" localSheetId="1" hidden="1">2147483647</definedName>
    <definedName name="solver_itr" localSheetId="8" hidden="1">2147483647</definedName>
    <definedName name="solver_itr" localSheetId="7" hidden="1">2147483647</definedName>
    <definedName name="solver_itr" localSheetId="11" hidden="1">2147483647</definedName>
    <definedName name="solver_lhs1" localSheetId="3" hidden="1">'Problema 1 Con Excel'!$H$13:$H$15</definedName>
    <definedName name="solver_lhs1" localSheetId="1" hidden="1">'Problema 1 Solve'!$H$8:$H$10</definedName>
    <definedName name="solver_lhs1" localSheetId="8" hidden="1">'Problema 2 Cambios'!$H$104:$H$106</definedName>
    <definedName name="solver_lhs1" localSheetId="7" hidden="1">'Problema 2 Con Excel '!$H$13:$H$15</definedName>
    <definedName name="solver_lhs1" localSheetId="11" hidden="1">'Problema 3 Con Excel'!$H$27</definedName>
    <definedName name="solver_lhs2" localSheetId="8" hidden="1">'Problema 2 Cambios'!$H$66:$H$68</definedName>
    <definedName name="solver_lhs2" localSheetId="11" hidden="1">'Problema 3 Con Excel'!$H$28:$H$29</definedName>
    <definedName name="solver_mip" localSheetId="3" hidden="1">2147483647</definedName>
    <definedName name="solver_mip" localSheetId="1" hidden="1">2147483647</definedName>
    <definedName name="solver_mip" localSheetId="8" hidden="1">2147483647</definedName>
    <definedName name="solver_mip" localSheetId="7" hidden="1">2147483647</definedName>
    <definedName name="solver_mip" localSheetId="11" hidden="1">2147483647</definedName>
    <definedName name="solver_mni" localSheetId="3" hidden="1">30</definedName>
    <definedName name="solver_mni" localSheetId="1" hidden="1">30</definedName>
    <definedName name="solver_mni" localSheetId="8" hidden="1">30</definedName>
    <definedName name="solver_mni" localSheetId="7" hidden="1">30</definedName>
    <definedName name="solver_mni" localSheetId="11" hidden="1">30</definedName>
    <definedName name="solver_mrt" localSheetId="3" hidden="1">"""0,075"""</definedName>
    <definedName name="solver_mrt" localSheetId="1" hidden="1">"""""""""""""""""""""""""""""""""""""""""""""""""""""""""""""""""""""""""""""""""""""""""""""""""""""""""""""""""""""""""""""""0,075"""""""""""""""""""""""""""""""""""""""""""""""""""""""""""""""""""""""""""""""""""""""""""""""""""""""""""""""""""""""""""""""</definedName>
    <definedName name="solver_mrt" localSheetId="8" hidden="1">"""""""""""""""""""""""""""""""""""""""""""""""""""""""""""""""""""""""""""""""""""""""""""""""""""""""""""""""""""""""""""""""0,075"""""""""""""""""""""""""""""""""""""""""""""""""""""""""""""""""""""""""""""""""""""""""""""""""""""""""""""""""""""""""""""""</definedName>
    <definedName name="solver_mrt" localSheetId="7" hidden="1">"""""""""""""""0,075"""""""""""""""</definedName>
    <definedName name="solver_mrt" localSheetId="11" hidden="1">"""""""0,075"""""""</definedName>
    <definedName name="solver_msl" localSheetId="3" hidden="1">2</definedName>
    <definedName name="solver_msl" localSheetId="1" hidden="1">2</definedName>
    <definedName name="solver_msl" localSheetId="8" hidden="1">2</definedName>
    <definedName name="solver_msl" localSheetId="7" hidden="1">2</definedName>
    <definedName name="solver_msl" localSheetId="11" hidden="1">2</definedName>
    <definedName name="solver_neg" localSheetId="3" hidden="1">1</definedName>
    <definedName name="solver_neg" localSheetId="1" hidden="1">1</definedName>
    <definedName name="solver_neg" localSheetId="8" hidden="1">1</definedName>
    <definedName name="solver_neg" localSheetId="7" hidden="1">1</definedName>
    <definedName name="solver_neg" localSheetId="11" hidden="1">1</definedName>
    <definedName name="solver_nod" localSheetId="3" hidden="1">2147483647</definedName>
    <definedName name="solver_nod" localSheetId="1" hidden="1">2147483647</definedName>
    <definedName name="solver_nod" localSheetId="8" hidden="1">2147483647</definedName>
    <definedName name="solver_nod" localSheetId="7" hidden="1">2147483647</definedName>
    <definedName name="solver_nod" localSheetId="11" hidden="1">2147483647</definedName>
    <definedName name="solver_num" localSheetId="3" hidden="1">1</definedName>
    <definedName name="solver_num" localSheetId="1" hidden="1">1</definedName>
    <definedName name="solver_num" localSheetId="8" hidden="1">1</definedName>
    <definedName name="solver_num" localSheetId="7" hidden="1">1</definedName>
    <definedName name="solver_num" localSheetId="11" hidden="1">2</definedName>
    <definedName name="solver_nwt" localSheetId="3" hidden="1">1</definedName>
    <definedName name="solver_nwt" localSheetId="1" hidden="1">1</definedName>
    <definedName name="solver_nwt" localSheetId="8" hidden="1">1</definedName>
    <definedName name="solver_nwt" localSheetId="7" hidden="1">1</definedName>
    <definedName name="solver_nwt" localSheetId="11" hidden="1">1</definedName>
    <definedName name="solver_opt" localSheetId="3" hidden="1">'Problema 1 Con Excel'!$C$22</definedName>
    <definedName name="solver_opt" localSheetId="1" hidden="1">'Problema 1 Solve'!$C$17</definedName>
    <definedName name="solver_opt" localSheetId="8" hidden="1">'Problema 2 Cambios'!$C$113</definedName>
    <definedName name="solver_opt" localSheetId="7" hidden="1">'Problema 2 Con Excel '!$C$22</definedName>
    <definedName name="solver_opt" localSheetId="11" hidden="1">'Problema 3 Con Excel'!$C$36</definedName>
    <definedName name="solver_pre" localSheetId="3" hidden="1">"""0,000001"""</definedName>
    <definedName name="solver_pre" localSheetId="1" hidden="1">"""""""""""""""""""""""""""""""""""""""""""""""""""""""""""""""""""""""""""""""""""""""""""""""""""""""""""""""""""""""""""""""0,000001"""""""""""""""""""""""""""""""""""""""""""""""""""""""""""""""""""""""""""""""""""""""""""""""""""""""""""""""""""""""""""""""</definedName>
    <definedName name="solver_pre" localSheetId="8" hidden="1">"""""""""""""""""""""""""""""""""""""""""""""""""""""""""""""""""""""""""""""""""""""""""""""""""""""""""""""""""""""""""""""""0,000001"""""""""""""""""""""""""""""""""""""""""""""""""""""""""""""""""""""""""""""""""""""""""""""""""""""""""""""""""""""""""""""""</definedName>
    <definedName name="solver_pre" localSheetId="7" hidden="1">"""""""""""""""0,000001"""""""""""""""</definedName>
    <definedName name="solver_pre" localSheetId="11" hidden="1">"""""""0,000001"""""""</definedName>
    <definedName name="solver_rbv" localSheetId="3" hidden="1">1</definedName>
    <definedName name="solver_rbv" localSheetId="1" hidden="1">1</definedName>
    <definedName name="solver_rbv" localSheetId="8" hidden="1">1</definedName>
    <definedName name="solver_rbv" localSheetId="7" hidden="1">1</definedName>
    <definedName name="solver_rbv" localSheetId="11" hidden="1">1</definedName>
    <definedName name="solver_rel1" localSheetId="3" hidden="1">1</definedName>
    <definedName name="solver_rel1" localSheetId="1" hidden="1">3</definedName>
    <definedName name="solver_rel1" localSheetId="8" hidden="1">1</definedName>
    <definedName name="solver_rel1" localSheetId="7" hidden="1">1</definedName>
    <definedName name="solver_rel1" localSheetId="11" hidden="1">3</definedName>
    <definedName name="solver_rel2" localSheetId="8" hidden="1">1</definedName>
    <definedName name="solver_rel2" localSheetId="11" hidden="1">1</definedName>
    <definedName name="solver_rhs1" localSheetId="3" hidden="1">'Problema 1 Con Excel'!$G$13:$G$15</definedName>
    <definedName name="solver_rhs1" localSheetId="1" hidden="1">'Problema 1 Solve'!$G$8:$G$10</definedName>
    <definedName name="solver_rhs1" localSheetId="8" hidden="1">'Problema 2 Cambios'!$G$104:$G$106</definedName>
    <definedName name="solver_rhs1" localSheetId="7" hidden="1">'Problema 2 Con Excel '!$G$13:$G$15</definedName>
    <definedName name="solver_rhs1" localSheetId="11" hidden="1">'Problema 3 Con Excel'!$G$27</definedName>
    <definedName name="solver_rhs2" localSheetId="8" hidden="1">'Problema 2 Cambios'!$G$66:$G$68</definedName>
    <definedName name="solver_rhs2" localSheetId="11" hidden="1">'Problema 3 Con Excel'!$G$28:$G$29</definedName>
    <definedName name="solver_rlx" localSheetId="3" hidden="1">2</definedName>
    <definedName name="solver_rlx" localSheetId="1" hidden="1">2</definedName>
    <definedName name="solver_rlx" localSheetId="8" hidden="1">2</definedName>
    <definedName name="solver_rlx" localSheetId="7" hidden="1">2</definedName>
    <definedName name="solver_rlx" localSheetId="11" hidden="1">2</definedName>
    <definedName name="solver_rsd" localSheetId="3" hidden="1">0</definedName>
    <definedName name="solver_rsd" localSheetId="1" hidden="1">0</definedName>
    <definedName name="solver_rsd" localSheetId="8" hidden="1">0</definedName>
    <definedName name="solver_rsd" localSheetId="7" hidden="1">0</definedName>
    <definedName name="solver_rsd" localSheetId="11" hidden="1">0</definedName>
    <definedName name="solver_scl" localSheetId="3" hidden="1">1</definedName>
    <definedName name="solver_scl" localSheetId="1" hidden="1">1</definedName>
    <definedName name="solver_scl" localSheetId="8" hidden="1">1</definedName>
    <definedName name="solver_scl" localSheetId="7" hidden="1">1</definedName>
    <definedName name="solver_scl" localSheetId="11" hidden="1">1</definedName>
    <definedName name="solver_sho" localSheetId="3" hidden="1">2</definedName>
    <definedName name="solver_sho" localSheetId="1" hidden="1">2</definedName>
    <definedName name="solver_sho" localSheetId="8" hidden="1">2</definedName>
    <definedName name="solver_sho" localSheetId="7" hidden="1">2</definedName>
    <definedName name="solver_sho" localSheetId="11" hidden="1">2</definedName>
    <definedName name="solver_ssz" localSheetId="3" hidden="1">100</definedName>
    <definedName name="solver_ssz" localSheetId="1" hidden="1">100</definedName>
    <definedName name="solver_ssz" localSheetId="8" hidden="1">100</definedName>
    <definedName name="solver_ssz" localSheetId="7" hidden="1">100</definedName>
    <definedName name="solver_ssz" localSheetId="11" hidden="1">100</definedName>
    <definedName name="solver_tim" localSheetId="3" hidden="1">2147483647</definedName>
    <definedName name="solver_tim" localSheetId="1" hidden="1">2147483647</definedName>
    <definedName name="solver_tim" localSheetId="8" hidden="1">2147483647</definedName>
    <definedName name="solver_tim" localSheetId="7" hidden="1">2147483647</definedName>
    <definedName name="solver_tim" localSheetId="11" hidden="1">2147483647</definedName>
    <definedName name="solver_tol" localSheetId="3" hidden="1">0.01</definedName>
    <definedName name="solver_tol" localSheetId="1" hidden="1">0.01</definedName>
    <definedName name="solver_tol" localSheetId="8" hidden="1">0.01</definedName>
    <definedName name="solver_tol" localSheetId="7" hidden="1">0.01</definedName>
    <definedName name="solver_tol" localSheetId="11" hidden="1">0.01</definedName>
    <definedName name="solver_typ" localSheetId="3" hidden="1">1</definedName>
    <definedName name="solver_typ" localSheetId="1" hidden="1">2</definedName>
    <definedName name="solver_typ" localSheetId="8" hidden="1">1</definedName>
    <definedName name="solver_typ" localSheetId="7" hidden="1">1</definedName>
    <definedName name="solver_typ" localSheetId="11" hidden="1">1</definedName>
    <definedName name="solver_val" localSheetId="3" hidden="1">0</definedName>
    <definedName name="solver_val" localSheetId="1" hidden="1">0</definedName>
    <definedName name="solver_val" localSheetId="8" hidden="1">0</definedName>
    <definedName name="solver_val" localSheetId="7" hidden="1">0</definedName>
    <definedName name="solver_val" localSheetId="11" hidden="1">0</definedName>
    <definedName name="solver_ver" localSheetId="3" hidden="1">3</definedName>
    <definedName name="solver_ver" localSheetId="1" hidden="1">3</definedName>
    <definedName name="solver_ver" localSheetId="8" hidden="1">3</definedName>
    <definedName name="solver_ver" localSheetId="7" hidden="1">3</definedName>
    <definedName name="solver_ver" localSheetId="11" hidden="1">3</definedName>
  </definedNames>
  <calcPr calcId="191029" iterateDelta="1.0000000000000001E-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8" i="13" l="1"/>
  <c r="C126" i="13"/>
  <c r="C124" i="13"/>
  <c r="B85" i="13"/>
  <c r="B87" i="13" s="1"/>
  <c r="B66" i="13"/>
  <c r="B67" i="13" s="1"/>
  <c r="C85" i="13"/>
  <c r="C88" i="13" s="1"/>
  <c r="D85" i="13"/>
  <c r="D88" i="13" s="1"/>
  <c r="E85" i="13"/>
  <c r="E88" i="13" s="1"/>
  <c r="F85" i="13"/>
  <c r="F87" i="13" s="1"/>
  <c r="F94" i="13" s="1"/>
  <c r="G85" i="13"/>
  <c r="G88" i="13" s="1"/>
  <c r="H85" i="13"/>
  <c r="H87" i="13" s="1"/>
  <c r="J85" i="13"/>
  <c r="J87" i="13" s="1"/>
  <c r="K79" i="13"/>
  <c r="K80" i="13"/>
  <c r="K78" i="13"/>
  <c r="C66" i="13"/>
  <c r="C69" i="13" s="1"/>
  <c r="D66" i="13"/>
  <c r="D69" i="13" s="1"/>
  <c r="E66" i="13"/>
  <c r="E69" i="13" s="1"/>
  <c r="F66" i="13"/>
  <c r="F69" i="13" s="1"/>
  <c r="G66" i="13"/>
  <c r="G69" i="13" s="1"/>
  <c r="H66" i="13"/>
  <c r="H69" i="13" s="1"/>
  <c r="I66" i="13"/>
  <c r="I68" i="13" s="1"/>
  <c r="J66" i="13"/>
  <c r="J68" i="13" s="1"/>
  <c r="K60" i="13"/>
  <c r="K61" i="13"/>
  <c r="K59" i="13"/>
  <c r="J94" i="13" l="1"/>
  <c r="H94" i="13"/>
  <c r="B94" i="13"/>
  <c r="J86" i="13"/>
  <c r="J88" i="13"/>
  <c r="K85" i="13"/>
  <c r="B88" i="13"/>
  <c r="B95" i="13" s="1"/>
  <c r="K86" i="13"/>
  <c r="H92" i="13"/>
  <c r="K87" i="13"/>
  <c r="J93" i="13"/>
  <c r="C87" i="13"/>
  <c r="C94" i="13" s="1"/>
  <c r="G87" i="13"/>
  <c r="G94" i="13" s="1"/>
  <c r="D87" i="13"/>
  <c r="D94" i="13" s="1"/>
  <c r="H86" i="13"/>
  <c r="H93" i="13" s="1"/>
  <c r="G86" i="13"/>
  <c r="H88" i="13"/>
  <c r="E87" i="13"/>
  <c r="E94" i="13" s="1"/>
  <c r="F101" i="13" s="1"/>
  <c r="F86" i="13"/>
  <c r="E86" i="13"/>
  <c r="F88" i="13"/>
  <c r="J95" i="13" s="1"/>
  <c r="D86" i="13"/>
  <c r="C86" i="13"/>
  <c r="B86" i="13"/>
  <c r="B93" i="13" s="1"/>
  <c r="I67" i="13"/>
  <c r="J67" i="13"/>
  <c r="H67" i="13"/>
  <c r="G67" i="13"/>
  <c r="H68" i="13"/>
  <c r="G68" i="13"/>
  <c r="D68" i="13"/>
  <c r="C68" i="13"/>
  <c r="B68" i="13"/>
  <c r="B69" i="13"/>
  <c r="J69" i="13"/>
  <c r="I69" i="13"/>
  <c r="E67" i="13"/>
  <c r="E68" i="13"/>
  <c r="D67" i="13"/>
  <c r="F68" i="13"/>
  <c r="F67" i="13"/>
  <c r="C67" i="13"/>
  <c r="F108" i="13" l="1"/>
  <c r="I108" i="13"/>
  <c r="B101" i="13"/>
  <c r="B108" i="13" s="1"/>
  <c r="G101" i="13"/>
  <c r="G108" i="13" s="1"/>
  <c r="D95" i="13"/>
  <c r="D101" i="13"/>
  <c r="D108" i="13" s="1"/>
  <c r="C92" i="13"/>
  <c r="C101" i="13"/>
  <c r="C108" i="13" s="1"/>
  <c r="B100" i="13"/>
  <c r="K93" i="13"/>
  <c r="E101" i="13"/>
  <c r="E108" i="13" s="1"/>
  <c r="K94" i="13"/>
  <c r="H95" i="13"/>
  <c r="H101" i="13"/>
  <c r="H108" i="13" s="1"/>
  <c r="J101" i="13"/>
  <c r="E92" i="13"/>
  <c r="C93" i="13"/>
  <c r="D93" i="13"/>
  <c r="E93" i="13"/>
  <c r="D92" i="13"/>
  <c r="J92" i="13"/>
  <c r="F95" i="13"/>
  <c r="B92" i="13"/>
  <c r="F92" i="13"/>
  <c r="G92" i="13"/>
  <c r="F93" i="13"/>
  <c r="F100" i="13" s="1"/>
  <c r="C95" i="13"/>
  <c r="E95" i="13"/>
  <c r="B102" i="13" s="1"/>
  <c r="G93" i="13"/>
  <c r="G95" i="13"/>
  <c r="K101" i="13" l="1"/>
  <c r="J108" i="13"/>
  <c r="I107" i="13"/>
  <c r="F107" i="13"/>
  <c r="B107" i="13"/>
  <c r="H99" i="13"/>
  <c r="F99" i="13"/>
  <c r="J102" i="13"/>
  <c r="J100" i="13"/>
  <c r="D99" i="13"/>
  <c r="G99" i="13"/>
  <c r="H100" i="13"/>
  <c r="H107" i="13" s="1"/>
  <c r="B99" i="13"/>
  <c r="C102" i="13"/>
  <c r="K100" i="13"/>
  <c r="D100" i="13"/>
  <c r="D107" i="13" s="1"/>
  <c r="E99" i="13"/>
  <c r="C99" i="13"/>
  <c r="F102" i="13"/>
  <c r="J99" i="13"/>
  <c r="K92" i="13"/>
  <c r="E102" i="13"/>
  <c r="E109" i="13" s="1"/>
  <c r="E100" i="13"/>
  <c r="E107" i="13" s="1"/>
  <c r="E114" i="13" s="1"/>
  <c r="E115" i="13" s="1"/>
  <c r="K95" i="13"/>
  <c r="C100" i="13"/>
  <c r="C107" i="13" s="1"/>
  <c r="G102" i="13"/>
  <c r="G100" i="13"/>
  <c r="G107" i="13" s="1"/>
  <c r="H102" i="13"/>
  <c r="D102" i="13"/>
  <c r="F106" i="13" l="1"/>
  <c r="I106" i="13"/>
  <c r="C106" i="13"/>
  <c r="C109" i="13"/>
  <c r="B114" i="13"/>
  <c r="B115" i="13" s="1"/>
  <c r="E116" i="13"/>
  <c r="F109" i="13"/>
  <c r="I109" i="13"/>
  <c r="D114" i="13"/>
  <c r="D115" i="13" s="1"/>
  <c r="H114" i="13"/>
  <c r="H115" i="13" s="1"/>
  <c r="D106" i="13"/>
  <c r="D113" i="13" s="1"/>
  <c r="K108" i="13"/>
  <c r="K99" i="13"/>
  <c r="J106" i="13"/>
  <c r="B106" i="13"/>
  <c r="B113" i="13" s="1"/>
  <c r="F114" i="13"/>
  <c r="F115" i="13" s="1"/>
  <c r="G114" i="13"/>
  <c r="G115" i="13" s="1"/>
  <c r="J107" i="13"/>
  <c r="H106" i="13"/>
  <c r="E106" i="13"/>
  <c r="E113" i="13" s="1"/>
  <c r="D109" i="13"/>
  <c r="H109" i="13"/>
  <c r="I114" i="13"/>
  <c r="I115" i="13" s="1"/>
  <c r="G106" i="13"/>
  <c r="G113" i="13" s="1"/>
  <c r="G109" i="13"/>
  <c r="G116" i="13" s="1"/>
  <c r="C114" i="13"/>
  <c r="C115" i="13" s="1"/>
  <c r="J109" i="13"/>
  <c r="B109" i="13"/>
  <c r="B116" i="13" s="1"/>
  <c r="F116" i="13" l="1"/>
  <c r="K106" i="13"/>
  <c r="I116" i="13"/>
  <c r="D116" i="13"/>
  <c r="H113" i="13"/>
  <c r="C116" i="13"/>
  <c r="H116" i="13"/>
  <c r="J114" i="13"/>
  <c r="K107" i="13"/>
  <c r="C113" i="13"/>
  <c r="I113" i="13"/>
  <c r="F113" i="13"/>
  <c r="J115" i="13" l="1"/>
  <c r="J116" i="13"/>
  <c r="J113" i="13"/>
  <c r="C36" i="18"/>
  <c r="H29" i="18"/>
  <c r="H28" i="18"/>
  <c r="H27" i="18"/>
  <c r="H26" i="18"/>
  <c r="H105" i="16" l="1"/>
  <c r="H106" i="16"/>
  <c r="H104" i="16"/>
  <c r="C113" i="16"/>
  <c r="H103" i="16"/>
  <c r="H67" i="16"/>
  <c r="H68" i="16"/>
  <c r="H66" i="16"/>
  <c r="C75" i="16"/>
  <c r="H65" i="16"/>
  <c r="C36" i="16"/>
  <c r="H29" i="16"/>
  <c r="H28" i="16"/>
  <c r="H27" i="16"/>
  <c r="H26" i="16"/>
  <c r="N16" i="15"/>
  <c r="L16" i="15"/>
  <c r="M16" i="15"/>
  <c r="N11" i="15"/>
  <c r="M11" i="15"/>
  <c r="M9" i="15"/>
  <c r="L11" i="15"/>
  <c r="N9" i="15"/>
  <c r="L9" i="15"/>
  <c r="C69" i="11" l="1"/>
  <c r="C67" i="11"/>
  <c r="C65" i="11"/>
  <c r="B50" i="11"/>
  <c r="B52" i="11"/>
  <c r="G53" i="11"/>
  <c r="H53" i="11"/>
  <c r="I53" i="11"/>
  <c r="C52" i="11"/>
  <c r="D52" i="11"/>
  <c r="D50" i="11" s="1"/>
  <c r="E52" i="11"/>
  <c r="E50" i="11" s="1"/>
  <c r="F52" i="11"/>
  <c r="F50" i="11" s="1"/>
  <c r="G52" i="11"/>
  <c r="H52" i="11"/>
  <c r="I52" i="11"/>
  <c r="I50" i="11" s="1"/>
  <c r="J50" i="11" s="1"/>
  <c r="G51" i="11"/>
  <c r="H51" i="11"/>
  <c r="G50" i="11"/>
  <c r="H50" i="11"/>
  <c r="B51" i="11"/>
  <c r="B53" i="11"/>
  <c r="J43" i="11"/>
  <c r="J42" i="11"/>
  <c r="C22" i="14"/>
  <c r="H15" i="14"/>
  <c r="H14" i="14"/>
  <c r="H13" i="14"/>
  <c r="H12" i="14"/>
  <c r="C125" i="13"/>
  <c r="J44" i="11"/>
  <c r="C66" i="11"/>
  <c r="H12" i="8"/>
  <c r="C22" i="8"/>
  <c r="H15" i="8"/>
  <c r="H14" i="8"/>
  <c r="H13" i="8"/>
  <c r="C76" i="7"/>
  <c r="C75" i="7"/>
  <c r="C74" i="7"/>
  <c r="C68" i="7"/>
  <c r="D68" i="7"/>
  <c r="E68" i="7"/>
  <c r="F68" i="7"/>
  <c r="G68" i="7"/>
  <c r="H68" i="7"/>
  <c r="I68" i="7"/>
  <c r="B68" i="7"/>
  <c r="C67" i="7"/>
  <c r="D67" i="7"/>
  <c r="E67" i="7"/>
  <c r="F67" i="7"/>
  <c r="G67" i="7"/>
  <c r="H67" i="7"/>
  <c r="I67" i="7"/>
  <c r="B67" i="7"/>
  <c r="B66" i="7"/>
  <c r="C66" i="7"/>
  <c r="D66" i="7"/>
  <c r="E66" i="7"/>
  <c r="F66" i="7"/>
  <c r="G66" i="7"/>
  <c r="H66" i="7"/>
  <c r="I66" i="7"/>
  <c r="B50" i="7"/>
  <c r="B58" i="7" s="1"/>
  <c r="C65" i="7"/>
  <c r="D65" i="7"/>
  <c r="E65" i="7"/>
  <c r="F65" i="7"/>
  <c r="G65" i="7"/>
  <c r="H65" i="7"/>
  <c r="I65" i="7"/>
  <c r="J58" i="7"/>
  <c r="J59" i="7"/>
  <c r="J57" i="7"/>
  <c r="C49" i="7"/>
  <c r="C52" i="7" s="1"/>
  <c r="B49" i="7"/>
  <c r="D49" i="7"/>
  <c r="D52" i="7" s="1"/>
  <c r="E49" i="7"/>
  <c r="E52" i="7" s="1"/>
  <c r="F49" i="7"/>
  <c r="F51" i="7" s="1"/>
  <c r="G49" i="7"/>
  <c r="G51" i="7" s="1"/>
  <c r="H49" i="7"/>
  <c r="H51" i="7" s="1"/>
  <c r="I49" i="7"/>
  <c r="I52" i="7" s="1"/>
  <c r="J40" i="7"/>
  <c r="J41" i="7"/>
  <c r="J39" i="7"/>
  <c r="C127" i="13" l="1"/>
  <c r="B59" i="11"/>
  <c r="B60" i="11" s="1"/>
  <c r="B58" i="11"/>
  <c r="F53" i="11"/>
  <c r="E53" i="11"/>
  <c r="F51" i="11"/>
  <c r="F59" i="11" s="1"/>
  <c r="F58" i="11" s="1"/>
  <c r="D53" i="11"/>
  <c r="E51" i="11"/>
  <c r="D51" i="11"/>
  <c r="D59" i="11" s="1"/>
  <c r="D58" i="11" s="1"/>
  <c r="I51" i="11"/>
  <c r="C53" i="11"/>
  <c r="C51" i="11"/>
  <c r="C59" i="11" s="1"/>
  <c r="C60" i="11" s="1"/>
  <c r="J52" i="11"/>
  <c r="D60" i="11"/>
  <c r="C50" i="11"/>
  <c r="C58" i="11" s="1"/>
  <c r="I50" i="7"/>
  <c r="B51" i="7"/>
  <c r="I51" i="7"/>
  <c r="J49" i="7"/>
  <c r="D51" i="7"/>
  <c r="B52" i="7"/>
  <c r="H50" i="7"/>
  <c r="H52" i="7"/>
  <c r="F50" i="7"/>
  <c r="G52" i="7"/>
  <c r="G50" i="7"/>
  <c r="E50" i="7"/>
  <c r="F52" i="7"/>
  <c r="E51" i="7"/>
  <c r="D50" i="7"/>
  <c r="D58" i="7" s="1"/>
  <c r="D60" i="7" s="1"/>
  <c r="C51" i="7"/>
  <c r="C50" i="7"/>
  <c r="F61" i="11" l="1"/>
  <c r="B61" i="11"/>
  <c r="D61" i="11"/>
  <c r="F60" i="11"/>
  <c r="C61" i="11"/>
  <c r="J51" i="11"/>
  <c r="I59" i="11"/>
  <c r="H59" i="11"/>
  <c r="G59" i="11"/>
  <c r="E59" i="11"/>
  <c r="C58" i="7"/>
  <c r="C60" i="7" s="1"/>
  <c r="I58" i="7"/>
  <c r="I60" i="7" s="1"/>
  <c r="D57" i="7"/>
  <c r="E58" i="7"/>
  <c r="B57" i="7"/>
  <c r="B65" i="7" s="1"/>
  <c r="D59" i="7"/>
  <c r="C59" i="7"/>
  <c r="I57" i="7"/>
  <c r="G58" i="7"/>
  <c r="G57" i="7" s="1"/>
  <c r="F58" i="7"/>
  <c r="F57" i="7" s="1"/>
  <c r="H58" i="7"/>
  <c r="H57" i="7" s="1"/>
  <c r="J51" i="7"/>
  <c r="J50" i="7"/>
  <c r="G61" i="11" l="1"/>
  <c r="G58" i="11"/>
  <c r="G60" i="11"/>
  <c r="H60" i="11"/>
  <c r="H61" i="11"/>
  <c r="H58" i="11"/>
  <c r="E60" i="11"/>
  <c r="E58" i="11"/>
  <c r="I61" i="11"/>
  <c r="I58" i="11"/>
  <c r="I60" i="11"/>
  <c r="E61" i="11"/>
  <c r="H59" i="7"/>
  <c r="F60" i="7"/>
  <c r="C57" i="7"/>
  <c r="F59" i="7"/>
  <c r="H60" i="7"/>
  <c r="I59" i="7"/>
  <c r="G59" i="7"/>
  <c r="E60" i="7"/>
  <c r="E57" i="7"/>
  <c r="B60" i="7"/>
  <c r="G60" i="7"/>
  <c r="B59" i="7"/>
  <c r="E59" i="7"/>
  <c r="C68" i="11" l="1"/>
  <c r="C17" i="4"/>
  <c r="C77" i="7" l="1"/>
  <c r="C78" i="7" s="1"/>
  <c r="H10" i="4"/>
  <c r="H9" i="4"/>
  <c r="H8" i="4"/>
  <c r="H7" i="4"/>
  <c r="C81" i="3"/>
  <c r="B61" i="3"/>
  <c r="B62" i="3" s="1"/>
  <c r="M63" i="3"/>
  <c r="M62" i="3"/>
  <c r="L63" i="3"/>
  <c r="L62" i="3"/>
  <c r="I61" i="3"/>
  <c r="I63" i="3" s="1"/>
  <c r="H61" i="3"/>
  <c r="H63" i="3" s="1"/>
  <c r="G61" i="3"/>
  <c r="G63" i="3" s="1"/>
  <c r="F61" i="3"/>
  <c r="F64" i="3" s="1"/>
  <c r="E61" i="3"/>
  <c r="E64" i="3" s="1"/>
  <c r="D61" i="3"/>
  <c r="D64" i="3" s="1"/>
  <c r="C61" i="3"/>
  <c r="C64" i="3" s="1"/>
  <c r="E55" i="3"/>
  <c r="D55" i="3"/>
  <c r="C55" i="3"/>
  <c r="I62" i="3" l="1"/>
  <c r="C62" i="3"/>
  <c r="D62" i="3"/>
  <c r="E62" i="3"/>
  <c r="F62" i="3"/>
  <c r="G62" i="3"/>
  <c r="H62" i="3"/>
  <c r="B64" i="3"/>
  <c r="G64" i="3"/>
  <c r="H64" i="3"/>
  <c r="I64" i="3"/>
  <c r="D63" i="3"/>
  <c r="E63" i="3"/>
  <c r="B71" i="3" s="1"/>
  <c r="B63" i="3"/>
  <c r="C63" i="3"/>
  <c r="F63" i="3"/>
  <c r="B70" i="3" l="1"/>
  <c r="B69" i="3"/>
  <c r="E71" i="3"/>
  <c r="E70" i="3" s="1"/>
  <c r="H71" i="3"/>
  <c r="H69" i="3" s="1"/>
  <c r="G71" i="3"/>
  <c r="G69" i="3" s="1"/>
  <c r="C71" i="3"/>
  <c r="C70" i="3" s="1"/>
  <c r="F65" i="3"/>
  <c r="F71" i="3"/>
  <c r="F70" i="3" s="1"/>
  <c r="D71" i="3"/>
  <c r="I71" i="3"/>
  <c r="B72" i="3"/>
  <c r="E65" i="3"/>
  <c r="D65" i="3"/>
  <c r="C82" i="3" l="1"/>
  <c r="I69" i="3"/>
  <c r="D69" i="3"/>
  <c r="D72" i="3"/>
  <c r="G72" i="3"/>
  <c r="H70" i="3"/>
  <c r="H72" i="3"/>
  <c r="I72" i="3"/>
  <c r="I70" i="3"/>
  <c r="F72" i="3"/>
  <c r="F69" i="3"/>
  <c r="C69" i="3"/>
  <c r="C72" i="3"/>
  <c r="G70" i="3"/>
  <c r="E72" i="3"/>
  <c r="E69" i="3"/>
  <c r="D70" i="3"/>
  <c r="C80" i="3"/>
  <c r="C83" i="3" s="1"/>
  <c r="C84" i="3" l="1"/>
</calcChain>
</file>

<file path=xl/sharedStrings.xml><?xml version="1.0" encoding="utf-8"?>
<sst xmlns="http://schemas.openxmlformats.org/spreadsheetml/2006/main" count="789" uniqueCount="164">
  <si>
    <t>Parte 1</t>
  </si>
  <si>
    <t>Cantidad de decimales</t>
  </si>
  <si>
    <t>x1</t>
  </si>
  <si>
    <t>x2</t>
  </si>
  <si>
    <t>x3</t>
  </si>
  <si>
    <t>La empresa desea minimizar costos  :</t>
  </si>
  <si>
    <t>Dolares por unidad</t>
  </si>
  <si>
    <t>Tipo 1</t>
  </si>
  <si>
    <t>Tipo 2</t>
  </si>
  <si>
    <t>Tipo 3</t>
  </si>
  <si>
    <t xml:space="preserve">Funcion objetivo </t>
  </si>
  <si>
    <t xml:space="preserve">Restricciones </t>
  </si>
  <si>
    <t>Parte 2</t>
  </si>
  <si>
    <t>Convertir las desigualdades en igualdades</t>
  </si>
  <si>
    <t>s1,s2, s3 son las variables de holgura, y su función es representar los recursos no utilizados.</t>
  </si>
  <si>
    <t>→</t>
  </si>
  <si>
    <t xml:space="preserve">Multiplicamos por -1 a ambos lados </t>
  </si>
  <si>
    <t>Funcion objetivo revisada</t>
  </si>
  <si>
    <t>Tabla inicial del método simplex</t>
  </si>
  <si>
    <t>Variables Básicas</t>
  </si>
  <si>
    <t>Función 
Objetivo</t>
  </si>
  <si>
    <t>s1</t>
  </si>
  <si>
    <t>s2</t>
  </si>
  <si>
    <t>s3</t>
  </si>
  <si>
    <t>Solución</t>
  </si>
  <si>
    <t xml:space="preserve">La solución </t>
  </si>
  <si>
    <t>Z</t>
  </si>
  <si>
    <t>Porcentaje de error entre la tabla y remplazando los valores en la funcion objetivo</t>
  </si>
  <si>
    <t>Cantidad de detergente en polvo tipo 1 a producir.</t>
  </si>
  <si>
    <t>Cantidad de detergente en polvo tipo 2 a producir.</t>
  </si>
  <si>
    <t>Cantidad de detergente en polvo tipo 3 a producir.</t>
  </si>
  <si>
    <t>Z=6800x1+7900x2+9000x3</t>
  </si>
  <si>
    <t>Restricción 1: Grasas Vegetales</t>
  </si>
  <si>
    <t>0.75x1+0.72x2+0.69x3≥650</t>
  </si>
  <si>
    <t>Restricción 2: Hidroxido de sodio</t>
  </si>
  <si>
    <t>0.05x1+0.07x2+0.09x3≥50</t>
  </si>
  <si>
    <t>Restricción 3: Agentes tensioactivos</t>
  </si>
  <si>
    <t>0.2x1+0.21x2+0.22x3≥180</t>
  </si>
  <si>
    <t>0.75x1+0.72x2+0.69x3-s1=650</t>
  </si>
  <si>
    <t>0.05x1+0.07x2+0.09x3-s2=50</t>
  </si>
  <si>
    <t>0.2x1+0.21x2+0.22x3-s3=180</t>
  </si>
  <si>
    <t>-0.75x1-0.72x2-0.69x3+s1=-650</t>
  </si>
  <si>
    <t>-0.05x1-0.07x2-0.09x3+s2=-50</t>
  </si>
  <si>
    <t>-0.2x1-0.21x2-0.22x3+s3=-180</t>
  </si>
  <si>
    <t>Z=6800x1+7900x2+9000x3+0s1+0s2+0s3</t>
  </si>
  <si>
    <t>Parte 3</t>
  </si>
  <si>
    <t>Resultados</t>
  </si>
  <si>
    <t>Formula</t>
  </si>
  <si>
    <t>≥</t>
  </si>
  <si>
    <t>z</t>
  </si>
  <si>
    <t>Funcion Dual</t>
  </si>
  <si>
    <t>W=650y1+50y2+180y3</t>
  </si>
  <si>
    <t>Dualidad</t>
  </si>
  <si>
    <r>
      <t>y1</t>
    </r>
    <r>
      <rPr>
        <sz val="11"/>
        <color theme="1"/>
        <rFont val="Aptos Narrow"/>
        <family val="2"/>
      </rPr>
      <t>≤</t>
    </r>
    <r>
      <rPr>
        <sz val="9.35"/>
        <color theme="1"/>
        <rFont val="Aptos Narrow"/>
        <family val="2"/>
      </rPr>
      <t>0</t>
    </r>
  </si>
  <si>
    <t>y2≤0</t>
  </si>
  <si>
    <t>y3≤0</t>
  </si>
  <si>
    <t>x1≥0 x2 ≥0 X3≥0</t>
  </si>
  <si>
    <t>Maximizar</t>
  </si>
  <si>
    <t>0.75y1+0.05y2+0.2y3≤6800</t>
  </si>
  <si>
    <t>0.72y1+0.07y2+0.21y3≤7900</t>
  </si>
  <si>
    <t>0.69y1+0.09y2+0.22y3≤9000</t>
  </si>
  <si>
    <t>y1</t>
  </si>
  <si>
    <t>y2</t>
  </si>
  <si>
    <t>y3</t>
  </si>
  <si>
    <t>W</t>
  </si>
  <si>
    <t xml:space="preserve">En el link se encuentra la explicacion para hacerlo con excel </t>
  </si>
  <si>
    <t>https://www.youtube.com/watch?v=LzzPtsS3IN4</t>
  </si>
  <si>
    <t>≤</t>
  </si>
  <si>
    <t>w</t>
  </si>
  <si>
    <t>Problema dual resultados</t>
  </si>
  <si>
    <t>Problema primal resultados</t>
  </si>
  <si>
    <t>La igualdad de los valores de la función objetivo primal y dual confirma que la solución es óptima en ambos casos, tanto para la maximización como para la minimización. En el primer caso, que busca reducir costos, se indica que la empresa no debe producir detergente tipo 2. Para maximizar ganancias, no debería producir detergente tipo 1. Sin embargo, lo más importante es que se observa que la producción de detergente tipo 3 no puede eliminarse en ningún caso, ya que tiene un peso significativo en ambos escenarios.
The equality of the primal and dual objective function values confirms that the solution is optimal for both the maximization and minimization cases. In the first case, focused on cost reduction, it indicates that the company should not produce detergent type 2. For profit maximization, detergent type 1 should be excluded. Most importantly, the production of detergent type 3 cannot be eliminated in either scenario, as it plays a crucial role in both cases.</t>
  </si>
  <si>
    <t>Cantidad de fibra de carbono tipo 1 a producir.</t>
  </si>
  <si>
    <t>Cantidad de fibra de carbono tipo 2 a producir.</t>
  </si>
  <si>
    <t>Cantidad de fibra de carbono tipo 3 a producir.</t>
  </si>
  <si>
    <t>La empresa desea optimizar utilidades  :</t>
  </si>
  <si>
    <t>Z=30800x1+29600x2+28400x3</t>
  </si>
  <si>
    <t>Restricción 1: poliacrilonitrilo</t>
  </si>
  <si>
    <t>0.95x1+0.92x2+0.89x3≤500</t>
  </si>
  <si>
    <t>Restricción 2: rayon</t>
  </si>
  <si>
    <t>0.05x1+0.08x2+0.11x3≤25</t>
  </si>
  <si>
    <t xml:space="preserve">Restricción 3: minutos de proceso termoquico de carbonizacion </t>
  </si>
  <si>
    <t>85x1+80x2+75x3≤40000</t>
  </si>
  <si>
    <t>Microsoft Excel 16.0 Sensitivity Report</t>
  </si>
  <si>
    <t xml:space="preserve">Worksheet: [Solucion de ejercicios task2.xlsx]Problema 2 Con Excel </t>
  </si>
  <si>
    <t>Report Created: 18/11/2024 03:07:51 p. m.</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</si>
  <si>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</si>
  <si>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</si>
  <si>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</si>
  <si>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</si>
  <si>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</si>
  <si>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</si>
  <si>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</si>
  <si>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</si>
  <si>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</si>
  <si>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</si>
  <si>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</si>
  <si>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</si>
  <si>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</si>
  <si>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</si>
  <si>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</si>
  <si>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</si>
  <si>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</si>
  <si>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$C$19</t>
  </si>
  <si>
    <t>$C$20</t>
  </si>
  <si>
    <t>$C$21</t>
  </si>
  <si>
    <t>$H$13</t>
  </si>
  <si>
    <t>≤ Formula</t>
  </si>
  <si>
    <t>$H$14</t>
  </si>
  <si>
    <t>$H$15</t>
  </si>
  <si>
    <t>Coeficiente</t>
  </si>
  <si>
    <t>Nuevo coeficiente por reducción</t>
  </si>
  <si>
    <t>Nuevo coeficiente por aumento</t>
  </si>
  <si>
    <t>Valor Mínimo</t>
  </si>
  <si>
    <t>Un</t>
  </si>
  <si>
    <t>Valor Máximo</t>
  </si>
  <si>
    <t>Valor Mínimo &lt; Nueva Un &lt; Un</t>
  </si>
  <si>
    <t>Un &lt; Nueva Un &lt; Valor Máximo</t>
  </si>
  <si>
    <t>X1</t>
  </si>
  <si>
    <t>X2</t>
  </si>
  <si>
    <t>X3</t>
  </si>
  <si>
    <t>Disponibilidad</t>
  </si>
  <si>
    <t>Nueva disponibilidad por reducción</t>
  </si>
  <si>
    <t>Nueva disponibilidad por aumento</t>
  </si>
  <si>
    <t>bn</t>
  </si>
  <si>
    <t>Valor Mínimo &lt; Nueva bn &lt; bn</t>
  </si>
  <si>
    <t>bn &lt; Nueva bn &lt; Valor Máximo</t>
  </si>
  <si>
    <t>b1</t>
  </si>
  <si>
    <t>b2</t>
  </si>
  <si>
    <t>b3</t>
  </si>
  <si>
    <t>Funcion objetivo  Original</t>
  </si>
  <si>
    <t xml:space="preserve">Funcion objetivo  con aumento de coeficientes </t>
  </si>
  <si>
    <t>Z=31000x1+29600x2+40000x3</t>
  </si>
  <si>
    <t>0.95x1+0.92x2+0.89x3≤450</t>
  </si>
  <si>
    <t>Restricción 1: poliacrilonitrilo modificada para reduccion</t>
  </si>
  <si>
    <t>Restricción 1: poliacrilonitrilo modificada para aumento</t>
  </si>
  <si>
    <t>0.95x1+0.92x2+0.89x3≤600</t>
  </si>
  <si>
    <t xml:space="preserve">Problema original </t>
  </si>
  <si>
    <t xml:space="preserve">Aumentando coeficientes </t>
  </si>
  <si>
    <t xml:space="preserve">Aumentando disponibilidad </t>
  </si>
  <si>
    <t>Disminuyendo disponibilidad</t>
  </si>
  <si>
    <t>\</t>
  </si>
  <si>
    <t>Primero al buscar la solucion de la funcion original, se encontro que para maximizar las utilidades no se deberia fabricar la fibra de carbono tipo 2. Al realizar el reporte de sensibilidad se encontro que la funcion ya se encuentra en valores minimos, ya que el decrecimiento permitido se encuentra cerca de ser cero. Para el cresimiento permitido dan valores mas altos, pero al realizar el aumento de coeficientes, no se observa una ganancia significativa al aumentar los precios de venta, por lo tanto si se desea hacer un aumento se puede tener mayor utilidad pero podria afectar las cantidades de ventas, se deberia revisar.
En cuento a la disponibilidad se revisaron los dos casos, aumentando y disminuyendo la disponibilidad del poliacrilonitrilo, aunque realmente en terminos practicos no es eficiente aumentar el stock de materia prima; al disminuir la disponibilidad cercana al minimo se encuentra que las utilidades se conservan, entonces se recomienda reducir el stock del poliacrilonitrilo en  50 toneladas.</t>
  </si>
  <si>
    <t>Cantidad de pasta de papel tipo 1 a producir.</t>
  </si>
  <si>
    <t>Cantidad de pasta de papel tipo 2 a producir.</t>
  </si>
  <si>
    <t>Cantidad de pasta de papel tipo 3 a producir.</t>
  </si>
  <si>
    <t>Z=17600x1+16300x2+15000x3</t>
  </si>
  <si>
    <t xml:space="preserve">Restricción 1: Fibra virgen de madera </t>
  </si>
  <si>
    <t>Restricción 2: fibra de papel reciclada</t>
  </si>
  <si>
    <t>0.6x1+0.56x2+0.52x3≥500</t>
  </si>
  <si>
    <t>0.40x1+0.44x2+0.48x3≤400</t>
  </si>
  <si>
    <t>69x1+62x2+55x3≤60000</t>
  </si>
  <si>
    <t>Restricción 3: minutos para el proceso de mezclado</t>
  </si>
  <si>
    <t xml:space="preserve">Fase 1 Minimizar R </t>
  </si>
  <si>
    <t>R=R1</t>
  </si>
  <si>
    <t>Sujeto a :</t>
  </si>
  <si>
    <t>0.6x1+0.56x2+0.52x3-s1+R1=500</t>
  </si>
  <si>
    <t>0.4x1+0.44x2+0.48x3+s2=400</t>
  </si>
  <si>
    <t>69x1+62x2+55x3+s3=60000</t>
  </si>
  <si>
    <t>R+0.6x1+0.56x2+0.52x3-s1=500</t>
  </si>
  <si>
    <t>R1</t>
  </si>
  <si>
    <t>R</t>
  </si>
  <si>
    <t>Fase 2 Maximizar Z</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</si>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</sst>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24"/>
      <color rgb="FF002060"/>
      <name val="Aptos Narrow"/>
      <family val="2"/>
      <scheme val="minor"/>
    </font>
    <font>
      <sz val="11"/>
      <color theme="1"/>
      <name val="Calibri"/>
      <family val="2"/>
    </font>
    <font>
      <sz val="11"/>
      <name val="Aptos Narrow"/>
      <family val="2"/>
      <scheme val="minor"/>
    </font>
    <font>
      <b/>
      <sz val="11"/>
      <color theme="1"/>
      <name val="Aptos Narrow"/>
      <family val="2"/>
      <scheme val="minor"/>
    </font>
    <font>
      <sz val="11"/>
      <color rgb="FFFF0000"/>
      <name val="Aptos Narrow"/>
      <family val="2"/>
      <scheme val="minor"/>
    </font>
    <font>
      <sz val="11"/>
      <color theme="1"/>
      <name val="Aptos Narrow"/>
      <family val="2"/>
    </font>
    <font>
      <sz val="9.35"/>
      <color theme="1"/>
      <name val="Aptos Narrow"/>
      <family val="2"/>
    </font>
    <font>
      <u/>
      <sz val="11"/>
      <color theme="10"/>
      <name val="Aptos Narrow"/>
      <family val="2"/>
      <scheme val="minor"/>
    </font>
    <font>
      <b/>
      <sz val="11"/>
      <color indexed="18"/>
      <name val="Aptos Narrow"/>
      <family val="2"/>
      <scheme val="minor"/>
    </font>
    <font>
      <sz val="11"/>
      <color rgb="FF000000"/>
      <name val="Calibri"/>
      <family val="2"/>
    </font>
    <font>
      <b/>
      <sz val="11"/>
      <color rgb="FF000000"/>
      <name val="Calibri"/>
      <family val="2"/>
    </font>
    <font>
      <b/>
      <sz val="11"/>
      <color rgb="FF000080"/>
      <name val="Calibri"/>
      <family val="2"/>
    </font>
    <font>
      <b/>
      <sz val="11"/>
      <color rgb="FF305496"/>
      <name val="Calibri"/>
      <family val="2"/>
    </font>
    <font>
      <b/>
      <i/>
      <sz val="18"/>
      <color theme="1"/>
      <name val="Aptos Narrow"/>
      <family val="2"/>
      <scheme val="minor"/>
    </font>
    <font>
      <b/>
      <sz val="16"/>
      <color theme="1"/>
      <name val="Aptos Narrow"/>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0070C0"/>
        <bgColor indexed="64"/>
      </patternFill>
    </fill>
    <fill>
      <patternFill patternType="solid">
        <fgColor theme="3" tint="0.89999084444715716"/>
        <bgColor rgb="FF000000"/>
      </patternFill>
    </fill>
    <fill>
      <patternFill patternType="solid">
        <fgColor theme="4" tint="0.59999389629810485"/>
        <bgColor indexed="64"/>
      </patternFill>
    </fill>
    <fill>
      <patternFill patternType="solid">
        <fgColor theme="4" tint="0.59999389629810485"/>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2">
    <xf numFmtId="0" fontId="0" fillId="0" borderId="0"/>
    <xf numFmtId="0" fontId="8" fillId="0" borderId="0" applyNumberFormat="0" applyFill="0" applyBorder="0" applyAlignment="0" applyProtection="0"/>
  </cellStyleXfs>
  <cellXfs count="6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2" fillId="0" borderId="0" xfId="0" applyFont="1"/>
    <xf numFmtId="0" fontId="0" fillId="2" borderId="1" xfId="0" applyFill="1" applyBorder="1" applyAlignment="1">
      <alignment wrapText="1"/>
    </xf>
    <xf numFmtId="0" fontId="0" fillId="2" borderId="1" xfId="0" applyFill="1" applyBorder="1"/>
    <xf numFmtId="0" fontId="0" fillId="3" borderId="1" xfId="0" applyFill="1" applyBorder="1"/>
    <xf numFmtId="0" fontId="3" fillId="3" borderId="1" xfId="0" applyFont="1" applyFill="1" applyBorder="1"/>
    <xf numFmtId="0" fontId="0" fillId="0" borderId="1" xfId="0" applyBorder="1"/>
    <xf numFmtId="0" fontId="0" fillId="0" borderId="1" xfId="0" applyBorder="1" applyAlignment="1">
      <alignment wrapText="1"/>
    </xf>
    <xf numFmtId="0" fontId="3" fillId="0" borderId="1" xfId="0" applyFont="1" applyBorder="1"/>
    <xf numFmtId="0" fontId="0" fillId="0" borderId="2" xfId="0" applyBorder="1"/>
    <xf numFmtId="0" fontId="0" fillId="0" borderId="0" xfId="0" applyAlignment="1">
      <alignment wrapText="1"/>
    </xf>
    <xf numFmtId="0" fontId="0" fillId="5" borderId="1" xfId="0" applyFill="1" applyBorder="1" applyAlignment="1">
      <alignment wrapText="1"/>
    </xf>
    <xf numFmtId="0" fontId="0" fillId="5" borderId="1" xfId="0" applyFill="1" applyBorder="1"/>
    <xf numFmtId="0" fontId="0" fillId="5" borderId="0" xfId="0" applyFill="1"/>
    <xf numFmtId="0" fontId="3" fillId="5" borderId="1" xfId="0" applyFont="1" applyFill="1" applyBorder="1"/>
    <xf numFmtId="0" fontId="0" fillId="4" borderId="1" xfId="0" applyFill="1" applyBorder="1"/>
    <xf numFmtId="0" fontId="0" fillId="3" borderId="1" xfId="0" applyFill="1" applyBorder="1" applyAlignment="1">
      <alignment wrapText="1"/>
    </xf>
    <xf numFmtId="0" fontId="5" fillId="3" borderId="1" xfId="0" applyFont="1" applyFill="1" applyBorder="1"/>
    <xf numFmtId="0" fontId="0" fillId="3" borderId="2" xfId="0" applyFill="1" applyBorder="1"/>
    <xf numFmtId="0" fontId="8" fillId="0" borderId="3" xfId="1" applyFill="1" applyBorder="1"/>
    <xf numFmtId="0" fontId="8" fillId="0" borderId="0" xfId="1"/>
    <xf numFmtId="0" fontId="3" fillId="0" borderId="2" xfId="0" applyFont="1" applyBorder="1"/>
    <xf numFmtId="0" fontId="4" fillId="0" borderId="0" xfId="0" applyFont="1"/>
    <xf numFmtId="0" fontId="0" fillId="0" borderId="7" xfId="0" applyBorder="1"/>
    <xf numFmtId="0" fontId="0" fillId="0" borderId="8" xfId="0" applyBorder="1"/>
    <xf numFmtId="0" fontId="9" fillId="0" borderId="5" xfId="0" applyFont="1" applyBorder="1" applyAlignment="1">
      <alignment horizontal="center"/>
    </xf>
    <xf numFmtId="0" fontId="9" fillId="0" borderId="6" xfId="0" applyFont="1" applyBorder="1" applyAlignment="1">
      <alignment horizontal="center"/>
    </xf>
    <xf numFmtId="0" fontId="10" fillId="0" borderId="0" xfId="0" applyFont="1"/>
    <xf numFmtId="0" fontId="11" fillId="6" borderId="1" xfId="0" applyFont="1" applyFill="1" applyBorder="1" applyAlignment="1">
      <alignment horizontal="center" vertical="top"/>
    </xf>
    <xf numFmtId="0" fontId="12" fillId="6" borderId="1" xfId="0" applyFont="1" applyFill="1" applyBorder="1" applyAlignment="1">
      <alignment horizontal="center" vertical="top"/>
    </xf>
    <xf numFmtId="0" fontId="13" fillId="6" borderId="1" xfId="0" applyFont="1" applyFill="1" applyBorder="1" applyAlignment="1">
      <alignment horizontal="center" vertical="center"/>
    </xf>
    <xf numFmtId="0" fontId="11" fillId="7" borderId="1" xfId="0" applyFont="1" applyFill="1" applyBorder="1" applyAlignment="1">
      <alignment horizontal="center"/>
    </xf>
    <xf numFmtId="0" fontId="11" fillId="8" borderId="1" xfId="0" applyFont="1" applyFill="1" applyBorder="1" applyAlignment="1">
      <alignment horizontal="center" vertical="top"/>
    </xf>
    <xf numFmtId="3" fontId="11" fillId="7" borderId="1" xfId="0" applyNumberFormat="1" applyFont="1" applyFill="1" applyBorder="1" applyAlignment="1">
      <alignment horizontal="center"/>
    </xf>
    <xf numFmtId="0" fontId="11" fillId="0" borderId="1" xfId="0" applyFont="1" applyBorder="1" applyAlignment="1">
      <alignment horizontal="center"/>
    </xf>
    <xf numFmtId="0" fontId="11" fillId="0" borderId="1" xfId="0" applyFont="1" applyBorder="1" applyAlignment="1">
      <alignment horizontal="center" vertical="top"/>
    </xf>
    <xf numFmtId="3" fontId="11" fillId="0" borderId="1" xfId="0" applyNumberFormat="1" applyFont="1" applyBorder="1" applyAlignment="1">
      <alignment horizontal="center"/>
    </xf>
    <xf numFmtId="0" fontId="11" fillId="8" borderId="1" xfId="0" applyFont="1" applyFill="1" applyBorder="1" applyAlignment="1">
      <alignment horizontal="center"/>
    </xf>
    <xf numFmtId="3" fontId="11" fillId="8" borderId="1" xfId="0" applyNumberFormat="1" applyFont="1" applyFill="1" applyBorder="1" applyAlignment="1">
      <alignment horizontal="center"/>
    </xf>
    <xf numFmtId="0" fontId="10" fillId="0" borderId="0" xfId="0" applyFont="1" applyAlignment="1">
      <alignment horizontal="center" vertical="top"/>
    </xf>
    <xf numFmtId="0" fontId="10" fillId="0" borderId="0" xfId="0" applyFont="1" applyAlignment="1">
      <alignment horizontal="center"/>
    </xf>
    <xf numFmtId="0" fontId="10" fillId="0" borderId="0" xfId="0" applyFont="1" applyAlignment="1">
      <alignment horizontal="center" vertical="center"/>
    </xf>
    <xf numFmtId="0" fontId="10" fillId="6" borderId="1" xfId="0" applyFont="1" applyFill="1" applyBorder="1" applyAlignment="1">
      <alignment horizontal="center" vertical="top"/>
    </xf>
    <xf numFmtId="0" fontId="11" fillId="7" borderId="1" xfId="0" applyFont="1" applyFill="1" applyBorder="1" applyAlignment="1">
      <alignment horizontal="center" vertical="top"/>
    </xf>
    <xf numFmtId="3" fontId="11" fillId="7" borderId="1" xfId="0" applyNumberFormat="1" applyFont="1" applyFill="1" applyBorder="1" applyAlignment="1">
      <alignment horizontal="center" vertical="center"/>
    </xf>
    <xf numFmtId="3" fontId="11" fillId="0" borderId="1" xfId="0" applyNumberFormat="1" applyFont="1" applyBorder="1" applyAlignment="1">
      <alignment horizontal="center" vertical="center"/>
    </xf>
    <xf numFmtId="0" fontId="0" fillId="3" borderId="7" xfId="0" applyFill="1" applyBorder="1"/>
    <xf numFmtId="0" fontId="0" fillId="3" borderId="8" xfId="0" applyFill="1" applyBorder="1"/>
    <xf numFmtId="0" fontId="3" fillId="4" borderId="1" xfId="0" applyFont="1" applyFill="1" applyBorder="1"/>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wrapText="1"/>
    </xf>
    <xf numFmtId="49" fontId="0" fillId="0" borderId="0" xfId="0" applyNumberFormat="1" applyAlignment="1">
      <alignment horizontal="center" wrapText="1"/>
    </xf>
    <xf numFmtId="49" fontId="0" fillId="0" borderId="0" xfId="0" applyNumberFormat="1" applyAlignment="1">
      <alignment horizontal="center"/>
    </xf>
    <xf numFmtId="0" fontId="0" fillId="0" borderId="0" xfId="0" applyAlignment="1">
      <alignment horizontal="center" wrapText="1"/>
    </xf>
    <xf numFmtId="0" fontId="0" fillId="4" borderId="0" xfId="0" applyFill="1" applyAlignment="1">
      <alignment horizontal="center"/>
    </xf>
    <xf numFmtId="0" fontId="4" fillId="0" borderId="0" xfId="0" applyFont="1" applyAlignment="1">
      <alignment horizontal="center"/>
    </xf>
    <xf numFmtId="0" fontId="0" fillId="0" borderId="4" xfId="0" applyBorder="1" applyAlignment="1">
      <alignment horizontal="center"/>
    </xf>
    <xf numFmtId="0" fontId="0" fillId="0" borderId="0" xfId="0" applyAlignment="1">
      <alignment horizontal="left" vertical="top" wrapText="1"/>
    </xf>
    <xf numFmtId="0" fontId="14" fillId="5" borderId="0" xfId="0" applyFont="1" applyFill="1" applyAlignment="1">
      <alignment horizontal="center"/>
    </xf>
    <xf numFmtId="0" fontId="15" fillId="0" borderId="0" xfId="0" applyFont="1"/>
    <xf numFmtId="0" fontId="0" fillId="0" borderId="1" xfId="0" applyFill="1" applyBorder="1"/>
    <xf numFmtId="0" fontId="3" fillId="0" borderId="1" xfId="0" applyFont="1" applyFill="1" applyBorder="1"/>
    <xf numFmtId="0" fontId="0" fillId="0" borderId="1" xfId="0" applyFill="1" applyBorder="1" applyAlignment="1">
      <alignment wrapText="1"/>
    </xf>
    <xf numFmtId="0" fontId="3" fillId="0" borderId="1" xfId="0" quotePrefix="1" applyFont="1" applyBorder="1"/>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LzzPtsS3IN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LzzPtsS3IN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FE505-5305-43A9-8B09-88DA09D85A63}">
  <dimension ref="A1:M84"/>
  <sheetViews>
    <sheetView zoomScaleNormal="100" workbookViewId="0">
      <selection activeCell="C65" sqref="B65:C67"/>
    </sheetView>
  </sheetViews>
  <sheetFormatPr defaultColWidth="10.6640625" defaultRowHeight="14.25" x14ac:dyDescent="0.45"/>
  <cols>
    <col min="1" max="1" width="12.59765625" customWidth="1"/>
    <col min="2" max="2" width="14.3984375" customWidth="1"/>
    <col min="5" max="5" width="14.265625" customWidth="1"/>
    <col min="6" max="6" width="10.6640625" customWidth="1"/>
    <col min="9" max="9" width="10.796875" customWidth="1"/>
    <col min="10" max="10" width="16.265625" customWidth="1"/>
  </cols>
  <sheetData>
    <row r="1" spans="1:7" ht="31.9" x14ac:dyDescent="1">
      <c r="A1" s="53" t="s">
        <v>0</v>
      </c>
      <c r="B1" s="53"/>
      <c r="C1" s="53"/>
      <c r="G1" t="s">
        <v>1</v>
      </c>
    </row>
    <row r="2" spans="1:7" x14ac:dyDescent="0.45">
      <c r="A2" s="2" t="s">
        <v>2</v>
      </c>
      <c r="B2" s="52" t="s">
        <v>28</v>
      </c>
      <c r="C2" s="52"/>
      <c r="D2" s="52"/>
      <c r="E2" s="52"/>
      <c r="G2">
        <v>3</v>
      </c>
    </row>
    <row r="3" spans="1:7" x14ac:dyDescent="0.45">
      <c r="A3" s="2" t="s">
        <v>3</v>
      </c>
      <c r="B3" s="52" t="s">
        <v>29</v>
      </c>
      <c r="C3" s="52"/>
      <c r="D3" s="52"/>
      <c r="E3" s="52"/>
    </row>
    <row r="4" spans="1:7" x14ac:dyDescent="0.45">
      <c r="A4" s="2" t="s">
        <v>4</v>
      </c>
      <c r="B4" s="52" t="s">
        <v>30</v>
      </c>
      <c r="C4" s="52"/>
      <c r="D4" s="52"/>
      <c r="E4" s="52"/>
    </row>
    <row r="7" spans="1:7" ht="29.25" customHeight="1" x14ac:dyDescent="0.45">
      <c r="A7" s="54" t="s">
        <v>5</v>
      </c>
      <c r="B7" s="54"/>
      <c r="C7" s="54"/>
      <c r="D7" s="54"/>
      <c r="E7" s="54"/>
    </row>
    <row r="8" spans="1:7" x14ac:dyDescent="0.45">
      <c r="A8" s="54"/>
      <c r="B8" s="54"/>
      <c r="C8" s="54"/>
      <c r="D8" s="54"/>
      <c r="E8" s="54"/>
    </row>
    <row r="9" spans="1:7" x14ac:dyDescent="0.45">
      <c r="B9" t="s">
        <v>6</v>
      </c>
    </row>
    <row r="10" spans="1:7" x14ac:dyDescent="0.45">
      <c r="A10" s="2" t="s">
        <v>7</v>
      </c>
      <c r="B10">
        <v>6800</v>
      </c>
    </row>
    <row r="11" spans="1:7" x14ac:dyDescent="0.45">
      <c r="A11" s="2" t="s">
        <v>8</v>
      </c>
      <c r="B11">
        <v>7900</v>
      </c>
    </row>
    <row r="12" spans="1:7" x14ac:dyDescent="0.45">
      <c r="A12" s="2" t="s">
        <v>9</v>
      </c>
      <c r="B12">
        <v>9000</v>
      </c>
    </row>
    <row r="14" spans="1:7" x14ac:dyDescent="0.45">
      <c r="A14" s="52" t="s">
        <v>10</v>
      </c>
      <c r="B14" s="52"/>
    </row>
    <row r="15" spans="1:7" x14ac:dyDescent="0.45">
      <c r="A15" s="52" t="s">
        <v>31</v>
      </c>
      <c r="B15" s="52"/>
      <c r="C15" s="52"/>
    </row>
    <row r="17" spans="1:4" x14ac:dyDescent="0.45">
      <c r="A17" s="52" t="s">
        <v>11</v>
      </c>
      <c r="B17" s="52"/>
    </row>
    <row r="19" spans="1:4" x14ac:dyDescent="0.45">
      <c r="A19" s="52" t="s">
        <v>32</v>
      </c>
      <c r="B19" s="52"/>
      <c r="C19" s="52"/>
    </row>
    <row r="21" spans="1:4" x14ac:dyDescent="0.45">
      <c r="A21" s="57" t="s">
        <v>33</v>
      </c>
      <c r="B21" s="52"/>
      <c r="C21" s="52"/>
      <c r="D21" s="52"/>
    </row>
    <row r="23" spans="1:4" x14ac:dyDescent="0.45">
      <c r="A23" s="52" t="s">
        <v>34</v>
      </c>
      <c r="B23" s="52"/>
      <c r="C23" s="52"/>
    </row>
    <row r="25" spans="1:4" x14ac:dyDescent="0.45">
      <c r="A25" s="57" t="s">
        <v>35</v>
      </c>
      <c r="B25" s="52"/>
      <c r="C25" s="52"/>
      <c r="D25" s="52"/>
    </row>
    <row r="27" spans="1:4" x14ac:dyDescent="0.45">
      <c r="A27" s="52" t="s">
        <v>36</v>
      </c>
      <c r="B27" s="52"/>
      <c r="C27" s="52"/>
    </row>
    <row r="29" spans="1:4" x14ac:dyDescent="0.45">
      <c r="A29" s="57" t="s">
        <v>37</v>
      </c>
      <c r="B29" s="52"/>
      <c r="C29" s="52"/>
      <c r="D29" s="52"/>
    </row>
    <row r="30" spans="1:4" x14ac:dyDescent="0.45">
      <c r="A30" s="3"/>
      <c r="B30" s="2"/>
      <c r="C30" s="2"/>
      <c r="D30" s="2"/>
    </row>
    <row r="31" spans="1:4" x14ac:dyDescent="0.45">
      <c r="B31" t="s">
        <v>56</v>
      </c>
    </row>
    <row r="32" spans="1:4" ht="31.9" x14ac:dyDescent="1">
      <c r="A32" s="53" t="s">
        <v>12</v>
      </c>
      <c r="B32" s="53"/>
      <c r="C32" s="53"/>
      <c r="D32" s="1"/>
    </row>
    <row r="33" spans="1:13" x14ac:dyDescent="0.45">
      <c r="A33" s="52" t="s">
        <v>13</v>
      </c>
      <c r="B33" s="52"/>
      <c r="C33" s="52"/>
      <c r="D33" s="52"/>
    </row>
    <row r="34" spans="1:13" x14ac:dyDescent="0.45">
      <c r="A34" t="s">
        <v>14</v>
      </c>
    </row>
    <row r="36" spans="1:13" ht="20.65" customHeight="1" x14ac:dyDescent="0.45">
      <c r="A36" s="57" t="s">
        <v>38</v>
      </c>
      <c r="B36" s="52"/>
      <c r="C36" s="52"/>
      <c r="D36" s="52"/>
      <c r="E36" s="4" t="s">
        <v>15</v>
      </c>
      <c r="F36" t="s">
        <v>16</v>
      </c>
      <c r="I36" s="4" t="s">
        <v>15</v>
      </c>
      <c r="J36" s="55" t="s">
        <v>41</v>
      </c>
      <c r="K36" s="56"/>
      <c r="L36" s="56"/>
      <c r="M36" s="56"/>
    </row>
    <row r="37" spans="1:13" ht="20.75" customHeight="1" x14ac:dyDescent="0.45"/>
    <row r="38" spans="1:13" ht="20.65" customHeight="1" x14ac:dyDescent="0.45">
      <c r="A38" s="57" t="s">
        <v>39</v>
      </c>
      <c r="B38" s="52"/>
      <c r="C38" s="52"/>
      <c r="D38" s="52"/>
      <c r="E38" s="4" t="s">
        <v>15</v>
      </c>
      <c r="F38" t="s">
        <v>16</v>
      </c>
      <c r="I38" s="4" t="s">
        <v>15</v>
      </c>
      <c r="J38" s="55" t="s">
        <v>42</v>
      </c>
      <c r="K38" s="56"/>
      <c r="L38" s="56"/>
      <c r="M38" s="56"/>
    </row>
    <row r="39" spans="1:13" ht="20.75" customHeight="1" x14ac:dyDescent="0.45"/>
    <row r="40" spans="1:13" ht="20.65" customHeight="1" x14ac:dyDescent="0.45">
      <c r="A40" s="57" t="s">
        <v>40</v>
      </c>
      <c r="B40" s="52"/>
      <c r="C40" s="52"/>
      <c r="D40" s="52"/>
      <c r="E40" s="4" t="s">
        <v>15</v>
      </c>
      <c r="F40" t="s">
        <v>16</v>
      </c>
      <c r="I40" s="4" t="s">
        <v>15</v>
      </c>
      <c r="J40" s="55" t="s">
        <v>43</v>
      </c>
      <c r="K40" s="56"/>
      <c r="L40" s="56"/>
      <c r="M40" s="56"/>
    </row>
    <row r="42" spans="1:13" x14ac:dyDescent="0.45">
      <c r="A42" s="52" t="s">
        <v>17</v>
      </c>
      <c r="B42" s="52"/>
      <c r="C42" s="52"/>
      <c r="D42" s="52"/>
    </row>
    <row r="44" spans="1:13" x14ac:dyDescent="0.45">
      <c r="A44" s="52" t="s">
        <v>44</v>
      </c>
      <c r="B44" s="52"/>
      <c r="C44" s="52"/>
      <c r="D44" s="52"/>
    </row>
    <row r="47" spans="1:13" x14ac:dyDescent="0.45">
      <c r="A47" s="52" t="s">
        <v>18</v>
      </c>
      <c r="B47" s="52"/>
      <c r="C47" s="52"/>
      <c r="D47" s="52"/>
    </row>
    <row r="50" spans="1:13" ht="29.25" customHeight="1" x14ac:dyDescent="0.45">
      <c r="A50" s="5" t="s">
        <v>19</v>
      </c>
      <c r="B50" s="5" t="s">
        <v>20</v>
      </c>
      <c r="C50" s="14" t="s">
        <v>2</v>
      </c>
      <c r="D50" s="6" t="s">
        <v>3</v>
      </c>
      <c r="E50" s="6" t="s">
        <v>4</v>
      </c>
      <c r="F50" s="6" t="s">
        <v>21</v>
      </c>
      <c r="G50" s="6" t="s">
        <v>22</v>
      </c>
      <c r="H50" s="6" t="s">
        <v>23</v>
      </c>
      <c r="I50" s="6" t="s">
        <v>24</v>
      </c>
    </row>
    <row r="51" spans="1:13" x14ac:dyDescent="0.45">
      <c r="A51" s="7" t="s">
        <v>21</v>
      </c>
      <c r="B51" s="7">
        <v>0</v>
      </c>
      <c r="C51" s="15">
        <v>-0.75</v>
      </c>
      <c r="D51" s="7">
        <v>-0.72</v>
      </c>
      <c r="E51" s="8">
        <v>-0.69</v>
      </c>
      <c r="F51" s="7">
        <v>1</v>
      </c>
      <c r="G51" s="7">
        <v>0</v>
      </c>
      <c r="H51" s="7">
        <v>0</v>
      </c>
      <c r="I51" s="7">
        <v>-650</v>
      </c>
    </row>
    <row r="52" spans="1:13" x14ac:dyDescent="0.45">
      <c r="A52" s="9" t="s">
        <v>22</v>
      </c>
      <c r="B52" s="9">
        <v>0</v>
      </c>
      <c r="C52" s="15">
        <v>-0.05</v>
      </c>
      <c r="D52" s="9">
        <v>-7.0000000000000007E-2</v>
      </c>
      <c r="E52" s="9">
        <v>-0.09</v>
      </c>
      <c r="F52" s="9">
        <v>0</v>
      </c>
      <c r="G52" s="9">
        <v>1</v>
      </c>
      <c r="H52" s="9">
        <v>0</v>
      </c>
      <c r="I52" s="9">
        <v>-50</v>
      </c>
    </row>
    <row r="53" spans="1:13" x14ac:dyDescent="0.45">
      <c r="A53" s="9" t="s">
        <v>23</v>
      </c>
      <c r="B53" s="9">
        <v>0</v>
      </c>
      <c r="C53" s="15">
        <v>-0.2</v>
      </c>
      <c r="D53" s="9">
        <v>-0.21</v>
      </c>
      <c r="E53" s="9">
        <v>-0.22</v>
      </c>
      <c r="F53" s="9">
        <v>0</v>
      </c>
      <c r="G53" s="9">
        <v>0</v>
      </c>
      <c r="H53" s="9">
        <v>1</v>
      </c>
      <c r="I53" s="9">
        <v>-180</v>
      </c>
    </row>
    <row r="54" spans="1:13" ht="28.5" x14ac:dyDescent="0.45">
      <c r="A54" s="10" t="s">
        <v>20</v>
      </c>
      <c r="B54" s="9">
        <v>1</v>
      </c>
      <c r="C54" s="15">
        <v>-6800</v>
      </c>
      <c r="D54" s="9">
        <v>-7900</v>
      </c>
      <c r="E54" s="9">
        <v>-9000</v>
      </c>
      <c r="F54" s="9">
        <v>0</v>
      </c>
      <c r="G54" s="9">
        <v>0</v>
      </c>
      <c r="H54" s="9">
        <v>0</v>
      </c>
      <c r="I54" s="9">
        <v>0</v>
      </c>
    </row>
    <row r="55" spans="1:13" x14ac:dyDescent="0.45">
      <c r="C55" s="16">
        <f>C54/C51</f>
        <v>9066.6666666666661</v>
      </c>
      <c r="D55">
        <f t="shared" ref="D55:E55" si="0">D54/D51</f>
        <v>10972.222222222223</v>
      </c>
      <c r="E55">
        <f t="shared" si="0"/>
        <v>13043.478260869566</v>
      </c>
    </row>
    <row r="60" spans="1:13" ht="28.5" x14ac:dyDescent="0.45">
      <c r="A60" s="5" t="s">
        <v>19</v>
      </c>
      <c r="B60" s="5" t="s">
        <v>20</v>
      </c>
      <c r="C60" s="5" t="s">
        <v>2</v>
      </c>
      <c r="D60" s="6" t="s">
        <v>3</v>
      </c>
      <c r="E60" s="15" t="s">
        <v>4</v>
      </c>
      <c r="F60" s="6" t="s">
        <v>21</v>
      </c>
      <c r="G60" s="6" t="s">
        <v>22</v>
      </c>
      <c r="H60" s="6" t="s">
        <v>23</v>
      </c>
      <c r="I60" s="6" t="s">
        <v>24</v>
      </c>
    </row>
    <row r="61" spans="1:13" x14ac:dyDescent="0.45">
      <c r="A61" s="9" t="s">
        <v>2</v>
      </c>
      <c r="B61" s="9">
        <f>ROUND(B51/$C$51,$G$2)</f>
        <v>0</v>
      </c>
      <c r="C61" s="9">
        <f t="shared" ref="C61:I61" si="1">ROUND(C51/$C$51,$G$2)</f>
        <v>1</v>
      </c>
      <c r="D61" s="11">
        <f t="shared" si="1"/>
        <v>0.96</v>
      </c>
      <c r="E61" s="17">
        <f t="shared" si="1"/>
        <v>0.92</v>
      </c>
      <c r="F61" s="11">
        <f t="shared" si="1"/>
        <v>-1.333</v>
      </c>
      <c r="G61" s="11">
        <f t="shared" si="1"/>
        <v>0</v>
      </c>
      <c r="H61" s="11">
        <f t="shared" si="1"/>
        <v>0</v>
      </c>
      <c r="I61" s="11">
        <f t="shared" si="1"/>
        <v>866.66700000000003</v>
      </c>
    </row>
    <row r="62" spans="1:13" x14ac:dyDescent="0.45">
      <c r="A62" s="9" t="s">
        <v>22</v>
      </c>
      <c r="B62" s="9">
        <f>ROUND(B52-(B61*$C$52),$G$2)</f>
        <v>0</v>
      </c>
      <c r="C62" s="9">
        <f t="shared" ref="C62:I62" si="2">ROUND(C52-(C61*$C$52),$G$2)</f>
        <v>0</v>
      </c>
      <c r="D62" s="11">
        <f t="shared" si="2"/>
        <v>-2.1999999999999999E-2</v>
      </c>
      <c r="E62" s="17">
        <f t="shared" si="2"/>
        <v>-4.3999999999999997E-2</v>
      </c>
      <c r="F62" s="11">
        <f t="shared" si="2"/>
        <v>-6.7000000000000004E-2</v>
      </c>
      <c r="G62" s="11">
        <f t="shared" si="2"/>
        <v>1</v>
      </c>
      <c r="H62" s="11">
        <f t="shared" si="2"/>
        <v>0</v>
      </c>
      <c r="I62" s="11">
        <f t="shared" si="2"/>
        <v>-6.6669999999999998</v>
      </c>
      <c r="L62">
        <f>0.05*866.7</f>
        <v>43.335000000000008</v>
      </c>
      <c r="M62">
        <f>50-L62</f>
        <v>6.664999999999992</v>
      </c>
    </row>
    <row r="63" spans="1:13" x14ac:dyDescent="0.45">
      <c r="A63" s="7" t="s">
        <v>23</v>
      </c>
      <c r="B63" s="8">
        <f t="shared" ref="B63:I63" si="3">ROUND(B53-(B61*$C$53),$G$2)</f>
        <v>0</v>
      </c>
      <c r="C63" s="8">
        <f t="shared" si="3"/>
        <v>0</v>
      </c>
      <c r="D63" s="8">
        <f t="shared" si="3"/>
        <v>-1.7999999999999999E-2</v>
      </c>
      <c r="E63" s="17">
        <f t="shared" si="3"/>
        <v>-3.5999999999999997E-2</v>
      </c>
      <c r="F63" s="8">
        <f t="shared" si="3"/>
        <v>-0.26700000000000002</v>
      </c>
      <c r="G63" s="8">
        <f t="shared" si="3"/>
        <v>0</v>
      </c>
      <c r="H63" s="8">
        <f t="shared" si="3"/>
        <v>1</v>
      </c>
      <c r="I63" s="8">
        <f t="shared" si="3"/>
        <v>-6.6669999999999998</v>
      </c>
      <c r="L63">
        <f>0.2*866.7</f>
        <v>173.34000000000003</v>
      </c>
      <c r="M63">
        <f>180-L63</f>
        <v>6.6599999999999682</v>
      </c>
    </row>
    <row r="64" spans="1:13" ht="28.5" x14ac:dyDescent="0.45">
      <c r="A64" s="10" t="s">
        <v>20</v>
      </c>
      <c r="B64" s="9">
        <f t="shared" ref="B64:I64" si="4">ROUND(B54-(B61*$C$54),$G$2)</f>
        <v>1</v>
      </c>
      <c r="C64" s="9">
        <f t="shared" si="4"/>
        <v>0</v>
      </c>
      <c r="D64" s="9">
        <f t="shared" si="4"/>
        <v>-1372</v>
      </c>
      <c r="E64" s="15">
        <f t="shared" si="4"/>
        <v>-2744</v>
      </c>
      <c r="F64" s="9">
        <f t="shared" si="4"/>
        <v>-9064.4</v>
      </c>
      <c r="G64" s="9">
        <f t="shared" si="4"/>
        <v>0</v>
      </c>
      <c r="H64" s="9">
        <f t="shared" si="4"/>
        <v>0</v>
      </c>
      <c r="I64" s="9">
        <f t="shared" si="4"/>
        <v>5893335.5999999996</v>
      </c>
    </row>
    <row r="65" spans="1:10" x14ac:dyDescent="0.45">
      <c r="D65">
        <f t="shared" ref="D65:F65" si="5">D64/D62</f>
        <v>62363.636363636368</v>
      </c>
      <c r="E65" s="16">
        <f t="shared" si="5"/>
        <v>62363.636363636368</v>
      </c>
      <c r="F65">
        <f t="shared" si="5"/>
        <v>135289.55223880595</v>
      </c>
    </row>
    <row r="68" spans="1:10" ht="28.5" x14ac:dyDescent="0.45">
      <c r="A68" s="5" t="s">
        <v>19</v>
      </c>
      <c r="B68" s="5" t="s">
        <v>20</v>
      </c>
      <c r="C68" s="5" t="s">
        <v>2</v>
      </c>
      <c r="D68" s="5" t="s">
        <v>3</v>
      </c>
      <c r="E68" s="5" t="s">
        <v>4</v>
      </c>
      <c r="F68" s="6" t="s">
        <v>21</v>
      </c>
      <c r="G68" s="6" t="s">
        <v>22</v>
      </c>
      <c r="H68" s="6" t="s">
        <v>23</v>
      </c>
      <c r="I68" s="6" t="s">
        <v>24</v>
      </c>
    </row>
    <row r="69" spans="1:10" x14ac:dyDescent="0.45">
      <c r="A69" s="9" t="s">
        <v>2</v>
      </c>
      <c r="B69" s="9">
        <f>ROUND(B61-(B71*$E$61),$G$2)</f>
        <v>0</v>
      </c>
      <c r="C69" s="9">
        <f t="shared" ref="C69:I69" si="6">ROUND(C61-(C71*$E$61),$G$2)</f>
        <v>1</v>
      </c>
      <c r="D69" s="9">
        <f t="shared" si="6"/>
        <v>0.39800000000000002</v>
      </c>
      <c r="E69" s="9">
        <f t="shared" si="6"/>
        <v>-0.20399999999999999</v>
      </c>
      <c r="F69" s="9">
        <f t="shared" si="6"/>
        <v>-3.0449999999999999</v>
      </c>
      <c r="G69" s="9">
        <f t="shared" si="6"/>
        <v>25.556000000000001</v>
      </c>
      <c r="H69" s="9">
        <f t="shared" si="6"/>
        <v>0</v>
      </c>
      <c r="I69" s="9">
        <f t="shared" si="6"/>
        <v>696.28899999999999</v>
      </c>
      <c r="J69" s="12"/>
    </row>
    <row r="70" spans="1:10" x14ac:dyDescent="0.45">
      <c r="A70" s="9" t="s">
        <v>22</v>
      </c>
      <c r="B70" s="9">
        <f>ROUND(B62-(B71*$E$62),$G$2)</f>
        <v>0</v>
      </c>
      <c r="C70" s="9">
        <f t="shared" ref="C70:I70" si="7">ROUND(C62-(C71*$E$62),$G$2)</f>
        <v>0</v>
      </c>
      <c r="D70" s="9">
        <f t="shared" si="7"/>
        <v>5.0000000000000001E-3</v>
      </c>
      <c r="E70" s="9">
        <f t="shared" si="7"/>
        <v>0.01</v>
      </c>
      <c r="F70" s="9">
        <f t="shared" si="7"/>
        <v>1.4999999999999999E-2</v>
      </c>
      <c r="G70" s="9">
        <f t="shared" si="7"/>
        <v>-0.222</v>
      </c>
      <c r="H70" s="9">
        <f t="shared" si="7"/>
        <v>0</v>
      </c>
      <c r="I70" s="9">
        <f t="shared" si="7"/>
        <v>1.482</v>
      </c>
      <c r="J70" s="12"/>
    </row>
    <row r="71" spans="1:10" x14ac:dyDescent="0.45">
      <c r="A71" s="9" t="s">
        <v>4</v>
      </c>
      <c r="B71" s="9">
        <f>ROUND(B62/$E$63,$G$2)</f>
        <v>0</v>
      </c>
      <c r="C71" s="9">
        <f t="shared" ref="C71:I71" si="8">ROUND(C62/$E$63,$G$2)</f>
        <v>0</v>
      </c>
      <c r="D71" s="9">
        <f t="shared" si="8"/>
        <v>0.61099999999999999</v>
      </c>
      <c r="E71" s="9">
        <f t="shared" si="8"/>
        <v>1.222</v>
      </c>
      <c r="F71" s="9">
        <f t="shared" si="8"/>
        <v>1.861</v>
      </c>
      <c r="G71" s="9">
        <f t="shared" si="8"/>
        <v>-27.777999999999999</v>
      </c>
      <c r="H71" s="9">
        <f t="shared" si="8"/>
        <v>0</v>
      </c>
      <c r="I71" s="9">
        <f t="shared" si="8"/>
        <v>185.19399999999999</v>
      </c>
      <c r="J71" s="12"/>
    </row>
    <row r="72" spans="1:10" ht="28.5" x14ac:dyDescent="0.45">
      <c r="A72" s="10" t="s">
        <v>20</v>
      </c>
      <c r="B72" s="9">
        <f>ROUND(B64-(B71*$E$64),$G$2)</f>
        <v>1</v>
      </c>
      <c r="C72" s="9">
        <f t="shared" ref="C72:I72" si="9">ROUND(C64-(C71*$E$64),$G$2)</f>
        <v>0</v>
      </c>
      <c r="D72" s="9">
        <f t="shared" si="9"/>
        <v>304.584</v>
      </c>
      <c r="E72" s="9">
        <f t="shared" si="9"/>
        <v>609.16800000000001</v>
      </c>
      <c r="F72" s="9">
        <f t="shared" si="9"/>
        <v>-3957.8159999999998</v>
      </c>
      <c r="G72" s="9">
        <f t="shared" si="9"/>
        <v>-76222.831999999995</v>
      </c>
      <c r="H72" s="9">
        <f t="shared" si="9"/>
        <v>0</v>
      </c>
      <c r="I72" s="9">
        <f t="shared" si="9"/>
        <v>6401507.9359999998</v>
      </c>
    </row>
    <row r="78" spans="1:10" x14ac:dyDescent="0.45">
      <c r="A78" s="58" t="s">
        <v>25</v>
      </c>
      <c r="B78" s="58"/>
      <c r="C78" s="58"/>
      <c r="D78" s="58"/>
      <c r="E78" s="58"/>
      <c r="F78" s="58"/>
    </row>
    <row r="80" spans="1:10" x14ac:dyDescent="0.45">
      <c r="B80" t="s">
        <v>2</v>
      </c>
      <c r="C80">
        <f>INT(I69)</f>
        <v>696</v>
      </c>
    </row>
    <row r="81" spans="2:3" x14ac:dyDescent="0.45">
      <c r="B81" t="s">
        <v>3</v>
      </c>
      <c r="C81">
        <f>INT(0)</f>
        <v>0</v>
      </c>
    </row>
    <row r="82" spans="2:3" x14ac:dyDescent="0.45">
      <c r="B82" t="s">
        <v>4</v>
      </c>
      <c r="C82">
        <f>INT(I71)</f>
        <v>185</v>
      </c>
    </row>
    <row r="83" spans="2:3" x14ac:dyDescent="0.45">
      <c r="B83" t="s">
        <v>26</v>
      </c>
      <c r="C83">
        <f>ROUND(6800*(C80)+7900*(C81)+9000*(C82),2)</f>
        <v>6397800</v>
      </c>
    </row>
    <row r="84" spans="2:3" ht="72.75" customHeight="1" x14ac:dyDescent="0.45">
      <c r="B84" s="13" t="s">
        <v>27</v>
      </c>
      <c r="C84">
        <f>(ABS(I72-C83)/I72)*100</f>
        <v>5.7922852507102704E-2</v>
      </c>
    </row>
  </sheetData>
  <mergeCells count="26">
    <mergeCell ref="A47:D47"/>
    <mergeCell ref="A78:F78"/>
    <mergeCell ref="A38:D38"/>
    <mergeCell ref="J38:M38"/>
    <mergeCell ref="A40:D40"/>
    <mergeCell ref="J40:M40"/>
    <mergeCell ref="A42:D42"/>
    <mergeCell ref="A44:D44"/>
    <mergeCell ref="J36:M36"/>
    <mergeCell ref="A15:C15"/>
    <mergeCell ref="A17:B17"/>
    <mergeCell ref="A19:C19"/>
    <mergeCell ref="A21:D21"/>
    <mergeCell ref="A23:C23"/>
    <mergeCell ref="A25:D25"/>
    <mergeCell ref="A27:C27"/>
    <mergeCell ref="A29:D29"/>
    <mergeCell ref="A32:C32"/>
    <mergeCell ref="A33:D33"/>
    <mergeCell ref="A36:D36"/>
    <mergeCell ref="A14:B14"/>
    <mergeCell ref="A1:C1"/>
    <mergeCell ref="B2:E2"/>
    <mergeCell ref="B3:E3"/>
    <mergeCell ref="B4:E4"/>
    <mergeCell ref="A7:E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C5FA-F13E-40FC-AB1F-A6E61D40D14C}">
  <dimension ref="A4:J17"/>
  <sheetViews>
    <sheetView topLeftCell="A4" workbookViewId="0">
      <selection activeCell="B14" sqref="B14:C17"/>
    </sheetView>
  </sheetViews>
  <sheetFormatPr defaultColWidth="10.6640625" defaultRowHeight="14.25" x14ac:dyDescent="0.45"/>
  <cols>
    <col min="2" max="2" width="14.59765625" customWidth="1"/>
  </cols>
  <sheetData>
    <row r="4" spans="1:10" ht="31.9" x14ac:dyDescent="1">
      <c r="A4" s="53" t="s">
        <v>45</v>
      </c>
      <c r="B4" s="53"/>
      <c r="C4" s="53"/>
    </row>
    <row r="6" spans="1:10" x14ac:dyDescent="0.45">
      <c r="C6" s="11" t="s">
        <v>2</v>
      </c>
      <c r="D6" s="11" t="s">
        <v>3</v>
      </c>
      <c r="E6" s="11" t="s">
        <v>4</v>
      </c>
      <c r="F6" s="11"/>
      <c r="G6" s="11" t="s">
        <v>46</v>
      </c>
      <c r="H6" s="11" t="s">
        <v>47</v>
      </c>
    </row>
    <row r="7" spans="1:10" ht="27.75" customHeight="1" x14ac:dyDescent="0.45">
      <c r="B7" s="3" t="s">
        <v>20</v>
      </c>
      <c r="C7" s="11">
        <v>6800</v>
      </c>
      <c r="D7" s="11">
        <v>7900</v>
      </c>
      <c r="E7" s="11">
        <v>9000</v>
      </c>
      <c r="F7" s="11"/>
      <c r="G7" s="11"/>
      <c r="H7" s="11">
        <f>(C7*C14)+(D7*C15)+(E7*C16)</f>
        <v>6337142.8571428563</v>
      </c>
      <c r="J7">
        <v>6397800</v>
      </c>
    </row>
    <row r="8" spans="1:10" ht="28.5" x14ac:dyDescent="0.45">
      <c r="B8" s="3" t="s">
        <v>32</v>
      </c>
      <c r="C8" s="11">
        <v>0.75</v>
      </c>
      <c r="D8" s="11">
        <v>0.72</v>
      </c>
      <c r="E8" s="11">
        <v>0.69</v>
      </c>
      <c r="F8" s="11" t="s">
        <v>48</v>
      </c>
      <c r="G8" s="11">
        <v>650</v>
      </c>
      <c r="H8" s="11">
        <f>(C8*$C$14)+(D8*$C$15)+(E8*$C$16)</f>
        <v>655.71428571428555</v>
      </c>
    </row>
    <row r="9" spans="1:10" ht="42.75" x14ac:dyDescent="0.45">
      <c r="B9" s="3" t="s">
        <v>34</v>
      </c>
      <c r="C9" s="11">
        <v>0.05</v>
      </c>
      <c r="D9" s="11">
        <v>7.0000000000000007E-2</v>
      </c>
      <c r="E9" s="11">
        <v>0.09</v>
      </c>
      <c r="F9" s="11" t="s">
        <v>48</v>
      </c>
      <c r="G9" s="11">
        <v>50</v>
      </c>
      <c r="H9" s="11">
        <f>(C9*$C$14)+(D9*$C$15)+(E9*$C$16)</f>
        <v>49.999999999999986</v>
      </c>
    </row>
    <row r="10" spans="1:10" ht="42.75" x14ac:dyDescent="0.45">
      <c r="B10" s="3" t="s">
        <v>36</v>
      </c>
      <c r="C10" s="11">
        <v>0.2</v>
      </c>
      <c r="D10" s="11">
        <v>0.21</v>
      </c>
      <c r="E10" s="11">
        <v>0.22</v>
      </c>
      <c r="F10" s="11" t="s">
        <v>48</v>
      </c>
      <c r="G10" s="11">
        <v>180</v>
      </c>
      <c r="H10" s="11">
        <f>(C10*$C$14)+(D10*$C$15)+(E10*$C$16)</f>
        <v>179.99999999999997</v>
      </c>
    </row>
    <row r="14" spans="1:10" x14ac:dyDescent="0.45">
      <c r="B14" s="18" t="s">
        <v>2</v>
      </c>
      <c r="C14" s="18">
        <v>742.85714285714289</v>
      </c>
    </row>
    <row r="15" spans="1:10" x14ac:dyDescent="0.45">
      <c r="B15" s="18" t="s">
        <v>3</v>
      </c>
      <c r="C15" s="18">
        <v>0</v>
      </c>
    </row>
    <row r="16" spans="1:10" x14ac:dyDescent="0.45">
      <c r="B16" s="18" t="s">
        <v>4</v>
      </c>
      <c r="C16" s="18">
        <v>142.85714285714269</v>
      </c>
    </row>
    <row r="17" spans="2:3" x14ac:dyDescent="0.45">
      <c r="B17" s="18" t="s">
        <v>49</v>
      </c>
      <c r="C17" s="18">
        <f>(C7*C14)+(D7*C15)+(E7*C16)</f>
        <v>6337142.8571428563</v>
      </c>
    </row>
  </sheetData>
  <mergeCells count="1">
    <mergeCell ref="A4: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2ABF0-E514-4F27-8A1A-048792058A7E}">
  <dimension ref="A1:K78"/>
  <sheetViews>
    <sheetView zoomScale="70" zoomScaleNormal="70" workbookViewId="0">
      <selection activeCell="A21" sqref="A21:D21"/>
    </sheetView>
  </sheetViews>
  <sheetFormatPr defaultColWidth="10.6640625" defaultRowHeight="14.25" x14ac:dyDescent="0.45"/>
  <cols>
    <col min="1" max="1" width="12.59765625" customWidth="1"/>
    <col min="2" max="2" width="14.3984375" customWidth="1"/>
    <col min="5" max="5" width="14.265625" customWidth="1"/>
    <col min="6" max="6" width="10.6640625" customWidth="1"/>
    <col min="9" max="9" width="10.796875" customWidth="1"/>
    <col min="10" max="10" width="16.265625" customWidth="1"/>
  </cols>
  <sheetData>
    <row r="1" spans="1:8" ht="31.9" x14ac:dyDescent="1">
      <c r="A1" s="53" t="s">
        <v>0</v>
      </c>
      <c r="B1" s="53"/>
      <c r="C1" s="53"/>
      <c r="G1" t="s">
        <v>1</v>
      </c>
    </row>
    <row r="2" spans="1:8" x14ac:dyDescent="0.45">
      <c r="A2" s="2" t="s">
        <v>2</v>
      </c>
      <c r="B2" s="52" t="s">
        <v>28</v>
      </c>
      <c r="C2" s="52"/>
      <c r="D2" s="52"/>
      <c r="E2" s="52"/>
      <c r="G2">
        <v>4</v>
      </c>
    </row>
    <row r="3" spans="1:8" x14ac:dyDescent="0.45">
      <c r="A3" s="2" t="s">
        <v>3</v>
      </c>
      <c r="B3" s="52" t="s">
        <v>29</v>
      </c>
      <c r="C3" s="52"/>
      <c r="D3" s="52"/>
      <c r="E3" s="52"/>
    </row>
    <row r="4" spans="1:8" x14ac:dyDescent="0.45">
      <c r="A4" s="2" t="s">
        <v>4</v>
      </c>
      <c r="B4" s="52" t="s">
        <v>30</v>
      </c>
      <c r="C4" s="52"/>
      <c r="D4" s="52"/>
      <c r="E4" s="52"/>
    </row>
    <row r="7" spans="1:8" ht="29.25" customHeight="1" x14ac:dyDescent="0.45">
      <c r="A7" s="54" t="s">
        <v>5</v>
      </c>
      <c r="B7" s="54"/>
      <c r="C7" s="54"/>
      <c r="D7" s="54"/>
      <c r="E7" s="54"/>
    </row>
    <row r="8" spans="1:8" x14ac:dyDescent="0.45">
      <c r="A8" s="54"/>
      <c r="B8" s="54"/>
      <c r="C8" s="54"/>
      <c r="D8" s="54"/>
      <c r="E8" s="54"/>
    </row>
    <row r="9" spans="1:8" x14ac:dyDescent="0.45">
      <c r="B9" t="s">
        <v>6</v>
      </c>
    </row>
    <row r="10" spans="1:8" x14ac:dyDescent="0.45">
      <c r="A10" s="2" t="s">
        <v>7</v>
      </c>
      <c r="B10">
        <v>6800</v>
      </c>
    </row>
    <row r="11" spans="1:8" x14ac:dyDescent="0.45">
      <c r="A11" s="2" t="s">
        <v>8</v>
      </c>
      <c r="B11">
        <v>7900</v>
      </c>
    </row>
    <row r="12" spans="1:8" x14ac:dyDescent="0.45">
      <c r="A12" s="2" t="s">
        <v>9</v>
      </c>
      <c r="B12">
        <v>9000</v>
      </c>
      <c r="E12" s="59" t="s">
        <v>52</v>
      </c>
      <c r="F12" s="59"/>
      <c r="G12" s="59"/>
      <c r="H12" s="59"/>
    </row>
    <row r="14" spans="1:8" x14ac:dyDescent="0.45">
      <c r="A14" s="52" t="s">
        <v>10</v>
      </c>
      <c r="B14" s="52"/>
      <c r="E14" t="s">
        <v>50</v>
      </c>
      <c r="F14" t="s">
        <v>57</v>
      </c>
    </row>
    <row r="15" spans="1:8" x14ac:dyDescent="0.45">
      <c r="A15" s="52" t="s">
        <v>31</v>
      </c>
      <c r="B15" s="52"/>
      <c r="C15" s="52"/>
      <c r="E15" s="52" t="s">
        <v>51</v>
      </c>
      <c r="F15" s="52"/>
      <c r="G15" s="52"/>
    </row>
    <row r="17" spans="1:8" x14ac:dyDescent="0.45">
      <c r="A17" s="52" t="s">
        <v>11</v>
      </c>
      <c r="B17" s="52"/>
    </row>
    <row r="19" spans="1:8" x14ac:dyDescent="0.45">
      <c r="A19" s="52" t="s">
        <v>32</v>
      </c>
      <c r="B19" s="52"/>
      <c r="C19" s="52"/>
      <c r="E19" s="52" t="s">
        <v>32</v>
      </c>
      <c r="F19" s="52"/>
      <c r="G19" s="52"/>
    </row>
    <row r="21" spans="1:8" x14ac:dyDescent="0.45">
      <c r="A21" s="57" t="s">
        <v>33</v>
      </c>
      <c r="B21" s="52"/>
      <c r="C21" s="52"/>
      <c r="D21" s="52"/>
      <c r="E21" s="57" t="s">
        <v>58</v>
      </c>
      <c r="F21" s="52"/>
      <c r="G21" s="52"/>
      <c r="H21" s="52"/>
    </row>
    <row r="23" spans="1:8" x14ac:dyDescent="0.45">
      <c r="A23" s="52" t="s">
        <v>34</v>
      </c>
      <c r="B23" s="52"/>
      <c r="C23" s="52"/>
      <c r="E23" s="52" t="s">
        <v>34</v>
      </c>
      <c r="F23" s="52"/>
      <c r="G23" s="52"/>
    </row>
    <row r="25" spans="1:8" x14ac:dyDescent="0.45">
      <c r="A25" s="57" t="s">
        <v>35</v>
      </c>
      <c r="B25" s="52"/>
      <c r="C25" s="52"/>
      <c r="D25" s="52"/>
      <c r="E25" s="57" t="s">
        <v>59</v>
      </c>
      <c r="F25" s="52"/>
      <c r="G25" s="52"/>
      <c r="H25" s="52"/>
    </row>
    <row r="27" spans="1:8" x14ac:dyDescent="0.45">
      <c r="A27" s="52" t="s">
        <v>36</v>
      </c>
      <c r="B27" s="52"/>
      <c r="C27" s="52"/>
      <c r="E27" s="52" t="s">
        <v>36</v>
      </c>
      <c r="F27" s="52"/>
      <c r="G27" s="52"/>
    </row>
    <row r="29" spans="1:8" x14ac:dyDescent="0.45">
      <c r="A29" s="57" t="s">
        <v>37</v>
      </c>
      <c r="B29" s="52"/>
      <c r="C29" s="52"/>
      <c r="D29" s="52"/>
      <c r="E29" s="57" t="s">
        <v>60</v>
      </c>
      <c r="F29" s="52"/>
      <c r="G29" s="52"/>
      <c r="H29" s="52"/>
    </row>
    <row r="31" spans="1:8" x14ac:dyDescent="0.45">
      <c r="B31" t="s">
        <v>56</v>
      </c>
    </row>
    <row r="32" spans="1:8" ht="31.9" x14ac:dyDescent="1">
      <c r="A32" s="53" t="s">
        <v>12</v>
      </c>
      <c r="B32" s="53"/>
      <c r="C32" s="53"/>
      <c r="D32" s="1"/>
      <c r="E32" t="s">
        <v>53</v>
      </c>
      <c r="F32" t="s">
        <v>54</v>
      </c>
      <c r="G32" t="s">
        <v>55</v>
      </c>
    </row>
    <row r="33" spans="1:10" x14ac:dyDescent="0.45">
      <c r="A33" s="52"/>
      <c r="B33" s="52"/>
      <c r="C33" s="52"/>
      <c r="D33" s="52"/>
    </row>
    <row r="35" spans="1:10" x14ac:dyDescent="0.45">
      <c r="A35" s="52" t="s">
        <v>18</v>
      </c>
      <c r="B35" s="52"/>
      <c r="C35" s="52"/>
      <c r="D35" s="52"/>
    </row>
    <row r="38" spans="1:10" ht="29.25" customHeight="1" x14ac:dyDescent="0.45">
      <c r="A38" s="5" t="s">
        <v>19</v>
      </c>
      <c r="B38" s="5" t="s">
        <v>20</v>
      </c>
      <c r="C38" s="19" t="s">
        <v>61</v>
      </c>
      <c r="D38" s="6" t="s">
        <v>62</v>
      </c>
      <c r="E38" s="6" t="s">
        <v>63</v>
      </c>
      <c r="F38" s="6" t="s">
        <v>21</v>
      </c>
      <c r="G38" s="6" t="s">
        <v>22</v>
      </c>
      <c r="H38" s="6" t="s">
        <v>23</v>
      </c>
      <c r="I38" s="6" t="s">
        <v>24</v>
      </c>
    </row>
    <row r="39" spans="1:10" x14ac:dyDescent="0.45">
      <c r="A39" s="7" t="s">
        <v>21</v>
      </c>
      <c r="B39" s="7">
        <v>0</v>
      </c>
      <c r="C39" s="20">
        <v>0.75</v>
      </c>
      <c r="D39" s="7">
        <v>0.05</v>
      </c>
      <c r="E39" s="8">
        <v>0.2</v>
      </c>
      <c r="F39" s="7">
        <v>1</v>
      </c>
      <c r="G39" s="7">
        <v>0</v>
      </c>
      <c r="H39" s="7">
        <v>0</v>
      </c>
      <c r="I39" s="7">
        <v>6800</v>
      </c>
      <c r="J39">
        <f>I39/C39</f>
        <v>9066.6666666666661</v>
      </c>
    </row>
    <row r="40" spans="1:10" x14ac:dyDescent="0.45">
      <c r="A40" s="9" t="s">
        <v>22</v>
      </c>
      <c r="B40" s="9">
        <v>0</v>
      </c>
      <c r="C40" s="7">
        <v>0.72</v>
      </c>
      <c r="D40" s="9">
        <v>7.0000000000000007E-2</v>
      </c>
      <c r="E40" s="9">
        <v>0.21</v>
      </c>
      <c r="F40" s="9">
        <v>0</v>
      </c>
      <c r="G40" s="9">
        <v>1</v>
      </c>
      <c r="H40" s="9">
        <v>0</v>
      </c>
      <c r="I40" s="9">
        <v>7900</v>
      </c>
      <c r="J40">
        <f t="shared" ref="J40:J41" si="0">I40/C40</f>
        <v>10972.222222222223</v>
      </c>
    </row>
    <row r="41" spans="1:10" x14ac:dyDescent="0.45">
      <c r="A41" s="9" t="s">
        <v>23</v>
      </c>
      <c r="B41" s="9">
        <v>0</v>
      </c>
      <c r="C41" s="7">
        <v>0.69</v>
      </c>
      <c r="D41" s="9">
        <v>0.09</v>
      </c>
      <c r="E41" s="9">
        <v>0.22</v>
      </c>
      <c r="F41" s="9">
        <v>0</v>
      </c>
      <c r="G41" s="9">
        <v>0</v>
      </c>
      <c r="H41" s="9">
        <v>1</v>
      </c>
      <c r="I41" s="9">
        <v>9000</v>
      </c>
      <c r="J41">
        <f t="shared" si="0"/>
        <v>13043.478260869566</v>
      </c>
    </row>
    <row r="42" spans="1:10" ht="28.5" x14ac:dyDescent="0.45">
      <c r="A42" s="10" t="s">
        <v>20</v>
      </c>
      <c r="B42" s="9">
        <v>1</v>
      </c>
      <c r="C42" s="7">
        <v>-650</v>
      </c>
      <c r="D42" s="9">
        <v>-50</v>
      </c>
      <c r="E42" s="9">
        <v>-180</v>
      </c>
      <c r="F42" s="9">
        <v>0</v>
      </c>
      <c r="G42" s="9">
        <v>0</v>
      </c>
      <c r="H42" s="9">
        <v>0</v>
      </c>
      <c r="I42" s="9">
        <v>0</v>
      </c>
    </row>
    <row r="48" spans="1:10" ht="28.5" x14ac:dyDescent="0.45">
      <c r="A48" s="5" t="s">
        <v>19</v>
      </c>
      <c r="B48" s="5" t="s">
        <v>20</v>
      </c>
      <c r="C48" s="5" t="s">
        <v>61</v>
      </c>
      <c r="D48" s="7" t="s">
        <v>62</v>
      </c>
      <c r="E48" s="6" t="s">
        <v>63</v>
      </c>
      <c r="F48" s="6" t="s">
        <v>21</v>
      </c>
      <c r="G48" s="6" t="s">
        <v>22</v>
      </c>
      <c r="H48" s="6" t="s">
        <v>23</v>
      </c>
      <c r="I48" s="6" t="s">
        <v>24</v>
      </c>
    </row>
    <row r="49" spans="1:11" x14ac:dyDescent="0.45">
      <c r="A49" s="9" t="s">
        <v>61</v>
      </c>
      <c r="B49" s="9">
        <f>ROUND(B39/$C$39,$G$2)</f>
        <v>0</v>
      </c>
      <c r="C49" s="9">
        <f>ROUND(C39/$C$39,$G$2)</f>
        <v>1</v>
      </c>
      <c r="D49" s="7">
        <f t="shared" ref="D49:I49" si="1">ROUND(D39/$C$39,$G$2)</f>
        <v>6.6699999999999995E-2</v>
      </c>
      <c r="E49" s="9">
        <f t="shared" si="1"/>
        <v>0.26669999999999999</v>
      </c>
      <c r="F49" s="9">
        <f t="shared" si="1"/>
        <v>1.3332999999999999</v>
      </c>
      <c r="G49" s="9">
        <f t="shared" si="1"/>
        <v>0</v>
      </c>
      <c r="H49" s="9">
        <f t="shared" si="1"/>
        <v>0</v>
      </c>
      <c r="I49" s="9">
        <f t="shared" si="1"/>
        <v>9066.6666999999998</v>
      </c>
      <c r="J49" s="12">
        <f>I49/D49</f>
        <v>135932.03448275864</v>
      </c>
    </row>
    <row r="50" spans="1:11" x14ac:dyDescent="0.45">
      <c r="A50" s="7" t="s">
        <v>22</v>
      </c>
      <c r="B50" s="7">
        <f>ROUND(B40-($C$40*B49),$G$2)</f>
        <v>0</v>
      </c>
      <c r="C50" s="7">
        <f t="shared" ref="C50:I50" si="2">ROUND(C40-($C$40*C49),$G$2)</f>
        <v>0</v>
      </c>
      <c r="D50" s="20">
        <f t="shared" si="2"/>
        <v>2.1999999999999999E-2</v>
      </c>
      <c r="E50" s="7">
        <f t="shared" si="2"/>
        <v>1.7999999999999999E-2</v>
      </c>
      <c r="F50" s="7">
        <f t="shared" si="2"/>
        <v>-0.96</v>
      </c>
      <c r="G50" s="7">
        <f t="shared" si="2"/>
        <v>1</v>
      </c>
      <c r="H50" s="7">
        <f t="shared" si="2"/>
        <v>0</v>
      </c>
      <c r="I50" s="7">
        <f t="shared" si="2"/>
        <v>1372</v>
      </c>
      <c r="J50" s="21">
        <f t="shared" ref="J50:J51" si="3">I50/D50</f>
        <v>62363.636363636368</v>
      </c>
      <c r="K50" s="12"/>
    </row>
    <row r="51" spans="1:11" x14ac:dyDescent="0.45">
      <c r="A51" s="9" t="s">
        <v>23</v>
      </c>
      <c r="B51" s="11">
        <f>ROUND(B41-($C$41*B49),$G$2)</f>
        <v>0</v>
      </c>
      <c r="C51" s="11">
        <f t="shared" ref="C51:I51" si="4">ROUND(C41-($C$41*C49),$G$2)</f>
        <v>0</v>
      </c>
      <c r="D51" s="8">
        <f t="shared" si="4"/>
        <v>4.3999999999999997E-2</v>
      </c>
      <c r="E51" s="11">
        <f t="shared" si="4"/>
        <v>3.5999999999999997E-2</v>
      </c>
      <c r="F51" s="11">
        <f t="shared" si="4"/>
        <v>-0.92</v>
      </c>
      <c r="G51" s="11">
        <f t="shared" si="4"/>
        <v>0</v>
      </c>
      <c r="H51" s="11">
        <f t="shared" si="4"/>
        <v>1</v>
      </c>
      <c r="I51" s="11">
        <f t="shared" si="4"/>
        <v>2744</v>
      </c>
      <c r="J51" s="12">
        <f t="shared" si="3"/>
        <v>62363.636363636368</v>
      </c>
    </row>
    <row r="52" spans="1:11" ht="28.5" x14ac:dyDescent="0.45">
      <c r="A52" s="10" t="s">
        <v>20</v>
      </c>
      <c r="B52" s="9">
        <f>ROUND(B42-($C$42*B49),$G$2)</f>
        <v>1</v>
      </c>
      <c r="C52" s="9">
        <f t="shared" ref="C52:I52" si="5">ROUND(C42-($C$42*C49),$G$2)</f>
        <v>0</v>
      </c>
      <c r="D52" s="7">
        <f t="shared" si="5"/>
        <v>-6.6449999999999996</v>
      </c>
      <c r="E52" s="9">
        <f t="shared" si="5"/>
        <v>-6.6449999999999996</v>
      </c>
      <c r="F52" s="9">
        <f t="shared" si="5"/>
        <v>866.64499999999998</v>
      </c>
      <c r="G52" s="9">
        <f t="shared" si="5"/>
        <v>0</v>
      </c>
      <c r="H52" s="9">
        <f t="shared" si="5"/>
        <v>0</v>
      </c>
      <c r="I52" s="9">
        <f t="shared" si="5"/>
        <v>5893333.3550000004</v>
      </c>
      <c r="J52" s="12"/>
    </row>
    <row r="56" spans="1:11" ht="28.5" x14ac:dyDescent="0.45">
      <c r="A56" s="5" t="s">
        <v>19</v>
      </c>
      <c r="B56" s="5" t="s">
        <v>20</v>
      </c>
      <c r="C56" s="5" t="s">
        <v>61</v>
      </c>
      <c r="D56" s="6" t="s">
        <v>62</v>
      </c>
      <c r="E56" s="7" t="s">
        <v>63</v>
      </c>
      <c r="F56" s="6" t="s">
        <v>21</v>
      </c>
      <c r="G56" s="6" t="s">
        <v>22</v>
      </c>
      <c r="H56" s="6" t="s">
        <v>23</v>
      </c>
      <c r="I56" s="6" t="s">
        <v>24</v>
      </c>
    </row>
    <row r="57" spans="1:11" x14ac:dyDescent="0.45">
      <c r="A57" s="7" t="s">
        <v>61</v>
      </c>
      <c r="B57" s="7">
        <f>ROUND(B49-($D$49*B58),$G$2)</f>
        <v>0</v>
      </c>
      <c r="C57" s="7">
        <f t="shared" ref="C57:I57" si="6">ROUND(C49-($D$49*C58),$G$2)</f>
        <v>1</v>
      </c>
      <c r="D57" s="7">
        <f t="shared" si="6"/>
        <v>0</v>
      </c>
      <c r="E57" s="20">
        <f t="shared" si="6"/>
        <v>0.21210000000000001</v>
      </c>
      <c r="F57" s="7">
        <f t="shared" si="6"/>
        <v>4.2438000000000002</v>
      </c>
      <c r="G57" s="7">
        <f t="shared" si="6"/>
        <v>-3.0318000000000001</v>
      </c>
      <c r="H57" s="7">
        <f t="shared" si="6"/>
        <v>0</v>
      </c>
      <c r="I57" s="7">
        <f t="shared" si="6"/>
        <v>4907.0122000000001</v>
      </c>
      <c r="J57" s="12">
        <f>I57/E57</f>
        <v>23135.371051390852</v>
      </c>
    </row>
    <row r="58" spans="1:11" x14ac:dyDescent="0.45">
      <c r="A58" s="9" t="s">
        <v>62</v>
      </c>
      <c r="B58" s="9">
        <f>ROUND(B50/$D$50,$G$2)</f>
        <v>0</v>
      </c>
      <c r="C58" s="9">
        <f t="shared" ref="C58:I58" si="7">ROUND(C50/$D$50,$G$2)</f>
        <v>0</v>
      </c>
      <c r="D58" s="9">
        <f t="shared" si="7"/>
        <v>1</v>
      </c>
      <c r="E58" s="7">
        <f t="shared" si="7"/>
        <v>0.81820000000000004</v>
      </c>
      <c r="F58" s="9">
        <f t="shared" si="7"/>
        <v>-43.636400000000002</v>
      </c>
      <c r="G58" s="9">
        <f t="shared" si="7"/>
        <v>45.454500000000003</v>
      </c>
      <c r="H58" s="9">
        <f t="shared" si="7"/>
        <v>0</v>
      </c>
      <c r="I58" s="9">
        <f t="shared" si="7"/>
        <v>62363.636400000003</v>
      </c>
      <c r="J58" s="12">
        <f t="shared" ref="J58:J59" si="8">I58/E58</f>
        <v>76220.528477144951</v>
      </c>
    </row>
    <row r="59" spans="1:11" x14ac:dyDescent="0.45">
      <c r="A59" s="9" t="s">
        <v>23</v>
      </c>
      <c r="B59" s="9">
        <f>ROUND(B51-($D$51*B58),$G$2)</f>
        <v>0</v>
      </c>
      <c r="C59" s="9">
        <f t="shared" ref="C59:I59" si="9">ROUND(C51-($D$51*C58),$G$2)</f>
        <v>0</v>
      </c>
      <c r="D59" s="9">
        <f t="shared" si="9"/>
        <v>0</v>
      </c>
      <c r="E59" s="7">
        <f t="shared" si="9"/>
        <v>0</v>
      </c>
      <c r="F59" s="9">
        <f t="shared" si="9"/>
        <v>1</v>
      </c>
      <c r="G59" s="9">
        <f t="shared" si="9"/>
        <v>-2</v>
      </c>
      <c r="H59" s="9">
        <f t="shared" si="9"/>
        <v>1</v>
      </c>
      <c r="I59" s="9">
        <f t="shared" si="9"/>
        <v>0</v>
      </c>
      <c r="J59" s="12" t="e">
        <f t="shared" si="8"/>
        <v>#DIV/0!</v>
      </c>
    </row>
    <row r="60" spans="1:11" ht="28.5" x14ac:dyDescent="0.45">
      <c r="A60" s="10" t="s">
        <v>20</v>
      </c>
      <c r="B60" s="9">
        <f>ROUND(B52-($D$52*B58),$G$2)</f>
        <v>1</v>
      </c>
      <c r="C60" s="9">
        <f t="shared" ref="C60:I60" si="10">ROUND(C52-($D$52*C58),$G$2)</f>
        <v>0</v>
      </c>
      <c r="D60" s="9">
        <f t="shared" si="10"/>
        <v>0</v>
      </c>
      <c r="E60" s="7">
        <f t="shared" si="10"/>
        <v>-1.2081</v>
      </c>
      <c r="F60" s="9">
        <f t="shared" si="10"/>
        <v>576.68110000000001</v>
      </c>
      <c r="G60" s="9">
        <f t="shared" si="10"/>
        <v>302.04520000000002</v>
      </c>
      <c r="H60" s="9">
        <f t="shared" si="10"/>
        <v>0</v>
      </c>
      <c r="I60" s="9">
        <f t="shared" si="10"/>
        <v>6307739.7188999997</v>
      </c>
    </row>
    <row r="64" spans="1:11" ht="28.5" x14ac:dyDescent="0.45">
      <c r="A64" s="5" t="s">
        <v>19</v>
      </c>
      <c r="B64" s="5" t="s">
        <v>20</v>
      </c>
      <c r="C64" s="5" t="s">
        <v>61</v>
      </c>
      <c r="D64" s="6" t="s">
        <v>62</v>
      </c>
      <c r="E64" s="6" t="s">
        <v>63</v>
      </c>
      <c r="F64" s="6" t="s">
        <v>21</v>
      </c>
      <c r="G64" s="6" t="s">
        <v>22</v>
      </c>
      <c r="H64" s="6" t="s">
        <v>23</v>
      </c>
      <c r="I64" s="6" t="s">
        <v>24</v>
      </c>
    </row>
    <row r="65" spans="1:10" x14ac:dyDescent="0.45">
      <c r="A65" s="9" t="s">
        <v>63</v>
      </c>
      <c r="B65" s="9">
        <f>ROUND(B57/$E$57,$G$2)</f>
        <v>0</v>
      </c>
      <c r="C65" s="9">
        <f t="shared" ref="C65:I65" si="11">ROUND(C57/$E$57,$G$2)</f>
        <v>4.7148000000000003</v>
      </c>
      <c r="D65" s="9">
        <f t="shared" si="11"/>
        <v>0</v>
      </c>
      <c r="E65" s="9">
        <f t="shared" si="11"/>
        <v>1</v>
      </c>
      <c r="F65" s="9">
        <f t="shared" si="11"/>
        <v>20.008500000000002</v>
      </c>
      <c r="G65" s="9">
        <f t="shared" si="11"/>
        <v>-14.2942</v>
      </c>
      <c r="H65" s="9">
        <f t="shared" si="11"/>
        <v>0</v>
      </c>
      <c r="I65" s="9">
        <f t="shared" si="11"/>
        <v>23135.3711</v>
      </c>
      <c r="J65" s="12"/>
    </row>
    <row r="66" spans="1:10" x14ac:dyDescent="0.45">
      <c r="A66" s="9" t="s">
        <v>62</v>
      </c>
      <c r="B66" s="9">
        <f>ROUND(B58-($E$58*B65),$G$2)</f>
        <v>0</v>
      </c>
      <c r="C66" s="9">
        <f t="shared" ref="C66:I66" si="12">ROUND(C58-($E$58*C65),$G$2)</f>
        <v>-3.8576000000000001</v>
      </c>
      <c r="D66" s="9">
        <f t="shared" si="12"/>
        <v>1</v>
      </c>
      <c r="E66" s="9">
        <f t="shared" si="12"/>
        <v>0</v>
      </c>
      <c r="F66" s="9">
        <f t="shared" si="12"/>
        <v>-60.007399999999997</v>
      </c>
      <c r="G66" s="9">
        <f t="shared" si="12"/>
        <v>57.15</v>
      </c>
      <c r="H66" s="9">
        <f t="shared" si="12"/>
        <v>0</v>
      </c>
      <c r="I66" s="9">
        <f t="shared" si="12"/>
        <v>43434.275800000003</v>
      </c>
      <c r="J66" s="12"/>
    </row>
    <row r="67" spans="1:10" x14ac:dyDescent="0.45">
      <c r="A67" s="9" t="s">
        <v>23</v>
      </c>
      <c r="B67" s="9">
        <f>ROUND(B59-($E$59*B65),$G$2)</f>
        <v>0</v>
      </c>
      <c r="C67" s="9">
        <f t="shared" ref="C67:I67" si="13">ROUND(C59-($E$59*C65),$G$2)</f>
        <v>0</v>
      </c>
      <c r="D67" s="9">
        <f t="shared" si="13"/>
        <v>0</v>
      </c>
      <c r="E67" s="9">
        <f t="shared" si="13"/>
        <v>0</v>
      </c>
      <c r="F67" s="9">
        <f t="shared" si="13"/>
        <v>1</v>
      </c>
      <c r="G67" s="9">
        <f t="shared" si="13"/>
        <v>-2</v>
      </c>
      <c r="H67" s="9">
        <f t="shared" si="13"/>
        <v>1</v>
      </c>
      <c r="I67" s="9">
        <f t="shared" si="13"/>
        <v>0</v>
      </c>
      <c r="J67" s="12"/>
    </row>
    <row r="68" spans="1:10" ht="28.5" x14ac:dyDescent="0.45">
      <c r="A68" s="10" t="s">
        <v>20</v>
      </c>
      <c r="B68" s="9">
        <f>ROUND(B60-($E$60*B65),$G$2)</f>
        <v>1</v>
      </c>
      <c r="C68" s="9">
        <f t="shared" ref="C68:I68" si="14">ROUND(C60-($E$60*C65),$G$2)</f>
        <v>5.6959</v>
      </c>
      <c r="D68" s="9">
        <f t="shared" si="14"/>
        <v>0</v>
      </c>
      <c r="E68" s="9">
        <f t="shared" si="14"/>
        <v>0</v>
      </c>
      <c r="F68" s="9">
        <f t="shared" si="14"/>
        <v>600.85339999999997</v>
      </c>
      <c r="G68" s="9">
        <f t="shared" si="14"/>
        <v>284.77640000000002</v>
      </c>
      <c r="H68" s="9">
        <f t="shared" si="14"/>
        <v>0</v>
      </c>
      <c r="I68" s="9">
        <f t="shared" si="14"/>
        <v>6335689.5607000003</v>
      </c>
    </row>
    <row r="72" spans="1:10" x14ac:dyDescent="0.45">
      <c r="A72" s="58" t="s">
        <v>25</v>
      </c>
      <c r="B72" s="58"/>
      <c r="C72" s="58"/>
      <c r="D72" s="58"/>
      <c r="E72" s="58"/>
      <c r="F72" s="58"/>
    </row>
    <row r="74" spans="1:10" x14ac:dyDescent="0.45">
      <c r="B74" t="s">
        <v>61</v>
      </c>
      <c r="C74">
        <f>INT(I67)</f>
        <v>0</v>
      </c>
    </row>
    <row r="75" spans="1:10" x14ac:dyDescent="0.45">
      <c r="B75" t="s">
        <v>62</v>
      </c>
      <c r="C75">
        <f>INT(I66)</f>
        <v>43434</v>
      </c>
    </row>
    <row r="76" spans="1:10" x14ac:dyDescent="0.45">
      <c r="B76" t="s">
        <v>63</v>
      </c>
      <c r="C76">
        <f>INT(I65)</f>
        <v>23135</v>
      </c>
    </row>
    <row r="77" spans="1:10" x14ac:dyDescent="0.45">
      <c r="B77" t="s">
        <v>64</v>
      </c>
      <c r="C77">
        <f>ROUND(6800*(C74)+7900*(C75)+9000*(C76),2)</f>
        <v>551343600</v>
      </c>
    </row>
    <row r="78" spans="1:10" ht="72.75" customHeight="1" x14ac:dyDescent="0.45">
      <c r="B78" s="13" t="s">
        <v>27</v>
      </c>
      <c r="C78">
        <f>(ABS(I60-C77)/I60)*100</f>
        <v>8640.7474716814777</v>
      </c>
    </row>
  </sheetData>
  <mergeCells count="26">
    <mergeCell ref="A21:D21"/>
    <mergeCell ref="A23:C23"/>
    <mergeCell ref="A25:D25"/>
    <mergeCell ref="A1:C1"/>
    <mergeCell ref="B2:E2"/>
    <mergeCell ref="B3:E3"/>
    <mergeCell ref="B4:E4"/>
    <mergeCell ref="A7:E8"/>
    <mergeCell ref="A14:B14"/>
    <mergeCell ref="E12:H12"/>
    <mergeCell ref="A35:D35"/>
    <mergeCell ref="A72:F72"/>
    <mergeCell ref="E15:G15"/>
    <mergeCell ref="E19:G19"/>
    <mergeCell ref="E21:H21"/>
    <mergeCell ref="E23:G23"/>
    <mergeCell ref="E25:H25"/>
    <mergeCell ref="E27:G27"/>
    <mergeCell ref="E29:H29"/>
    <mergeCell ref="A27:C27"/>
    <mergeCell ref="A29:D29"/>
    <mergeCell ref="A32:C32"/>
    <mergeCell ref="A33:D33"/>
    <mergeCell ref="A15:C15"/>
    <mergeCell ref="A17:B17"/>
    <mergeCell ref="A19:C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BBEBE-9437-4988-9144-5B71869EEF18}">
  <dimension ref="A1:K22"/>
  <sheetViews>
    <sheetView zoomScale="70" zoomScaleNormal="70" workbookViewId="0">
      <selection activeCell="B19" sqref="B19:C22"/>
    </sheetView>
  </sheetViews>
  <sheetFormatPr defaultColWidth="10.6640625" defaultRowHeight="14.25" x14ac:dyDescent="0.45"/>
  <cols>
    <col min="2" max="2" width="14.59765625" customWidth="1"/>
  </cols>
  <sheetData>
    <row r="1" spans="1:11" ht="28.5" x14ac:dyDescent="0.45">
      <c r="A1" s="5" t="s">
        <v>19</v>
      </c>
      <c r="B1" s="5" t="s">
        <v>20</v>
      </c>
      <c r="C1" s="5" t="s">
        <v>61</v>
      </c>
      <c r="D1" s="6" t="s">
        <v>62</v>
      </c>
      <c r="E1" s="6" t="s">
        <v>63</v>
      </c>
      <c r="F1" s="6" t="s">
        <v>21</v>
      </c>
      <c r="G1" s="6" t="s">
        <v>22</v>
      </c>
      <c r="H1" s="6" t="s">
        <v>23</v>
      </c>
      <c r="I1" s="6" t="s">
        <v>24</v>
      </c>
      <c r="K1" s="22"/>
    </row>
    <row r="2" spans="1:11" x14ac:dyDescent="0.45">
      <c r="A2" s="9" t="s">
        <v>21</v>
      </c>
      <c r="B2" s="9">
        <v>0</v>
      </c>
      <c r="C2" s="9">
        <v>0.75</v>
      </c>
      <c r="D2" s="9">
        <v>0.05</v>
      </c>
      <c r="E2" s="9">
        <v>0.2</v>
      </c>
      <c r="F2" s="9">
        <v>1</v>
      </c>
      <c r="G2" s="9">
        <v>0</v>
      </c>
      <c r="H2" s="9">
        <v>0</v>
      </c>
      <c r="I2" s="9">
        <v>6800</v>
      </c>
    </row>
    <row r="3" spans="1:11" x14ac:dyDescent="0.45">
      <c r="A3" s="9" t="s">
        <v>22</v>
      </c>
      <c r="B3" s="9">
        <v>0</v>
      </c>
      <c r="C3" s="9">
        <v>0.72</v>
      </c>
      <c r="D3" s="9">
        <v>7.0000000000000007E-2</v>
      </c>
      <c r="E3" s="9">
        <v>0.21</v>
      </c>
      <c r="F3" s="9">
        <v>0</v>
      </c>
      <c r="G3" s="9">
        <v>1</v>
      </c>
      <c r="H3" s="9">
        <v>0</v>
      </c>
      <c r="I3" s="9">
        <v>7900</v>
      </c>
      <c r="K3" t="s">
        <v>65</v>
      </c>
    </row>
    <row r="4" spans="1:11" x14ac:dyDescent="0.45">
      <c r="A4" s="9" t="s">
        <v>23</v>
      </c>
      <c r="B4" s="9">
        <v>0</v>
      </c>
      <c r="C4" s="9">
        <v>0.69</v>
      </c>
      <c r="D4" s="9">
        <v>0.09</v>
      </c>
      <c r="E4" s="9">
        <v>0.22</v>
      </c>
      <c r="F4" s="9">
        <v>0</v>
      </c>
      <c r="G4" s="9">
        <v>0</v>
      </c>
      <c r="H4" s="9">
        <v>1</v>
      </c>
      <c r="I4" s="9">
        <v>9000</v>
      </c>
      <c r="K4" s="23" t="s">
        <v>66</v>
      </c>
    </row>
    <row r="5" spans="1:11" ht="28.5" x14ac:dyDescent="0.45">
      <c r="A5" s="10" t="s">
        <v>20</v>
      </c>
      <c r="B5" s="9">
        <v>1</v>
      </c>
      <c r="C5" s="9">
        <v>-650</v>
      </c>
      <c r="D5" s="9">
        <v>-50</v>
      </c>
      <c r="E5" s="9">
        <v>-180</v>
      </c>
      <c r="F5" s="9">
        <v>0</v>
      </c>
      <c r="G5" s="9">
        <v>0</v>
      </c>
      <c r="H5" s="9">
        <v>0</v>
      </c>
      <c r="I5" s="9">
        <v>0</v>
      </c>
    </row>
    <row r="9" spans="1:11" ht="31.9" x14ac:dyDescent="1">
      <c r="A9" s="53" t="s">
        <v>45</v>
      </c>
      <c r="B9" s="53"/>
      <c r="C9" s="53"/>
    </row>
    <row r="11" spans="1:11" x14ac:dyDescent="0.45">
      <c r="C11" s="11" t="s">
        <v>61</v>
      </c>
      <c r="D11" s="11" t="s">
        <v>62</v>
      </c>
      <c r="E11" s="11" t="s">
        <v>63</v>
      </c>
      <c r="F11" s="11"/>
      <c r="G11" s="11" t="s">
        <v>46</v>
      </c>
      <c r="H11" s="11" t="s">
        <v>47</v>
      </c>
    </row>
    <row r="12" spans="1:11" ht="27.75" customHeight="1" x14ac:dyDescent="0.45">
      <c r="B12" s="3" t="s">
        <v>20</v>
      </c>
      <c r="C12" s="11">
        <v>650</v>
      </c>
      <c r="D12" s="11">
        <v>50</v>
      </c>
      <c r="E12" s="11">
        <v>180</v>
      </c>
      <c r="F12" s="11"/>
      <c r="G12" s="11"/>
      <c r="H12" s="11">
        <f>(C12*C19)+(D12*C20)+(E12*C21)</f>
        <v>6337142.8571428563</v>
      </c>
    </row>
    <row r="13" spans="1:11" ht="28.5" x14ac:dyDescent="0.45">
      <c r="B13" s="3" t="s">
        <v>32</v>
      </c>
      <c r="C13" s="9">
        <v>0.75</v>
      </c>
      <c r="D13" s="9">
        <v>0.05</v>
      </c>
      <c r="E13" s="9">
        <v>0.2</v>
      </c>
      <c r="F13" s="11" t="s">
        <v>67</v>
      </c>
      <c r="G13" s="9">
        <v>6800</v>
      </c>
      <c r="H13" s="11">
        <f>(C13*$C$19)+(D13*$C$20)+(E13*$C$21)</f>
        <v>6800</v>
      </c>
    </row>
    <row r="14" spans="1:11" ht="42.75" x14ac:dyDescent="0.45">
      <c r="B14" s="3" t="s">
        <v>34</v>
      </c>
      <c r="C14" s="9">
        <v>0.72</v>
      </c>
      <c r="D14" s="9">
        <v>7.0000000000000007E-2</v>
      </c>
      <c r="E14" s="9">
        <v>0.21</v>
      </c>
      <c r="F14" s="11" t="s">
        <v>67</v>
      </c>
      <c r="G14" s="9">
        <v>7900</v>
      </c>
      <c r="H14" s="11">
        <f>(C14*$C$19)+(D14*$C$20)+(E14*$C$21)</f>
        <v>7899.9999999999982</v>
      </c>
    </row>
    <row r="15" spans="1:11" ht="42.75" x14ac:dyDescent="0.45">
      <c r="B15" s="3" t="s">
        <v>36</v>
      </c>
      <c r="C15" s="9">
        <v>0.69</v>
      </c>
      <c r="D15" s="9">
        <v>0.09</v>
      </c>
      <c r="E15" s="9">
        <v>0.22</v>
      </c>
      <c r="F15" s="11" t="s">
        <v>67</v>
      </c>
      <c r="G15" s="9">
        <v>9000</v>
      </c>
      <c r="H15" s="11">
        <f>(C15*$C$19)+(D15*$C$20)+(E15*$C$21)</f>
        <v>8999.9999999999982</v>
      </c>
    </row>
    <row r="19" spans="2:7" x14ac:dyDescent="0.45">
      <c r="B19" s="18" t="s">
        <v>61</v>
      </c>
      <c r="C19" s="18">
        <v>0</v>
      </c>
    </row>
    <row r="20" spans="2:7" x14ac:dyDescent="0.45">
      <c r="B20" s="18" t="s">
        <v>62</v>
      </c>
      <c r="C20" s="18">
        <v>43428.571428571391</v>
      </c>
    </row>
    <row r="21" spans="2:7" x14ac:dyDescent="0.45">
      <c r="B21" s="18" t="s">
        <v>63</v>
      </c>
      <c r="C21" s="18">
        <v>23142.857142857149</v>
      </c>
      <c r="G21">
        <v>23413255.8139535</v>
      </c>
    </row>
    <row r="22" spans="2:7" x14ac:dyDescent="0.45">
      <c r="B22" s="18" t="s">
        <v>68</v>
      </c>
      <c r="C22" s="18">
        <f>(C12*C19)+(D12*C20)+(E12*C21)</f>
        <v>6337142.8571428563</v>
      </c>
    </row>
  </sheetData>
  <mergeCells count="1">
    <mergeCell ref="A9:C9"/>
  </mergeCells>
  <hyperlinks>
    <hyperlink ref="K4" r:id="rId1" xr:uid="{547115DD-5EC7-4403-A9D3-11C0FB788A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C912D-C5E0-4FC5-9370-55A794C83401}">
  <dimension ref="A1:H28"/>
  <sheetViews>
    <sheetView workbookViewId="0">
      <selection activeCell="A9" sqref="A9:H28"/>
    </sheetView>
  </sheetViews>
  <sheetFormatPr defaultRowHeight="14.25" x14ac:dyDescent="0.45"/>
  <cols>
    <col min="1" max="1" width="10" customWidth="1"/>
    <col min="2" max="2" width="11.73046875" bestFit="1" customWidth="1"/>
    <col min="4" max="4" width="10.9296875" customWidth="1"/>
    <col min="5" max="5" width="12.9296875" customWidth="1"/>
  </cols>
  <sheetData>
    <row r="1" spans="1:8" x14ac:dyDescent="0.45">
      <c r="A1" s="60" t="s">
        <v>70</v>
      </c>
      <c r="B1" s="60"/>
      <c r="D1" s="60" t="s">
        <v>69</v>
      </c>
      <c r="E1" s="60"/>
    </row>
    <row r="2" spans="1:8" x14ac:dyDescent="0.45">
      <c r="A2" s="18" t="s">
        <v>2</v>
      </c>
      <c r="B2" s="18">
        <v>742.85714285714289</v>
      </c>
      <c r="D2" s="18" t="s">
        <v>61</v>
      </c>
      <c r="E2" s="18">
        <v>0</v>
      </c>
    </row>
    <row r="3" spans="1:8" x14ac:dyDescent="0.45">
      <c r="A3" s="18" t="s">
        <v>3</v>
      </c>
      <c r="B3" s="18">
        <v>0</v>
      </c>
      <c r="D3" s="18" t="s">
        <v>62</v>
      </c>
      <c r="E3" s="18">
        <v>43428.571428571391</v>
      </c>
    </row>
    <row r="4" spans="1:8" x14ac:dyDescent="0.45">
      <c r="A4" s="18" t="s">
        <v>4</v>
      </c>
      <c r="B4" s="18">
        <v>142.85714285714269</v>
      </c>
      <c r="D4" s="18" t="s">
        <v>63</v>
      </c>
      <c r="E4" s="18">
        <v>23142.857142857149</v>
      </c>
    </row>
    <row r="5" spans="1:8" x14ac:dyDescent="0.45">
      <c r="A5" s="18" t="s">
        <v>49</v>
      </c>
      <c r="B5" s="18">
        <v>6337142.8571428563</v>
      </c>
      <c r="D5" s="18" t="s">
        <v>68</v>
      </c>
      <c r="E5" s="18">
        <v>6337142.8571428563</v>
      </c>
    </row>
    <row r="9" spans="1:8" x14ac:dyDescent="0.45">
      <c r="A9" s="61" t="s">
        <v>71</v>
      </c>
      <c r="B9" s="61"/>
      <c r="C9" s="61"/>
      <c r="D9" s="61"/>
      <c r="E9" s="61"/>
      <c r="F9" s="61"/>
      <c r="G9" s="61"/>
      <c r="H9" s="61"/>
    </row>
    <row r="10" spans="1:8" x14ac:dyDescent="0.45">
      <c r="A10" s="61"/>
      <c r="B10" s="61"/>
      <c r="C10" s="61"/>
      <c r="D10" s="61"/>
      <c r="E10" s="61"/>
      <c r="F10" s="61"/>
      <c r="G10" s="61"/>
      <c r="H10" s="61"/>
    </row>
    <row r="11" spans="1:8" x14ac:dyDescent="0.45">
      <c r="A11" s="61"/>
      <c r="B11" s="61"/>
      <c r="C11" s="61"/>
      <c r="D11" s="61"/>
      <c r="E11" s="61"/>
      <c r="F11" s="61"/>
      <c r="G11" s="61"/>
      <c r="H11" s="61"/>
    </row>
    <row r="12" spans="1:8" x14ac:dyDescent="0.45">
      <c r="A12" s="61"/>
      <c r="B12" s="61"/>
      <c r="C12" s="61"/>
      <c r="D12" s="61"/>
      <c r="E12" s="61"/>
      <c r="F12" s="61"/>
      <c r="G12" s="61"/>
      <c r="H12" s="61"/>
    </row>
    <row r="13" spans="1:8" x14ac:dyDescent="0.45">
      <c r="A13" s="61"/>
      <c r="B13" s="61"/>
      <c r="C13" s="61"/>
      <c r="D13" s="61"/>
      <c r="E13" s="61"/>
      <c r="F13" s="61"/>
      <c r="G13" s="61"/>
      <c r="H13" s="61"/>
    </row>
    <row r="14" spans="1:8" x14ac:dyDescent="0.45">
      <c r="A14" s="61"/>
      <c r="B14" s="61"/>
      <c r="C14" s="61"/>
      <c r="D14" s="61"/>
      <c r="E14" s="61"/>
      <c r="F14" s="61"/>
      <c r="G14" s="61"/>
      <c r="H14" s="61"/>
    </row>
    <row r="15" spans="1:8" x14ac:dyDescent="0.45">
      <c r="A15" s="61"/>
      <c r="B15" s="61"/>
      <c r="C15" s="61"/>
      <c r="D15" s="61"/>
      <c r="E15" s="61"/>
      <c r="F15" s="61"/>
      <c r="G15" s="61"/>
      <c r="H15" s="61"/>
    </row>
    <row r="16" spans="1:8" x14ac:dyDescent="0.45">
      <c r="A16" s="61"/>
      <c r="B16" s="61"/>
      <c r="C16" s="61"/>
      <c r="D16" s="61"/>
      <c r="E16" s="61"/>
      <c r="F16" s="61"/>
      <c r="G16" s="61"/>
      <c r="H16" s="61"/>
    </row>
    <row r="17" spans="1:8" x14ac:dyDescent="0.45">
      <c r="A17" s="61"/>
      <c r="B17" s="61"/>
      <c r="C17" s="61"/>
      <c r="D17" s="61"/>
      <c r="E17" s="61"/>
      <c r="F17" s="61"/>
      <c r="G17" s="61"/>
      <c r="H17" s="61"/>
    </row>
    <row r="18" spans="1:8" x14ac:dyDescent="0.45">
      <c r="A18" s="61"/>
      <c r="B18" s="61"/>
      <c r="C18" s="61"/>
      <c r="D18" s="61"/>
      <c r="E18" s="61"/>
      <c r="F18" s="61"/>
      <c r="G18" s="61"/>
      <c r="H18" s="61"/>
    </row>
    <row r="19" spans="1:8" x14ac:dyDescent="0.45">
      <c r="A19" s="61"/>
      <c r="B19" s="61"/>
      <c r="C19" s="61"/>
      <c r="D19" s="61"/>
      <c r="E19" s="61"/>
      <c r="F19" s="61"/>
      <c r="G19" s="61"/>
      <c r="H19" s="61"/>
    </row>
    <row r="20" spans="1:8" x14ac:dyDescent="0.45">
      <c r="A20" s="61"/>
      <c r="B20" s="61"/>
      <c r="C20" s="61"/>
      <c r="D20" s="61"/>
      <c r="E20" s="61"/>
      <c r="F20" s="61"/>
      <c r="G20" s="61"/>
      <c r="H20" s="61"/>
    </row>
    <row r="21" spans="1:8" x14ac:dyDescent="0.45">
      <c r="A21" s="61"/>
      <c r="B21" s="61"/>
      <c r="C21" s="61"/>
      <c r="D21" s="61"/>
      <c r="E21" s="61"/>
      <c r="F21" s="61"/>
      <c r="G21" s="61"/>
      <c r="H21" s="61"/>
    </row>
    <row r="22" spans="1:8" x14ac:dyDescent="0.45">
      <c r="A22" s="61"/>
      <c r="B22" s="61"/>
      <c r="C22" s="61"/>
      <c r="D22" s="61"/>
      <c r="E22" s="61"/>
      <c r="F22" s="61"/>
      <c r="G22" s="61"/>
      <c r="H22" s="61"/>
    </row>
    <row r="23" spans="1:8" x14ac:dyDescent="0.45">
      <c r="A23" s="61"/>
      <c r="B23" s="61"/>
      <c r="C23" s="61"/>
      <c r="D23" s="61"/>
      <c r="E23" s="61"/>
      <c r="F23" s="61"/>
      <c r="G23" s="61"/>
      <c r="H23" s="61"/>
    </row>
    <row r="24" spans="1:8" x14ac:dyDescent="0.45">
      <c r="A24" s="61"/>
      <c r="B24" s="61"/>
      <c r="C24" s="61"/>
      <c r="D24" s="61"/>
      <c r="E24" s="61"/>
      <c r="F24" s="61"/>
      <c r="G24" s="61"/>
      <c r="H24" s="61"/>
    </row>
    <row r="25" spans="1:8" x14ac:dyDescent="0.45">
      <c r="A25" s="61"/>
      <c r="B25" s="61"/>
      <c r="C25" s="61"/>
      <c r="D25" s="61"/>
      <c r="E25" s="61"/>
      <c r="F25" s="61"/>
      <c r="G25" s="61"/>
      <c r="H25" s="61"/>
    </row>
    <row r="26" spans="1:8" x14ac:dyDescent="0.45">
      <c r="A26" s="61"/>
      <c r="B26" s="61"/>
      <c r="C26" s="61"/>
      <c r="D26" s="61"/>
      <c r="E26" s="61"/>
      <c r="F26" s="61"/>
      <c r="G26" s="61"/>
      <c r="H26" s="61"/>
    </row>
    <row r="27" spans="1:8" x14ac:dyDescent="0.45">
      <c r="A27" s="61"/>
      <c r="B27" s="61"/>
      <c r="C27" s="61"/>
      <c r="D27" s="61"/>
      <c r="E27" s="61"/>
      <c r="F27" s="61"/>
      <c r="G27" s="61"/>
      <c r="H27" s="61"/>
    </row>
    <row r="28" spans="1:8" x14ac:dyDescent="0.45">
      <c r="A28" s="61"/>
      <c r="B28" s="61"/>
      <c r="C28" s="61"/>
      <c r="D28" s="61"/>
      <c r="E28" s="61"/>
      <c r="F28" s="61"/>
      <c r="G28" s="61"/>
      <c r="H28" s="61"/>
    </row>
  </sheetData>
  <mergeCells count="3">
    <mergeCell ref="A1:B1"/>
    <mergeCell ref="D1:E1"/>
    <mergeCell ref="A9:H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F5E51-55C5-40B9-AFF9-C98438901839}">
  <dimension ref="A1:J69"/>
  <sheetViews>
    <sheetView topLeftCell="A28" zoomScale="70" zoomScaleNormal="70" workbookViewId="0">
      <selection activeCell="I44" sqref="I44"/>
    </sheetView>
  </sheetViews>
  <sheetFormatPr defaultColWidth="10.6640625" defaultRowHeight="14.25" x14ac:dyDescent="0.45"/>
  <cols>
    <col min="1" max="1" width="12.59765625" customWidth="1"/>
    <col min="2" max="2" width="14.3984375" customWidth="1"/>
    <col min="4" max="4" width="13.73046875" customWidth="1"/>
    <col min="5" max="5" width="14.265625" customWidth="1"/>
    <col min="6" max="6" width="10.6640625" customWidth="1"/>
    <col min="9" max="9" width="10.796875" customWidth="1"/>
    <col min="10" max="10" width="16.265625" customWidth="1"/>
  </cols>
  <sheetData>
    <row r="1" spans="1:7" ht="31.9" x14ac:dyDescent="1">
      <c r="A1" s="53" t="s">
        <v>0</v>
      </c>
      <c r="B1" s="53"/>
      <c r="C1" s="53"/>
      <c r="G1" t="s">
        <v>1</v>
      </c>
    </row>
    <row r="2" spans="1:7" x14ac:dyDescent="0.45">
      <c r="A2" s="2" t="s">
        <v>2</v>
      </c>
      <c r="B2" s="52" t="s">
        <v>72</v>
      </c>
      <c r="C2" s="52"/>
      <c r="D2" s="52"/>
      <c r="E2" s="52"/>
      <c r="G2">
        <v>9</v>
      </c>
    </row>
    <row r="3" spans="1:7" x14ac:dyDescent="0.45">
      <c r="A3" s="2" t="s">
        <v>3</v>
      </c>
      <c r="B3" s="52" t="s">
        <v>73</v>
      </c>
      <c r="C3" s="52"/>
      <c r="D3" s="52"/>
      <c r="E3" s="52"/>
    </row>
    <row r="4" spans="1:7" x14ac:dyDescent="0.45">
      <c r="A4" s="2" t="s">
        <v>4</v>
      </c>
      <c r="B4" s="52" t="s">
        <v>74</v>
      </c>
      <c r="C4" s="52"/>
      <c r="D4" s="52"/>
      <c r="E4" s="52"/>
    </row>
    <row r="7" spans="1:7" ht="29.25" customHeight="1" x14ac:dyDescent="0.45">
      <c r="A7" s="54" t="s">
        <v>75</v>
      </c>
      <c r="B7" s="54"/>
      <c r="C7" s="54"/>
      <c r="D7" s="54"/>
      <c r="E7" s="54"/>
    </row>
    <row r="8" spans="1:7" x14ac:dyDescent="0.45">
      <c r="A8" s="54"/>
      <c r="B8" s="54"/>
      <c r="C8" s="54"/>
      <c r="D8" s="54"/>
      <c r="E8" s="54"/>
    </row>
    <row r="9" spans="1:7" x14ac:dyDescent="0.45">
      <c r="B9" t="s">
        <v>6</v>
      </c>
    </row>
    <row r="10" spans="1:7" x14ac:dyDescent="0.45">
      <c r="A10" s="2" t="s">
        <v>7</v>
      </c>
      <c r="B10">
        <v>30800</v>
      </c>
    </row>
    <row r="11" spans="1:7" x14ac:dyDescent="0.45">
      <c r="A11" s="2" t="s">
        <v>8</v>
      </c>
      <c r="B11">
        <v>29600</v>
      </c>
    </row>
    <row r="12" spans="1:7" x14ac:dyDescent="0.45">
      <c r="A12" s="2" t="s">
        <v>9</v>
      </c>
      <c r="B12">
        <v>28400</v>
      </c>
    </row>
    <row r="14" spans="1:7" x14ac:dyDescent="0.45">
      <c r="A14" s="52" t="s">
        <v>10</v>
      </c>
      <c r="B14" s="52"/>
    </row>
    <row r="15" spans="1:7" x14ac:dyDescent="0.45">
      <c r="A15" s="52" t="s">
        <v>76</v>
      </c>
      <c r="B15" s="52"/>
      <c r="C15" s="52"/>
    </row>
    <row r="17" spans="1:5" x14ac:dyDescent="0.45">
      <c r="A17" s="52" t="s">
        <v>11</v>
      </c>
      <c r="B17" s="52"/>
    </row>
    <row r="19" spans="1:5" x14ac:dyDescent="0.45">
      <c r="A19" s="52" t="s">
        <v>77</v>
      </c>
      <c r="B19" s="52"/>
      <c r="C19" s="52"/>
    </row>
    <row r="21" spans="1:5" x14ac:dyDescent="0.45">
      <c r="A21" s="57" t="s">
        <v>78</v>
      </c>
      <c r="B21" s="52"/>
      <c r="C21" s="52"/>
      <c r="D21" s="52"/>
    </row>
    <row r="23" spans="1:5" x14ac:dyDescent="0.45">
      <c r="A23" s="52" t="s">
        <v>79</v>
      </c>
      <c r="B23" s="52"/>
      <c r="C23" s="52"/>
    </row>
    <row r="25" spans="1:5" x14ac:dyDescent="0.45">
      <c r="A25" s="57" t="s">
        <v>80</v>
      </c>
      <c r="B25" s="52"/>
      <c r="C25" s="52"/>
      <c r="D25" s="52"/>
    </row>
    <row r="27" spans="1:5" x14ac:dyDescent="0.45">
      <c r="A27" s="52" t="s">
        <v>81</v>
      </c>
      <c r="B27" s="52"/>
      <c r="C27" s="52"/>
      <c r="D27" s="52"/>
      <c r="E27" s="52"/>
    </row>
    <row r="29" spans="1:5" x14ac:dyDescent="0.45">
      <c r="A29" s="57" t="s">
        <v>82</v>
      </c>
      <c r="B29" s="52"/>
      <c r="C29" s="52"/>
      <c r="D29" s="52"/>
    </row>
    <row r="30" spans="1:5" x14ac:dyDescent="0.45">
      <c r="A30" s="3"/>
      <c r="B30" s="2"/>
      <c r="C30" s="2"/>
      <c r="D30" s="2"/>
    </row>
    <row r="31" spans="1:5" x14ac:dyDescent="0.45">
      <c r="B31" t="s">
        <v>56</v>
      </c>
    </row>
    <row r="32" spans="1:5" ht="31.9" x14ac:dyDescent="1">
      <c r="A32" s="53" t="s">
        <v>12</v>
      </c>
      <c r="B32" s="53"/>
      <c r="C32" s="53"/>
      <c r="D32" s="1"/>
    </row>
    <row r="33" spans="1:10" x14ac:dyDescent="0.45">
      <c r="A33" s="52" t="s">
        <v>13</v>
      </c>
      <c r="B33" s="52"/>
      <c r="C33" s="52"/>
      <c r="D33" s="52"/>
    </row>
    <row r="34" spans="1:10" x14ac:dyDescent="0.45">
      <c r="A34" t="s">
        <v>14</v>
      </c>
    </row>
    <row r="38" spans="1:10" x14ac:dyDescent="0.45">
      <c r="A38" s="52" t="s">
        <v>18</v>
      </c>
      <c r="B38" s="52"/>
      <c r="C38" s="52"/>
      <c r="D38" s="52"/>
    </row>
    <row r="41" spans="1:10" ht="29.25" customHeight="1" x14ac:dyDescent="0.45">
      <c r="A41" s="5" t="s">
        <v>19</v>
      </c>
      <c r="B41" s="5" t="s">
        <v>20</v>
      </c>
      <c r="C41" s="7" t="s">
        <v>2</v>
      </c>
      <c r="D41" s="6" t="s">
        <v>3</v>
      </c>
      <c r="E41" s="6" t="s">
        <v>4</v>
      </c>
      <c r="F41" s="6" t="s">
        <v>21</v>
      </c>
      <c r="G41" s="6" t="s">
        <v>22</v>
      </c>
      <c r="H41" s="6" t="s">
        <v>23</v>
      </c>
      <c r="I41" s="6" t="s">
        <v>24</v>
      </c>
    </row>
    <row r="42" spans="1:10" x14ac:dyDescent="0.45">
      <c r="A42" s="9" t="s">
        <v>21</v>
      </c>
      <c r="B42" s="9">
        <v>0</v>
      </c>
      <c r="C42" s="7">
        <v>0.95</v>
      </c>
      <c r="D42" s="9">
        <v>0.92</v>
      </c>
      <c r="E42" s="11">
        <v>0.89</v>
      </c>
      <c r="F42" s="9">
        <v>1</v>
      </c>
      <c r="G42" s="9">
        <v>0</v>
      </c>
      <c r="H42" s="9">
        <v>0</v>
      </c>
      <c r="I42" s="9">
        <v>500</v>
      </c>
      <c r="J42">
        <f>I42/C42</f>
        <v>526.31578947368428</v>
      </c>
    </row>
    <row r="43" spans="1:10" x14ac:dyDescent="0.45">
      <c r="A43" s="9" t="s">
        <v>22</v>
      </c>
      <c r="B43" s="9">
        <v>0</v>
      </c>
      <c r="C43" s="7">
        <v>0.05</v>
      </c>
      <c r="D43" s="9">
        <v>0.08</v>
      </c>
      <c r="E43" s="9">
        <v>0.11</v>
      </c>
      <c r="F43" s="9">
        <v>0</v>
      </c>
      <c r="G43" s="9">
        <v>1</v>
      </c>
      <c r="H43" s="9">
        <v>0</v>
      </c>
      <c r="I43" s="9">
        <v>25</v>
      </c>
      <c r="J43">
        <f>I43/C43</f>
        <v>500</v>
      </c>
    </row>
    <row r="44" spans="1:10" x14ac:dyDescent="0.45">
      <c r="A44" s="7" t="s">
        <v>23</v>
      </c>
      <c r="B44" s="7">
        <v>0</v>
      </c>
      <c r="C44" s="7">
        <v>85</v>
      </c>
      <c r="D44" s="7">
        <v>80</v>
      </c>
      <c r="E44" s="7">
        <v>75</v>
      </c>
      <c r="F44" s="7">
        <v>0</v>
      </c>
      <c r="G44" s="7">
        <v>0</v>
      </c>
      <c r="H44" s="7">
        <v>1</v>
      </c>
      <c r="I44" s="7">
        <v>40000</v>
      </c>
      <c r="J44">
        <f t="shared" ref="J44" si="0">I44/C44</f>
        <v>470.58823529411762</v>
      </c>
    </row>
    <row r="45" spans="1:10" ht="28.5" x14ac:dyDescent="0.45">
      <c r="A45" s="10" t="s">
        <v>20</v>
      </c>
      <c r="B45" s="9">
        <v>1</v>
      </c>
      <c r="C45" s="7">
        <v>-30800</v>
      </c>
      <c r="D45" s="9">
        <v>-29600</v>
      </c>
      <c r="E45" s="9">
        <v>-28400</v>
      </c>
      <c r="F45" s="9">
        <v>0</v>
      </c>
      <c r="G45" s="9">
        <v>0</v>
      </c>
      <c r="H45" s="9">
        <v>0</v>
      </c>
      <c r="I45" s="9">
        <v>0</v>
      </c>
    </row>
    <row r="49" spans="1:10" ht="28.5" x14ac:dyDescent="0.45">
      <c r="A49" s="5" t="s">
        <v>19</v>
      </c>
      <c r="B49" s="5" t="s">
        <v>20</v>
      </c>
      <c r="C49" s="5" t="s">
        <v>2</v>
      </c>
      <c r="D49" s="6" t="s">
        <v>3</v>
      </c>
      <c r="E49" s="7" t="s">
        <v>4</v>
      </c>
      <c r="F49" s="6" t="s">
        <v>21</v>
      </c>
      <c r="G49" s="6" t="s">
        <v>22</v>
      </c>
      <c r="H49" s="6" t="s">
        <v>23</v>
      </c>
      <c r="I49" s="6" t="s">
        <v>24</v>
      </c>
    </row>
    <row r="50" spans="1:10" x14ac:dyDescent="0.45">
      <c r="A50" s="9" t="s">
        <v>21</v>
      </c>
      <c r="B50" s="9">
        <f>ROUND(B42-(B52*$C$42),$G$2)</f>
        <v>0</v>
      </c>
      <c r="C50" s="9">
        <f t="shared" ref="C50:I50" si="1">ROUND(C42-(C52*$C$42),$G$2)</f>
        <v>0</v>
      </c>
      <c r="D50" s="9">
        <f t="shared" si="1"/>
        <v>2.5882353E-2</v>
      </c>
      <c r="E50" s="7">
        <f t="shared" si="1"/>
        <v>5.1764706000000001E-2</v>
      </c>
      <c r="F50" s="9">
        <f t="shared" si="1"/>
        <v>1</v>
      </c>
      <c r="G50" s="9">
        <f t="shared" si="1"/>
        <v>0</v>
      </c>
      <c r="H50" s="9">
        <f t="shared" si="1"/>
        <v>-1.1176471E-2</v>
      </c>
      <c r="I50" s="9">
        <f t="shared" si="1"/>
        <v>52.941176470999999</v>
      </c>
      <c r="J50" s="24">
        <f>I50/E50</f>
        <v>1022.727270410847</v>
      </c>
    </row>
    <row r="51" spans="1:10" x14ac:dyDescent="0.45">
      <c r="A51" s="7" t="s">
        <v>22</v>
      </c>
      <c r="B51" s="7">
        <f>ROUND(B43-(B52*$C$43),$G$2)</f>
        <v>0</v>
      </c>
      <c r="C51" s="7">
        <f t="shared" ref="C51:I51" si="2">ROUND(C43-(C52*$C$43),$G$2)</f>
        <v>0</v>
      </c>
      <c r="D51" s="7">
        <f t="shared" si="2"/>
        <v>3.2941176000000003E-2</v>
      </c>
      <c r="E51" s="7">
        <f t="shared" si="2"/>
        <v>6.5882353000000005E-2</v>
      </c>
      <c r="F51" s="7">
        <f t="shared" si="2"/>
        <v>0</v>
      </c>
      <c r="G51" s="7">
        <f t="shared" si="2"/>
        <v>1</v>
      </c>
      <c r="H51" s="7">
        <f t="shared" si="2"/>
        <v>-5.8823499999999999E-4</v>
      </c>
      <c r="I51" s="7">
        <f t="shared" si="2"/>
        <v>1.4705882349999999</v>
      </c>
      <c r="J51" s="24">
        <f t="shared" ref="J51:J52" si="3">I51/E51</f>
        <v>22.321428547034436</v>
      </c>
    </row>
    <row r="52" spans="1:10" x14ac:dyDescent="0.45">
      <c r="A52" s="9" t="s">
        <v>2</v>
      </c>
      <c r="B52" s="11">
        <f>ROUND(B44/$C$44,$G$2)</f>
        <v>0</v>
      </c>
      <c r="C52" s="11">
        <f t="shared" ref="C52:I52" si="4">ROUND(C44/$C$44,$G$2)</f>
        <v>1</v>
      </c>
      <c r="D52" s="11">
        <f t="shared" si="4"/>
        <v>0.94117647100000001</v>
      </c>
      <c r="E52" s="8">
        <f t="shared" si="4"/>
        <v>0.88235294099999995</v>
      </c>
      <c r="F52" s="11">
        <f t="shared" si="4"/>
        <v>0</v>
      </c>
      <c r="G52" s="11">
        <f t="shared" si="4"/>
        <v>0</v>
      </c>
      <c r="H52" s="11">
        <f t="shared" si="4"/>
        <v>1.1764706E-2</v>
      </c>
      <c r="I52" s="11">
        <f t="shared" si="4"/>
        <v>470.58823529400001</v>
      </c>
      <c r="J52" s="24">
        <f t="shared" si="3"/>
        <v>533.33333343986669</v>
      </c>
    </row>
    <row r="53" spans="1:10" ht="28.5" x14ac:dyDescent="0.45">
      <c r="A53" s="10" t="s">
        <v>20</v>
      </c>
      <c r="B53" s="9">
        <f>ROUND(B45-(B52*$C$45),$G$2)</f>
        <v>1</v>
      </c>
      <c r="C53" s="9">
        <f t="shared" ref="C53:I53" si="5">ROUND(C45-(C52*$C$45),$G$2)</f>
        <v>0</v>
      </c>
      <c r="D53" s="9">
        <f t="shared" si="5"/>
        <v>-611.76469320000001</v>
      </c>
      <c r="E53" s="7">
        <f t="shared" si="5"/>
        <v>-1223.5294171999999</v>
      </c>
      <c r="F53" s="9">
        <f t="shared" si="5"/>
        <v>0</v>
      </c>
      <c r="G53" s="9">
        <f t="shared" si="5"/>
        <v>0</v>
      </c>
      <c r="H53" s="9">
        <f t="shared" si="5"/>
        <v>362.35294479999999</v>
      </c>
      <c r="I53" s="9">
        <f t="shared" si="5"/>
        <v>14494117.647055199</v>
      </c>
    </row>
    <row r="57" spans="1:10" ht="28.5" x14ac:dyDescent="0.45">
      <c r="A57" s="5" t="s">
        <v>19</v>
      </c>
      <c r="B57" s="5" t="s">
        <v>20</v>
      </c>
      <c r="C57" s="5" t="s">
        <v>2</v>
      </c>
      <c r="D57" s="6" t="s">
        <v>3</v>
      </c>
      <c r="E57" s="5" t="s">
        <v>4</v>
      </c>
      <c r="F57" s="6" t="s">
        <v>21</v>
      </c>
      <c r="G57" s="6" t="s">
        <v>22</v>
      </c>
      <c r="H57" s="6" t="s">
        <v>23</v>
      </c>
      <c r="I57" s="6" t="s">
        <v>24</v>
      </c>
    </row>
    <row r="58" spans="1:10" x14ac:dyDescent="0.45">
      <c r="A58" s="9" t="s">
        <v>21</v>
      </c>
      <c r="B58" s="9">
        <f>ROUND(B50-(B59*$E$50),$G$2)</f>
        <v>0</v>
      </c>
      <c r="C58" s="9">
        <f t="shared" ref="C58:I58" si="6">ROUND(C50-(C59*$E$50),$G$2)</f>
        <v>0</v>
      </c>
      <c r="D58" s="9">
        <f t="shared" si="6"/>
        <v>0</v>
      </c>
      <c r="E58" s="9">
        <f t="shared" si="6"/>
        <v>0</v>
      </c>
      <c r="F58" s="9">
        <f t="shared" si="6"/>
        <v>1</v>
      </c>
      <c r="G58" s="9">
        <f t="shared" si="6"/>
        <v>-0.78571428700000001</v>
      </c>
      <c r="H58" s="9">
        <f t="shared" si="6"/>
        <v>-1.0714286E-2</v>
      </c>
      <c r="I58" s="9">
        <f t="shared" si="6"/>
        <v>51.785714284999997</v>
      </c>
    </row>
    <row r="59" spans="1:10" x14ac:dyDescent="0.45">
      <c r="A59" s="9" t="s">
        <v>4</v>
      </c>
      <c r="B59" s="9">
        <f>ROUND(B51/$E$51,$G$2)</f>
        <v>0</v>
      </c>
      <c r="C59" s="9">
        <f t="shared" ref="C59:I59" si="7">ROUND(C51/$E$51,$G$2)</f>
        <v>0</v>
      </c>
      <c r="D59" s="9">
        <f t="shared" si="7"/>
        <v>0.499999992</v>
      </c>
      <c r="E59" s="9">
        <f t="shared" si="7"/>
        <v>1</v>
      </c>
      <c r="F59" s="9">
        <f t="shared" si="7"/>
        <v>0</v>
      </c>
      <c r="G59" s="9">
        <f t="shared" si="7"/>
        <v>15.178571415</v>
      </c>
      <c r="H59" s="9">
        <f t="shared" si="7"/>
        <v>-8.9285670000000001E-3</v>
      </c>
      <c r="I59" s="9">
        <f t="shared" si="7"/>
        <v>22.321428547</v>
      </c>
    </row>
    <row r="60" spans="1:10" x14ac:dyDescent="0.45">
      <c r="A60" s="9" t="s">
        <v>2</v>
      </c>
      <c r="B60" s="11">
        <f>ROUND(B52-(B59*$E$52),$G$2)</f>
        <v>0</v>
      </c>
      <c r="C60" s="11">
        <f t="shared" ref="C60:I60" si="8">ROUND(C52-(C59*$E$52),$G$2)</f>
        <v>1</v>
      </c>
      <c r="D60" s="11">
        <f t="shared" si="8"/>
        <v>0.500000008</v>
      </c>
      <c r="E60" s="11">
        <f t="shared" si="8"/>
        <v>0</v>
      </c>
      <c r="F60" s="11">
        <f t="shared" si="8"/>
        <v>0</v>
      </c>
      <c r="G60" s="11">
        <f t="shared" si="8"/>
        <v>-13.392857127999999</v>
      </c>
      <c r="H60" s="11">
        <f t="shared" si="8"/>
        <v>1.9642852999999998E-2</v>
      </c>
      <c r="I60" s="11">
        <f t="shared" si="8"/>
        <v>450.89285716799998</v>
      </c>
    </row>
    <row r="61" spans="1:10" ht="28.5" x14ac:dyDescent="0.45">
      <c r="A61" s="10" t="s">
        <v>20</v>
      </c>
      <c r="B61" s="9">
        <f>ROUND(B53-(B59*$E$53),$G$2)</f>
        <v>1</v>
      </c>
      <c r="C61" s="9">
        <f t="shared" ref="C61:I61" si="9">ROUND(C53-(C59*$E$53),$G$2)</f>
        <v>0</v>
      </c>
      <c r="D61" s="9">
        <f>ROUND(D53-(D59*$E$53),$G$2)</f>
        <v>5.6119999999999998E-6</v>
      </c>
      <c r="E61" s="9">
        <f t="shared" si="9"/>
        <v>0</v>
      </c>
      <c r="F61" s="9">
        <f t="shared" si="9"/>
        <v>0</v>
      </c>
      <c r="G61" s="9">
        <f t="shared" si="9"/>
        <v>18571.428637323999</v>
      </c>
      <c r="H61" s="9">
        <f t="shared" si="9"/>
        <v>351.42858042199998</v>
      </c>
      <c r="I61" s="9">
        <f t="shared" si="9"/>
        <v>14521428.5715164</v>
      </c>
    </row>
    <row r="63" spans="1:10" x14ac:dyDescent="0.45">
      <c r="A63" s="58" t="s">
        <v>25</v>
      </c>
      <c r="B63" s="58"/>
      <c r="C63" s="58"/>
      <c r="D63" s="58"/>
      <c r="E63" s="58"/>
      <c r="F63" s="58"/>
    </row>
    <row r="65" spans="2:3" x14ac:dyDescent="0.45">
      <c r="B65" t="s">
        <v>2</v>
      </c>
      <c r="C65">
        <f>INT(I60)</f>
        <v>450</v>
      </c>
    </row>
    <row r="66" spans="2:3" x14ac:dyDescent="0.45">
      <c r="B66" t="s">
        <v>3</v>
      </c>
      <c r="C66">
        <f>INT(0)</f>
        <v>0</v>
      </c>
    </row>
    <row r="67" spans="2:3" x14ac:dyDescent="0.45">
      <c r="B67" t="s">
        <v>4</v>
      </c>
      <c r="C67">
        <f>INT(I59)</f>
        <v>22</v>
      </c>
    </row>
    <row r="68" spans="2:3" x14ac:dyDescent="0.45">
      <c r="B68" t="s">
        <v>26</v>
      </c>
      <c r="C68">
        <f>ROUND(6800*(C65)+7900*(C66)+9000*(C67),2)</f>
        <v>3258000</v>
      </c>
    </row>
    <row r="69" spans="2:3" ht="72.75" customHeight="1" x14ac:dyDescent="0.45">
      <c r="B69" s="13" t="s">
        <v>27</v>
      </c>
      <c r="C69">
        <f>(ABS(I61-C68)/I61)*100</f>
        <v>77.564190851094878</v>
      </c>
    </row>
  </sheetData>
  <mergeCells count="18">
    <mergeCell ref="A38:D38"/>
    <mergeCell ref="A63:F63"/>
    <mergeCell ref="A27:E27"/>
    <mergeCell ref="A29:D29"/>
    <mergeCell ref="A32:C32"/>
    <mergeCell ref="A33:D33"/>
    <mergeCell ref="A25:D25"/>
    <mergeCell ref="A1:C1"/>
    <mergeCell ref="B2:E2"/>
    <mergeCell ref="B3:E3"/>
    <mergeCell ref="B4:E4"/>
    <mergeCell ref="A7:E8"/>
    <mergeCell ref="A14:B14"/>
    <mergeCell ref="A15:C15"/>
    <mergeCell ref="A17:B17"/>
    <mergeCell ref="A19:C19"/>
    <mergeCell ref="A21:D21"/>
    <mergeCell ref="A23:C2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39D0-E326-4AE1-95C4-6EC462EB5D6D}">
  <dimension ref="A1:P18"/>
  <sheetViews>
    <sheetView showGridLines="0" zoomScale="70" zoomScaleNormal="70" workbookViewId="0">
      <selection activeCell="L9" sqref="L9"/>
    </sheetView>
  </sheetViews>
  <sheetFormatPr defaultRowHeight="14.25" x14ac:dyDescent="0.45"/>
  <cols>
    <col min="1" max="1" width="2.1328125" customWidth="1"/>
    <col min="2" max="2" width="6" bestFit="1" customWidth="1"/>
    <col min="3" max="3" width="8.53125" bestFit="1" customWidth="1"/>
    <col min="4" max="4" width="11.73046875" bestFit="1" customWidth="1"/>
    <col min="5" max="5" width="12.33203125" bestFit="1" customWidth="1"/>
    <col min="6" max="6" width="9.59765625" bestFit="1" customWidth="1"/>
    <col min="7" max="7" width="11.73046875" customWidth="1"/>
    <col min="8" max="8" width="11.73046875" bestFit="1" customWidth="1"/>
    <col min="11" max="11" width="3" bestFit="1" customWidth="1"/>
    <col min="12" max="12" width="14.06640625" customWidth="1"/>
    <col min="13" max="13" width="12.3984375" bestFit="1" customWidth="1"/>
    <col min="14" max="14" width="14.59765625" customWidth="1"/>
    <col min="15" max="15" width="30" bestFit="1" customWidth="1"/>
    <col min="16" max="16" width="29.3984375" bestFit="1" customWidth="1"/>
    <col min="17" max="17" width="11.59765625" customWidth="1"/>
  </cols>
  <sheetData>
    <row r="1" spans="1:16" x14ac:dyDescent="0.45">
      <c r="A1" s="25" t="s">
        <v>83</v>
      </c>
    </row>
    <row r="2" spans="1:16" x14ac:dyDescent="0.45">
      <c r="A2" s="25" t="s">
        <v>84</v>
      </c>
    </row>
    <row r="3" spans="1:16" x14ac:dyDescent="0.45">
      <c r="A3" s="25" t="s">
        <v>85</v>
      </c>
    </row>
    <row r="6" spans="1:16" ht="14.65" thickBot="1" x14ac:dyDescent="0.5">
      <c r="A6" t="s">
        <v>86</v>
      </c>
    </row>
    <row r="7" spans="1:16" x14ac:dyDescent="0.45">
      <c r="B7" s="28"/>
      <c r="C7" s="28"/>
      <c r="D7" s="28" t="s">
        <v>89</v>
      </c>
      <c r="E7" s="28" t="s">
        <v>91</v>
      </c>
      <c r="F7" s="28" t="s">
        <v>93</v>
      </c>
      <c r="G7" s="28" t="s">
        <v>95</v>
      </c>
      <c r="H7" s="28" t="s">
        <v>95</v>
      </c>
      <c r="K7" s="30"/>
      <c r="L7" s="31"/>
      <c r="M7" s="32" t="s">
        <v>110</v>
      </c>
      <c r="N7" s="31"/>
      <c r="O7" s="33" t="s">
        <v>111</v>
      </c>
      <c r="P7" s="33" t="s">
        <v>112</v>
      </c>
    </row>
    <row r="8" spans="1:16" ht="14.65" thickBot="1" x14ac:dyDescent="0.5">
      <c r="B8" s="29" t="s">
        <v>87</v>
      </c>
      <c r="C8" s="29" t="s">
        <v>88</v>
      </c>
      <c r="D8" s="29" t="s">
        <v>90</v>
      </c>
      <c r="E8" s="29" t="s">
        <v>92</v>
      </c>
      <c r="F8" s="29" t="s">
        <v>94</v>
      </c>
      <c r="G8" s="29" t="s">
        <v>96</v>
      </c>
      <c r="H8" s="29" t="s">
        <v>97</v>
      </c>
      <c r="K8" s="30"/>
      <c r="L8" s="32" t="s">
        <v>113</v>
      </c>
      <c r="M8" s="32" t="s">
        <v>114</v>
      </c>
      <c r="N8" s="32" t="s">
        <v>115</v>
      </c>
      <c r="O8" s="33" t="s">
        <v>116</v>
      </c>
      <c r="P8" s="33" t="s">
        <v>117</v>
      </c>
    </row>
    <row r="9" spans="1:16" x14ac:dyDescent="0.45">
      <c r="B9" s="26" t="s">
        <v>103</v>
      </c>
      <c r="C9" s="26" t="s">
        <v>2</v>
      </c>
      <c r="D9" s="26">
        <v>450.89285714285711</v>
      </c>
      <c r="E9" s="49">
        <v>0</v>
      </c>
      <c r="F9" s="26">
        <v>30800</v>
      </c>
      <c r="G9" s="26">
        <v>1386.666666666667</v>
      </c>
      <c r="H9" s="26">
        <v>4.5474735088646432E-13</v>
      </c>
      <c r="K9" s="34" t="s">
        <v>118</v>
      </c>
      <c r="L9" s="35">
        <f>F9-H9</f>
        <v>30800</v>
      </c>
      <c r="M9" s="35">
        <f>F9</f>
        <v>30800</v>
      </c>
      <c r="N9" s="35">
        <f>F9+G9</f>
        <v>32186.666666666668</v>
      </c>
      <c r="O9" s="36">
        <v>30800</v>
      </c>
      <c r="P9" s="36">
        <v>31000</v>
      </c>
    </row>
    <row r="10" spans="1:16" x14ac:dyDescent="0.45">
      <c r="B10" s="26" t="s">
        <v>104</v>
      </c>
      <c r="C10" s="26" t="s">
        <v>3</v>
      </c>
      <c r="D10" s="26">
        <v>0</v>
      </c>
      <c r="E10" s="26">
        <v>-2.2737367544323206E-13</v>
      </c>
      <c r="F10" s="26">
        <v>29600</v>
      </c>
      <c r="G10" s="26">
        <v>2.2737367544323206E-13</v>
      </c>
      <c r="H10" s="26">
        <v>1E+30</v>
      </c>
      <c r="K10" s="37" t="s">
        <v>119</v>
      </c>
      <c r="L10" s="38"/>
      <c r="M10" s="38"/>
      <c r="N10" s="38"/>
      <c r="O10" s="39"/>
      <c r="P10" s="39"/>
    </row>
    <row r="11" spans="1:16" ht="14.65" thickBot="1" x14ac:dyDescent="0.5">
      <c r="B11" s="27" t="s">
        <v>105</v>
      </c>
      <c r="C11" s="27" t="s">
        <v>4</v>
      </c>
      <c r="D11" s="27">
        <v>22.321428571428555</v>
      </c>
      <c r="E11" s="50">
        <v>0</v>
      </c>
      <c r="F11" s="27">
        <v>28400</v>
      </c>
      <c r="G11" s="27">
        <v>39359.999999999978</v>
      </c>
      <c r="H11" s="27">
        <v>4.5474735088646392E-13</v>
      </c>
      <c r="K11" s="40" t="s">
        <v>120</v>
      </c>
      <c r="L11" s="35">
        <f t="shared" ref="L11" si="0">F11-H11</f>
        <v>28400</v>
      </c>
      <c r="M11" s="35">
        <f t="shared" ref="M11" si="1">F11</f>
        <v>28400</v>
      </c>
      <c r="N11" s="35">
        <f t="shared" ref="N11" si="2">F11+G11</f>
        <v>67759.999999999971</v>
      </c>
      <c r="O11" s="41">
        <v>28400</v>
      </c>
      <c r="P11" s="41">
        <v>40000</v>
      </c>
    </row>
    <row r="12" spans="1:16" x14ac:dyDescent="0.45">
      <c r="K12" s="30"/>
      <c r="L12" s="42"/>
      <c r="M12" s="42"/>
      <c r="N12" s="42"/>
      <c r="O12" s="43"/>
      <c r="P12" s="44"/>
    </row>
    <row r="13" spans="1:16" ht="14.65" thickBot="1" x14ac:dyDescent="0.5">
      <c r="A13" t="s">
        <v>98</v>
      </c>
      <c r="K13" s="30"/>
      <c r="L13" s="42"/>
      <c r="M13" s="42"/>
      <c r="N13" s="42"/>
      <c r="O13" s="43"/>
      <c r="P13" s="44"/>
    </row>
    <row r="14" spans="1:16" x14ac:dyDescent="0.45">
      <c r="B14" s="28"/>
      <c r="C14" s="28"/>
      <c r="D14" s="28" t="s">
        <v>89</v>
      </c>
      <c r="E14" s="28" t="s">
        <v>99</v>
      </c>
      <c r="F14" s="28" t="s">
        <v>101</v>
      </c>
      <c r="G14" s="28" t="s">
        <v>95</v>
      </c>
      <c r="H14" s="28" t="s">
        <v>95</v>
      </c>
      <c r="K14" s="30"/>
      <c r="L14" s="45"/>
      <c r="M14" s="32" t="s">
        <v>121</v>
      </c>
      <c r="N14" s="45"/>
      <c r="O14" s="33" t="s">
        <v>122</v>
      </c>
      <c r="P14" s="33" t="s">
        <v>123</v>
      </c>
    </row>
    <row r="15" spans="1:16" ht="14.65" thickBot="1" x14ac:dyDescent="0.5">
      <c r="B15" s="29" t="s">
        <v>87</v>
      </c>
      <c r="C15" s="29" t="s">
        <v>88</v>
      </c>
      <c r="D15" s="29" t="s">
        <v>90</v>
      </c>
      <c r="E15" s="29" t="s">
        <v>100</v>
      </c>
      <c r="F15" s="29" t="s">
        <v>102</v>
      </c>
      <c r="G15" s="29" t="s">
        <v>96</v>
      </c>
      <c r="H15" s="29" t="s">
        <v>97</v>
      </c>
      <c r="K15" s="30"/>
      <c r="L15" s="32" t="s">
        <v>113</v>
      </c>
      <c r="M15" s="32" t="s">
        <v>124</v>
      </c>
      <c r="N15" s="32" t="s">
        <v>115</v>
      </c>
      <c r="O15" s="33" t="s">
        <v>125</v>
      </c>
      <c r="P15" s="33" t="s">
        <v>126</v>
      </c>
    </row>
    <row r="16" spans="1:16" x14ac:dyDescent="0.45">
      <c r="B16" s="26" t="s">
        <v>106</v>
      </c>
      <c r="C16" s="26" t="s">
        <v>107</v>
      </c>
      <c r="D16" s="26">
        <v>448.21428571428561</v>
      </c>
      <c r="E16" s="49">
        <v>0</v>
      </c>
      <c r="F16" s="26">
        <v>500</v>
      </c>
      <c r="G16" s="26">
        <v>1E+30</v>
      </c>
      <c r="H16" s="26">
        <v>51.785714285714334</v>
      </c>
      <c r="K16" s="34" t="s">
        <v>127</v>
      </c>
      <c r="L16" s="35">
        <f>F16-H16</f>
        <v>448.21428571428567</v>
      </c>
      <c r="M16" s="46">
        <f>F16</f>
        <v>500</v>
      </c>
      <c r="N16" s="35">
        <f>F16+G16</f>
        <v>1E+30</v>
      </c>
      <c r="O16" s="34">
        <v>450</v>
      </c>
      <c r="P16" s="47">
        <v>600</v>
      </c>
    </row>
    <row r="17" spans="2:16" x14ac:dyDescent="0.45">
      <c r="B17" s="26" t="s">
        <v>108</v>
      </c>
      <c r="C17" s="26" t="s">
        <v>107</v>
      </c>
      <c r="D17" s="26">
        <v>25</v>
      </c>
      <c r="E17" s="26">
        <v>18571.428571428583</v>
      </c>
      <c r="F17" s="26">
        <v>25</v>
      </c>
      <c r="G17" s="26">
        <v>33.66666666666665</v>
      </c>
      <c r="H17" s="26">
        <v>1.470588235294116</v>
      </c>
      <c r="K17" s="37" t="s">
        <v>128</v>
      </c>
      <c r="L17" s="38"/>
      <c r="M17" s="38"/>
      <c r="N17" s="38"/>
      <c r="O17" s="37"/>
      <c r="P17" s="48"/>
    </row>
    <row r="18" spans="2:16" ht="14.65" thickBot="1" x14ac:dyDescent="0.5">
      <c r="B18" s="27" t="s">
        <v>109</v>
      </c>
      <c r="C18" s="27" t="s">
        <v>107</v>
      </c>
      <c r="D18" s="27">
        <v>40000</v>
      </c>
      <c r="E18" s="27">
        <v>351.42857142857144</v>
      </c>
      <c r="F18" s="27">
        <v>40000</v>
      </c>
      <c r="G18" s="27">
        <v>2499.9999999999968</v>
      </c>
      <c r="H18" s="27">
        <v>22954.545454545449</v>
      </c>
      <c r="K18" s="37" t="s">
        <v>129</v>
      </c>
      <c r="L18" s="38"/>
      <c r="M18" s="38"/>
      <c r="N18" s="38"/>
      <c r="O18" s="39"/>
      <c r="P18" s="4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355A-C2C4-42E3-B122-635397F3A22D}">
  <dimension ref="A1:K22"/>
  <sheetViews>
    <sheetView zoomScale="70" zoomScaleNormal="70" workbookViewId="0">
      <selection activeCell="K18" sqref="J1:K18"/>
    </sheetView>
  </sheetViews>
  <sheetFormatPr defaultColWidth="10.6640625" defaultRowHeight="14.25" x14ac:dyDescent="0.45"/>
  <cols>
    <col min="2" max="2" width="14.59765625" customWidth="1"/>
  </cols>
  <sheetData>
    <row r="1" spans="1:11" ht="28.5" x14ac:dyDescent="0.45">
      <c r="A1" s="5" t="s">
        <v>19</v>
      </c>
      <c r="B1" s="5" t="s">
        <v>20</v>
      </c>
      <c r="C1" s="5" t="s">
        <v>2</v>
      </c>
      <c r="D1" s="6" t="s">
        <v>3</v>
      </c>
      <c r="E1" s="6" t="s">
        <v>4</v>
      </c>
      <c r="F1" s="6" t="s">
        <v>21</v>
      </c>
      <c r="G1" s="6" t="s">
        <v>22</v>
      </c>
      <c r="H1" s="6" t="s">
        <v>23</v>
      </c>
      <c r="I1" s="6" t="s">
        <v>24</v>
      </c>
      <c r="K1" s="22"/>
    </row>
    <row r="2" spans="1:11" x14ac:dyDescent="0.45">
      <c r="A2" s="9" t="s">
        <v>21</v>
      </c>
      <c r="B2" s="9">
        <v>0</v>
      </c>
      <c r="C2" s="9">
        <v>0.95</v>
      </c>
      <c r="D2" s="9">
        <v>0.92</v>
      </c>
      <c r="E2" s="9">
        <v>0.89</v>
      </c>
      <c r="F2" s="9">
        <v>1</v>
      </c>
      <c r="G2" s="9">
        <v>0</v>
      </c>
      <c r="H2" s="9">
        <v>0</v>
      </c>
      <c r="I2" s="9">
        <v>500</v>
      </c>
    </row>
    <row r="3" spans="1:11" x14ac:dyDescent="0.45">
      <c r="A3" s="9" t="s">
        <v>22</v>
      </c>
      <c r="B3" s="9">
        <v>0</v>
      </c>
      <c r="C3" s="9">
        <v>0.05</v>
      </c>
      <c r="D3" s="9">
        <v>0.08</v>
      </c>
      <c r="E3" s="9">
        <v>0.11</v>
      </c>
      <c r="F3" s="9">
        <v>0</v>
      </c>
      <c r="G3" s="9">
        <v>1</v>
      </c>
      <c r="H3" s="9">
        <v>0</v>
      </c>
      <c r="I3" s="9">
        <v>25</v>
      </c>
      <c r="K3" t="s">
        <v>65</v>
      </c>
    </row>
    <row r="4" spans="1:11" x14ac:dyDescent="0.45">
      <c r="A4" s="9" t="s">
        <v>23</v>
      </c>
      <c r="B4" s="9">
        <v>0</v>
      </c>
      <c r="C4" s="9">
        <v>85</v>
      </c>
      <c r="D4" s="9">
        <v>80</v>
      </c>
      <c r="E4" s="9">
        <v>75</v>
      </c>
      <c r="F4" s="9">
        <v>0</v>
      </c>
      <c r="G4" s="9">
        <v>0</v>
      </c>
      <c r="H4" s="9">
        <v>1</v>
      </c>
      <c r="I4" s="9">
        <v>40000</v>
      </c>
      <c r="K4" s="23" t="s">
        <v>66</v>
      </c>
    </row>
    <row r="5" spans="1:11" ht="28.5" x14ac:dyDescent="0.45">
      <c r="A5" s="10" t="s">
        <v>20</v>
      </c>
      <c r="B5" s="9">
        <v>1</v>
      </c>
      <c r="C5" s="9">
        <v>-30800</v>
      </c>
      <c r="D5" s="9">
        <v>-29600</v>
      </c>
      <c r="E5" s="9">
        <v>-28400</v>
      </c>
      <c r="F5" s="9">
        <v>0</v>
      </c>
      <c r="G5" s="9">
        <v>0</v>
      </c>
      <c r="H5" s="9">
        <v>0</v>
      </c>
      <c r="I5" s="9">
        <v>0</v>
      </c>
    </row>
    <row r="9" spans="1:11" ht="31.9" x14ac:dyDescent="1">
      <c r="A9" s="53" t="s">
        <v>45</v>
      </c>
      <c r="B9" s="53"/>
      <c r="C9" s="53"/>
    </row>
    <row r="11" spans="1:11" x14ac:dyDescent="0.45">
      <c r="C11" s="11" t="s">
        <v>2</v>
      </c>
      <c r="D11" s="11" t="s">
        <v>3</v>
      </c>
      <c r="E11" s="11" t="s">
        <v>4</v>
      </c>
      <c r="F11" s="11"/>
      <c r="G11" s="11" t="s">
        <v>46</v>
      </c>
      <c r="H11" s="11" t="s">
        <v>47</v>
      </c>
    </row>
    <row r="12" spans="1:11" ht="27.75" customHeight="1" x14ac:dyDescent="0.45">
      <c r="B12" s="3" t="s">
        <v>20</v>
      </c>
      <c r="C12" s="11">
        <v>30800</v>
      </c>
      <c r="D12" s="11">
        <v>29600</v>
      </c>
      <c r="E12" s="11">
        <v>28400</v>
      </c>
      <c r="F12" s="11"/>
      <c r="G12" s="11"/>
      <c r="H12" s="11">
        <f>(C12*C19)+(D12*C20)+(E12*C21)</f>
        <v>14521428.571428569</v>
      </c>
    </row>
    <row r="13" spans="1:11" ht="28.5" x14ac:dyDescent="0.45">
      <c r="B13" s="3" t="s">
        <v>77</v>
      </c>
      <c r="C13" s="9">
        <v>0.95</v>
      </c>
      <c r="D13" s="9">
        <v>0.92</v>
      </c>
      <c r="E13" s="9">
        <v>0.89</v>
      </c>
      <c r="F13" s="11" t="s">
        <v>67</v>
      </c>
      <c r="G13" s="9">
        <v>500</v>
      </c>
      <c r="H13" s="11">
        <f>(C13*$C$19)+(D13*$C$20)+(E13*$C$21)</f>
        <v>448.21428571428561</v>
      </c>
    </row>
    <row r="14" spans="1:11" ht="28.5" x14ac:dyDescent="0.45">
      <c r="B14" s="3" t="s">
        <v>79</v>
      </c>
      <c r="C14" s="9">
        <v>0.05</v>
      </c>
      <c r="D14" s="9">
        <v>0.08</v>
      </c>
      <c r="E14" s="9">
        <v>0.11</v>
      </c>
      <c r="F14" s="11" t="s">
        <v>67</v>
      </c>
      <c r="G14" s="9">
        <v>25</v>
      </c>
      <c r="H14" s="11">
        <f>(C14*$C$19)+(D14*$C$20)+(E14*$C$21)</f>
        <v>25</v>
      </c>
    </row>
    <row r="15" spans="1:11" ht="92.65" customHeight="1" x14ac:dyDescent="0.45">
      <c r="B15" s="3" t="s">
        <v>81</v>
      </c>
      <c r="C15" s="9">
        <v>85</v>
      </c>
      <c r="D15" s="9">
        <v>80</v>
      </c>
      <c r="E15" s="9">
        <v>75</v>
      </c>
      <c r="F15" s="11" t="s">
        <v>67</v>
      </c>
      <c r="G15" s="9">
        <v>40000</v>
      </c>
      <c r="H15" s="11">
        <f>(C15*$C$19)+(D15*$C$20)+(E15*$C$21)</f>
        <v>40000</v>
      </c>
    </row>
    <row r="19" spans="2:3" x14ac:dyDescent="0.45">
      <c r="B19" s="18" t="s">
        <v>2</v>
      </c>
      <c r="C19" s="18">
        <v>450.89285714285711</v>
      </c>
    </row>
    <row r="20" spans="2:3" x14ac:dyDescent="0.45">
      <c r="B20" s="18" t="s">
        <v>3</v>
      </c>
      <c r="C20" s="18">
        <v>0</v>
      </c>
    </row>
    <row r="21" spans="2:3" x14ac:dyDescent="0.45">
      <c r="B21" s="18" t="s">
        <v>4</v>
      </c>
      <c r="C21" s="18">
        <v>22.321428571428555</v>
      </c>
    </row>
    <row r="22" spans="2:3" x14ac:dyDescent="0.45">
      <c r="B22" s="18" t="s">
        <v>26</v>
      </c>
      <c r="C22" s="18">
        <f>(C12*C19)+(D12*C20)+(E12*C21)</f>
        <v>14521428.571428569</v>
      </c>
    </row>
  </sheetData>
  <mergeCells count="1">
    <mergeCell ref="A9:C9"/>
  </mergeCells>
  <hyperlinks>
    <hyperlink ref="K4" r:id="rId1" xr:uid="{1DDCCBC6-3778-44A8-A3F2-2EFFE220D12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CD2F-721E-41D7-A1A7-57D918EA9251}">
  <dimension ref="A1:Q113"/>
  <sheetViews>
    <sheetView zoomScale="70" zoomScaleNormal="70" workbookViewId="0">
      <selection activeCell="L3" sqref="L3:Q14"/>
    </sheetView>
  </sheetViews>
  <sheetFormatPr defaultColWidth="10.6640625" defaultRowHeight="14.25" x14ac:dyDescent="0.45"/>
  <cols>
    <col min="2" max="2" width="14.59765625" customWidth="1"/>
    <col min="13" max="13" width="12.33203125" bestFit="1" customWidth="1"/>
    <col min="14" max="14" width="12.53125" customWidth="1"/>
    <col min="15" max="15" width="12.33203125" bestFit="1" customWidth="1"/>
    <col min="16" max="16" width="29.796875" bestFit="1" customWidth="1"/>
    <col min="17" max="17" width="28.796875" customWidth="1"/>
    <col min="18" max="18" width="29.796875" bestFit="1" customWidth="1"/>
    <col min="19" max="19" width="28.796875" bestFit="1" customWidth="1"/>
  </cols>
  <sheetData>
    <row r="1" spans="1:17" x14ac:dyDescent="0.45">
      <c r="A1" s="52"/>
      <c r="B1" s="52"/>
    </row>
    <row r="2" spans="1:17" x14ac:dyDescent="0.45">
      <c r="A2" s="52"/>
      <c r="B2" s="52"/>
      <c r="C2" s="52"/>
    </row>
    <row r="3" spans="1:17" x14ac:dyDescent="0.45">
      <c r="A3" s="52" t="s">
        <v>130</v>
      </c>
      <c r="B3" s="52"/>
      <c r="N3" t="s">
        <v>110</v>
      </c>
      <c r="P3" t="s">
        <v>111</v>
      </c>
      <c r="Q3" t="s">
        <v>112</v>
      </c>
    </row>
    <row r="4" spans="1:17" x14ac:dyDescent="0.45">
      <c r="A4" s="52" t="s">
        <v>76</v>
      </c>
      <c r="B4" s="52"/>
      <c r="C4" s="52"/>
      <c r="M4" t="s">
        <v>113</v>
      </c>
      <c r="N4" t="s">
        <v>114</v>
      </c>
      <c r="O4" t="s">
        <v>115</v>
      </c>
      <c r="P4" t="s">
        <v>116</v>
      </c>
      <c r="Q4" t="s">
        <v>117</v>
      </c>
    </row>
    <row r="5" spans="1:17" x14ac:dyDescent="0.45">
      <c r="L5" s="9" t="s">
        <v>118</v>
      </c>
      <c r="M5" s="9">
        <v>30800</v>
      </c>
      <c r="N5" s="9">
        <v>30800</v>
      </c>
      <c r="O5" s="9">
        <v>32186.666666666668</v>
      </c>
      <c r="P5" s="9">
        <v>30800</v>
      </c>
      <c r="Q5" s="9">
        <v>31000</v>
      </c>
    </row>
    <row r="6" spans="1:17" x14ac:dyDescent="0.45">
      <c r="A6" s="52" t="s">
        <v>11</v>
      </c>
      <c r="B6" s="52"/>
      <c r="L6" s="9" t="s">
        <v>119</v>
      </c>
      <c r="M6" s="9"/>
      <c r="N6" s="9"/>
      <c r="O6" s="9"/>
      <c r="P6" s="9"/>
      <c r="Q6" s="9"/>
    </row>
    <row r="7" spans="1:17" x14ac:dyDescent="0.45">
      <c r="L7" s="9" t="s">
        <v>120</v>
      </c>
      <c r="M7" s="9">
        <v>28400</v>
      </c>
      <c r="N7" s="9">
        <v>28400</v>
      </c>
      <c r="O7" s="9">
        <v>67759.999999999971</v>
      </c>
      <c r="P7" s="9">
        <v>28400</v>
      </c>
      <c r="Q7" s="9">
        <v>40000</v>
      </c>
    </row>
    <row r="8" spans="1:17" x14ac:dyDescent="0.45">
      <c r="A8" s="52" t="s">
        <v>77</v>
      </c>
      <c r="B8" s="52"/>
      <c r="C8" s="52"/>
    </row>
    <row r="10" spans="1:17" x14ac:dyDescent="0.45">
      <c r="A10" s="57" t="s">
        <v>78</v>
      </c>
      <c r="B10" s="52"/>
      <c r="C10" s="52"/>
      <c r="D10" s="52"/>
      <c r="N10" t="s">
        <v>121</v>
      </c>
      <c r="P10" t="s">
        <v>122</v>
      </c>
      <c r="Q10" t="s">
        <v>123</v>
      </c>
    </row>
    <row r="11" spans="1:17" x14ac:dyDescent="0.45">
      <c r="M11" t="s">
        <v>113</v>
      </c>
      <c r="N11" t="s">
        <v>124</v>
      </c>
      <c r="O11" t="s">
        <v>115</v>
      </c>
      <c r="P11" t="s">
        <v>125</v>
      </c>
      <c r="Q11" t="s">
        <v>126</v>
      </c>
    </row>
    <row r="12" spans="1:17" x14ac:dyDescent="0.45">
      <c r="A12" s="52" t="s">
        <v>79</v>
      </c>
      <c r="B12" s="52"/>
      <c r="C12" s="52"/>
      <c r="L12" s="9" t="s">
        <v>127</v>
      </c>
      <c r="M12" s="9">
        <v>448.21428571428567</v>
      </c>
      <c r="N12" s="9">
        <v>500</v>
      </c>
      <c r="O12" s="9">
        <v>1E+30</v>
      </c>
      <c r="P12" s="9">
        <v>450</v>
      </c>
      <c r="Q12" s="9">
        <v>600</v>
      </c>
    </row>
    <row r="13" spans="1:17" x14ac:dyDescent="0.45">
      <c r="L13" s="9" t="s">
        <v>128</v>
      </c>
      <c r="M13" s="9"/>
      <c r="N13" s="9"/>
      <c r="O13" s="9"/>
      <c r="P13" s="9"/>
      <c r="Q13" s="9"/>
    </row>
    <row r="14" spans="1:17" x14ac:dyDescent="0.45">
      <c r="A14" s="57" t="s">
        <v>80</v>
      </c>
      <c r="B14" s="52"/>
      <c r="C14" s="52"/>
      <c r="D14" s="52"/>
      <c r="L14" s="9" t="s">
        <v>129</v>
      </c>
      <c r="M14" s="9"/>
      <c r="N14" s="9"/>
      <c r="O14" s="9"/>
      <c r="P14" s="9"/>
      <c r="Q14" s="9"/>
    </row>
    <row r="16" spans="1:17" x14ac:dyDescent="0.45">
      <c r="A16" s="52" t="s">
        <v>81</v>
      </c>
      <c r="B16" s="52"/>
      <c r="C16" s="52"/>
      <c r="D16" s="52"/>
      <c r="E16" s="52"/>
    </row>
    <row r="18" spans="1:8" x14ac:dyDescent="0.45">
      <c r="A18" s="57" t="s">
        <v>82</v>
      </c>
      <c r="B18" s="52"/>
      <c r="C18" s="52"/>
      <c r="D18" s="52"/>
    </row>
    <row r="19" spans="1:8" x14ac:dyDescent="0.45">
      <c r="A19" s="3"/>
      <c r="B19" s="2"/>
      <c r="C19" s="2"/>
      <c r="D19" s="2"/>
    </row>
    <row r="20" spans="1:8" x14ac:dyDescent="0.45">
      <c r="B20" t="s">
        <v>56</v>
      </c>
    </row>
    <row r="22" spans="1:8" x14ac:dyDescent="0.45">
      <c r="D22" s="52" t="s">
        <v>131</v>
      </c>
      <c r="E22" s="52"/>
      <c r="F22" s="52"/>
      <c r="G22" s="52"/>
    </row>
    <row r="23" spans="1:8" x14ac:dyDescent="0.45">
      <c r="D23" s="52" t="s">
        <v>132</v>
      </c>
      <c r="E23" s="52"/>
      <c r="F23" s="52"/>
    </row>
    <row r="25" spans="1:8" x14ac:dyDescent="0.45">
      <c r="C25" s="11" t="s">
        <v>2</v>
      </c>
      <c r="D25" s="11" t="s">
        <v>3</v>
      </c>
      <c r="E25" s="11" t="s">
        <v>4</v>
      </c>
      <c r="F25" s="11"/>
      <c r="G25" s="11" t="s">
        <v>46</v>
      </c>
      <c r="H25" s="11" t="s">
        <v>47</v>
      </c>
    </row>
    <row r="26" spans="1:8" ht="27.75" customHeight="1" x14ac:dyDescent="0.45">
      <c r="B26" s="3" t="s">
        <v>20</v>
      </c>
      <c r="C26" s="11">
        <v>31000</v>
      </c>
      <c r="D26" s="11">
        <v>29600</v>
      </c>
      <c r="E26" s="11">
        <v>40000</v>
      </c>
      <c r="F26" s="11"/>
      <c r="G26" s="11"/>
      <c r="H26" s="11">
        <f>(C26*C33)+(D26*C34)+(E26*C35)</f>
        <v>14870535.714285715</v>
      </c>
    </row>
    <row r="27" spans="1:8" ht="28.5" x14ac:dyDescent="0.45">
      <c r="B27" s="3" t="s">
        <v>77</v>
      </c>
      <c r="C27" s="9">
        <v>0.95</v>
      </c>
      <c r="D27" s="9">
        <v>0.92</v>
      </c>
      <c r="E27" s="9">
        <v>0.89</v>
      </c>
      <c r="F27" s="11" t="s">
        <v>67</v>
      </c>
      <c r="G27" s="9">
        <v>500</v>
      </c>
      <c r="H27" s="11">
        <f>(C27*$C$33)+(D27*$C$34)+(E27*$C$35)</f>
        <v>448.21428571428567</v>
      </c>
    </row>
    <row r="28" spans="1:8" ht="28.5" x14ac:dyDescent="0.45">
      <c r="B28" s="3" t="s">
        <v>79</v>
      </c>
      <c r="C28" s="9">
        <v>0.05</v>
      </c>
      <c r="D28" s="9">
        <v>0.08</v>
      </c>
      <c r="E28" s="9">
        <v>0.11</v>
      </c>
      <c r="F28" s="11" t="s">
        <v>67</v>
      </c>
      <c r="G28" s="9">
        <v>25</v>
      </c>
      <c r="H28" s="11">
        <f>(C28*$C$33)+(D28*$C$34)+(E28*$C$35)</f>
        <v>25</v>
      </c>
    </row>
    <row r="29" spans="1:8" ht="92.65" customHeight="1" x14ac:dyDescent="0.45">
      <c r="B29" s="3" t="s">
        <v>81</v>
      </c>
      <c r="C29" s="9">
        <v>85</v>
      </c>
      <c r="D29" s="9">
        <v>80</v>
      </c>
      <c r="E29" s="9">
        <v>75</v>
      </c>
      <c r="F29" s="11" t="s">
        <v>67</v>
      </c>
      <c r="G29" s="9">
        <v>40000</v>
      </c>
      <c r="H29" s="11">
        <f>(C29*$C$33)+(D29*$C$34)+(E29*$C$35)</f>
        <v>40000</v>
      </c>
    </row>
    <row r="33" spans="1:17" x14ac:dyDescent="0.45">
      <c r="B33" s="18" t="s">
        <v>2</v>
      </c>
      <c r="C33" s="18">
        <v>450.89285714285711</v>
      </c>
    </row>
    <row r="34" spans="1:17" x14ac:dyDescent="0.45">
      <c r="B34" s="18" t="s">
        <v>3</v>
      </c>
      <c r="C34" s="18">
        <v>0</v>
      </c>
    </row>
    <row r="35" spans="1:17" x14ac:dyDescent="0.45">
      <c r="B35" s="18" t="s">
        <v>4</v>
      </c>
      <c r="C35" s="18">
        <v>22.321428571428584</v>
      </c>
    </row>
    <row r="36" spans="1:17" x14ac:dyDescent="0.45">
      <c r="B36" s="18" t="s">
        <v>26</v>
      </c>
      <c r="C36" s="18">
        <f>(C26*C33)+(D26*C34)+(E26*C35)</f>
        <v>14870535.714285715</v>
      </c>
    </row>
    <row r="41" spans="1:17" x14ac:dyDescent="0.45">
      <c r="A41" s="52" t="s">
        <v>130</v>
      </c>
      <c r="B41" s="52"/>
      <c r="N41" t="s">
        <v>110</v>
      </c>
      <c r="P41" t="s">
        <v>111</v>
      </c>
      <c r="Q41" t="s">
        <v>112</v>
      </c>
    </row>
    <row r="42" spans="1:17" x14ac:dyDescent="0.45">
      <c r="A42" s="52" t="s">
        <v>76</v>
      </c>
      <c r="B42" s="52"/>
      <c r="C42" s="52"/>
      <c r="M42" t="s">
        <v>113</v>
      </c>
      <c r="N42" t="s">
        <v>114</v>
      </c>
      <c r="O42" t="s">
        <v>115</v>
      </c>
      <c r="P42" t="s">
        <v>116</v>
      </c>
      <c r="Q42" t="s">
        <v>117</v>
      </c>
    </row>
    <row r="43" spans="1:17" x14ac:dyDescent="0.45">
      <c r="L43" s="9" t="s">
        <v>118</v>
      </c>
      <c r="M43" s="9">
        <v>30800</v>
      </c>
      <c r="N43" s="9">
        <v>30800</v>
      </c>
      <c r="O43" s="9">
        <v>32186.666666666668</v>
      </c>
      <c r="P43" s="9">
        <v>30800</v>
      </c>
      <c r="Q43" s="9">
        <v>31000</v>
      </c>
    </row>
    <row r="44" spans="1:17" x14ac:dyDescent="0.45">
      <c r="A44" s="52" t="s">
        <v>11</v>
      </c>
      <c r="B44" s="52"/>
      <c r="L44" s="9" t="s">
        <v>119</v>
      </c>
      <c r="M44" s="9"/>
      <c r="N44" s="9"/>
      <c r="O44" s="9"/>
      <c r="P44" s="9"/>
      <c r="Q44" s="9"/>
    </row>
    <row r="45" spans="1:17" x14ac:dyDescent="0.45">
      <c r="L45" s="9" t="s">
        <v>120</v>
      </c>
      <c r="M45" s="9">
        <v>28400</v>
      </c>
      <c r="N45" s="9">
        <v>28400</v>
      </c>
      <c r="O45" s="9">
        <v>67759.999999999971</v>
      </c>
      <c r="P45" s="9">
        <v>28400</v>
      </c>
      <c r="Q45" s="9">
        <v>40000</v>
      </c>
    </row>
    <row r="46" spans="1:17" x14ac:dyDescent="0.45">
      <c r="A46" s="52" t="s">
        <v>77</v>
      </c>
      <c r="B46" s="52"/>
      <c r="C46" s="52"/>
    </row>
    <row r="48" spans="1:17" x14ac:dyDescent="0.45">
      <c r="A48" s="57" t="s">
        <v>78</v>
      </c>
      <c r="B48" s="52"/>
      <c r="C48" s="52"/>
      <c r="D48" s="52"/>
      <c r="N48" t="s">
        <v>121</v>
      </c>
      <c r="P48" t="s">
        <v>122</v>
      </c>
      <c r="Q48" t="s">
        <v>123</v>
      </c>
    </row>
    <row r="49" spans="1:17" x14ac:dyDescent="0.45">
      <c r="M49" t="s">
        <v>113</v>
      </c>
      <c r="N49" t="s">
        <v>124</v>
      </c>
      <c r="O49" t="s">
        <v>115</v>
      </c>
      <c r="P49" t="s">
        <v>125</v>
      </c>
      <c r="Q49" t="s">
        <v>126</v>
      </c>
    </row>
    <row r="50" spans="1:17" x14ac:dyDescent="0.45">
      <c r="A50" s="52" t="s">
        <v>79</v>
      </c>
      <c r="B50" s="52"/>
      <c r="C50" s="52"/>
      <c r="L50" s="9" t="s">
        <v>127</v>
      </c>
      <c r="M50" s="9">
        <v>448.21428571428567</v>
      </c>
      <c r="N50" s="9">
        <v>500</v>
      </c>
      <c r="O50" s="9">
        <v>1E+30</v>
      </c>
      <c r="P50" s="9">
        <v>450</v>
      </c>
      <c r="Q50" s="9">
        <v>600</v>
      </c>
    </row>
    <row r="51" spans="1:17" x14ac:dyDescent="0.45">
      <c r="L51" s="9" t="s">
        <v>128</v>
      </c>
      <c r="M51" s="9"/>
      <c r="N51" s="9"/>
      <c r="O51" s="9"/>
      <c r="P51" s="9"/>
      <c r="Q51" s="9"/>
    </row>
    <row r="52" spans="1:17" x14ac:dyDescent="0.45">
      <c r="A52" s="57" t="s">
        <v>80</v>
      </c>
      <c r="B52" s="52"/>
      <c r="C52" s="52"/>
      <c r="D52" s="52"/>
      <c r="L52" s="9" t="s">
        <v>129</v>
      </c>
      <c r="M52" s="9"/>
      <c r="N52" s="9"/>
      <c r="O52" s="9"/>
      <c r="P52" s="9"/>
      <c r="Q52" s="9"/>
    </row>
    <row r="54" spans="1:17" x14ac:dyDescent="0.45">
      <c r="A54" s="52" t="s">
        <v>81</v>
      </c>
      <c r="B54" s="52"/>
      <c r="C54" s="52"/>
      <c r="D54" s="52"/>
      <c r="E54" s="52"/>
    </row>
    <row r="56" spans="1:17" x14ac:dyDescent="0.45">
      <c r="A56" s="57" t="s">
        <v>82</v>
      </c>
      <c r="B56" s="52"/>
      <c r="C56" s="52"/>
      <c r="D56" s="52"/>
    </row>
    <row r="57" spans="1:17" x14ac:dyDescent="0.45">
      <c r="A57" s="3"/>
      <c r="B57" s="2"/>
      <c r="C57" s="2"/>
      <c r="D57" s="2"/>
    </row>
    <row r="58" spans="1:17" x14ac:dyDescent="0.45">
      <c r="B58" t="s">
        <v>56</v>
      </c>
    </row>
    <row r="61" spans="1:17" x14ac:dyDescent="0.45">
      <c r="D61" s="52" t="s">
        <v>134</v>
      </c>
      <c r="E61" s="52"/>
      <c r="F61" s="52"/>
      <c r="G61" s="52"/>
      <c r="H61" s="52"/>
    </row>
    <row r="63" spans="1:17" x14ac:dyDescent="0.45">
      <c r="D63" s="57" t="s">
        <v>133</v>
      </c>
      <c r="E63" s="52"/>
      <c r="F63" s="52"/>
      <c r="G63" s="52"/>
    </row>
    <row r="64" spans="1:17" x14ac:dyDescent="0.45">
      <c r="C64" s="11" t="s">
        <v>2</v>
      </c>
      <c r="D64" s="11" t="s">
        <v>3</v>
      </c>
      <c r="E64" s="11" t="s">
        <v>4</v>
      </c>
      <c r="F64" s="11"/>
      <c r="G64" s="11" t="s">
        <v>46</v>
      </c>
      <c r="H64" s="11" t="s">
        <v>47</v>
      </c>
    </row>
    <row r="65" spans="1:17" ht="28.5" x14ac:dyDescent="0.45">
      <c r="B65" s="3" t="s">
        <v>20</v>
      </c>
      <c r="C65" s="11">
        <v>30800</v>
      </c>
      <c r="D65" s="11">
        <v>29600</v>
      </c>
      <c r="E65" s="11">
        <v>28400</v>
      </c>
      <c r="F65" s="11"/>
      <c r="G65" s="11"/>
      <c r="H65" s="11">
        <f>(C65*C72)+(D65*C73)+(E65*C74)</f>
        <v>14521428.571428569</v>
      </c>
    </row>
    <row r="66" spans="1:17" ht="28.5" x14ac:dyDescent="0.45">
      <c r="B66" s="3" t="s">
        <v>77</v>
      </c>
      <c r="C66" s="9">
        <v>0.95</v>
      </c>
      <c r="D66" s="9">
        <v>0.92</v>
      </c>
      <c r="E66" s="9">
        <v>0.89</v>
      </c>
      <c r="F66" s="11" t="s">
        <v>67</v>
      </c>
      <c r="G66" s="9">
        <v>450</v>
      </c>
      <c r="H66" s="11">
        <f>(C66*$C$72)+(D66*$C$73)+(E66*$C$74)</f>
        <v>448.21428571428561</v>
      </c>
    </row>
    <row r="67" spans="1:17" ht="28.5" x14ac:dyDescent="0.45">
      <c r="B67" s="3" t="s">
        <v>79</v>
      </c>
      <c r="C67" s="9">
        <v>0.05</v>
      </c>
      <c r="D67" s="9">
        <v>0.08</v>
      </c>
      <c r="E67" s="9">
        <v>0.11</v>
      </c>
      <c r="F67" s="11" t="s">
        <v>67</v>
      </c>
      <c r="G67" s="9">
        <v>25</v>
      </c>
      <c r="H67" s="11">
        <f t="shared" ref="H67:H68" si="0">(C67*$C$72)+(D67*$C$73)+(E67*$C$74)</f>
        <v>25</v>
      </c>
    </row>
    <row r="68" spans="1:17" ht="71.25" x14ac:dyDescent="0.45">
      <c r="B68" s="3" t="s">
        <v>81</v>
      </c>
      <c r="C68" s="9">
        <v>85</v>
      </c>
      <c r="D68" s="9">
        <v>80</v>
      </c>
      <c r="E68" s="9">
        <v>75</v>
      </c>
      <c r="F68" s="11" t="s">
        <v>67</v>
      </c>
      <c r="G68" s="9">
        <v>40000</v>
      </c>
      <c r="H68" s="11">
        <f t="shared" si="0"/>
        <v>40000</v>
      </c>
    </row>
    <row r="72" spans="1:17" x14ac:dyDescent="0.45">
      <c r="B72" s="18" t="s">
        <v>2</v>
      </c>
      <c r="C72" s="18">
        <v>450.89285714285711</v>
      </c>
    </row>
    <row r="73" spans="1:17" x14ac:dyDescent="0.45">
      <c r="B73" s="18" t="s">
        <v>3</v>
      </c>
      <c r="C73" s="18">
        <v>0</v>
      </c>
    </row>
    <row r="74" spans="1:17" x14ac:dyDescent="0.45">
      <c r="B74" s="18" t="s">
        <v>4</v>
      </c>
      <c r="C74" s="18">
        <v>22.321428571428555</v>
      </c>
    </row>
    <row r="75" spans="1:17" x14ac:dyDescent="0.45">
      <c r="B75" s="18" t="s">
        <v>26</v>
      </c>
      <c r="C75" s="18">
        <f>(C65*C72)+(D65*C73)+(E65*C74)</f>
        <v>14521428.571428569</v>
      </c>
    </row>
    <row r="79" spans="1:17" x14ac:dyDescent="0.45">
      <c r="A79" s="52" t="s">
        <v>130</v>
      </c>
      <c r="B79" s="52"/>
      <c r="N79" t="s">
        <v>110</v>
      </c>
      <c r="P79" t="s">
        <v>111</v>
      </c>
      <c r="Q79" t="s">
        <v>112</v>
      </c>
    </row>
    <row r="80" spans="1:17" x14ac:dyDescent="0.45">
      <c r="A80" s="52" t="s">
        <v>76</v>
      </c>
      <c r="B80" s="52"/>
      <c r="C80" s="52"/>
      <c r="M80" t="s">
        <v>113</v>
      </c>
      <c r="N80" t="s">
        <v>114</v>
      </c>
      <c r="O80" t="s">
        <v>115</v>
      </c>
      <c r="P80" t="s">
        <v>116</v>
      </c>
      <c r="Q80" t="s">
        <v>117</v>
      </c>
    </row>
    <row r="81" spans="1:17" x14ac:dyDescent="0.45">
      <c r="L81" s="9" t="s">
        <v>118</v>
      </c>
      <c r="M81" s="9">
        <v>30800</v>
      </c>
      <c r="N81" s="9">
        <v>30800</v>
      </c>
      <c r="O81" s="9">
        <v>32186.666666666668</v>
      </c>
      <c r="P81" s="9">
        <v>30800</v>
      </c>
      <c r="Q81" s="9">
        <v>31000</v>
      </c>
    </row>
    <row r="82" spans="1:17" x14ac:dyDescent="0.45">
      <c r="A82" s="52" t="s">
        <v>11</v>
      </c>
      <c r="B82" s="52"/>
      <c r="L82" s="9" t="s">
        <v>119</v>
      </c>
      <c r="M82" s="9"/>
      <c r="N82" s="9"/>
      <c r="O82" s="9"/>
      <c r="P82" s="9"/>
      <c r="Q82" s="9"/>
    </row>
    <row r="83" spans="1:17" x14ac:dyDescent="0.45">
      <c r="L83" s="9" t="s">
        <v>120</v>
      </c>
      <c r="M83" s="9">
        <v>28400</v>
      </c>
      <c r="N83" s="9">
        <v>28400</v>
      </c>
      <c r="O83" s="9">
        <v>67759.999999999971</v>
      </c>
      <c r="P83" s="9">
        <v>28400</v>
      </c>
      <c r="Q83" s="9">
        <v>40000</v>
      </c>
    </row>
    <row r="84" spans="1:17" x14ac:dyDescent="0.45">
      <c r="A84" s="52" t="s">
        <v>77</v>
      </c>
      <c r="B84" s="52"/>
      <c r="C84" s="52"/>
    </row>
    <row r="86" spans="1:17" x14ac:dyDescent="0.45">
      <c r="A86" s="57" t="s">
        <v>78</v>
      </c>
      <c r="B86" s="52"/>
      <c r="C86" s="52"/>
      <c r="D86" s="52"/>
      <c r="N86" t="s">
        <v>121</v>
      </c>
      <c r="P86" t="s">
        <v>122</v>
      </c>
      <c r="Q86" t="s">
        <v>123</v>
      </c>
    </row>
    <row r="87" spans="1:17" x14ac:dyDescent="0.45">
      <c r="M87" t="s">
        <v>113</v>
      </c>
      <c r="N87" t="s">
        <v>124</v>
      </c>
      <c r="O87" t="s">
        <v>115</v>
      </c>
      <c r="P87" t="s">
        <v>125</v>
      </c>
      <c r="Q87" t="s">
        <v>126</v>
      </c>
    </row>
    <row r="88" spans="1:17" x14ac:dyDescent="0.45">
      <c r="A88" s="52" t="s">
        <v>79</v>
      </c>
      <c r="B88" s="52"/>
      <c r="C88" s="52"/>
      <c r="L88" s="9" t="s">
        <v>127</v>
      </c>
      <c r="M88" s="9">
        <v>448.21428571428567</v>
      </c>
      <c r="N88" s="9">
        <v>500</v>
      </c>
      <c r="O88" s="9">
        <v>1E+30</v>
      </c>
      <c r="P88" s="9">
        <v>450</v>
      </c>
      <c r="Q88" s="9">
        <v>600</v>
      </c>
    </row>
    <row r="89" spans="1:17" x14ac:dyDescent="0.45">
      <c r="L89" s="9" t="s">
        <v>128</v>
      </c>
      <c r="M89" s="9"/>
      <c r="N89" s="9"/>
      <c r="O89" s="9"/>
      <c r="P89" s="9"/>
      <c r="Q89" s="9"/>
    </row>
    <row r="90" spans="1:17" x14ac:dyDescent="0.45">
      <c r="A90" s="57" t="s">
        <v>80</v>
      </c>
      <c r="B90" s="52"/>
      <c r="C90" s="52"/>
      <c r="D90" s="52"/>
      <c r="L90" s="9" t="s">
        <v>129</v>
      </c>
      <c r="M90" s="9"/>
      <c r="N90" s="9"/>
      <c r="O90" s="9"/>
      <c r="P90" s="9"/>
      <c r="Q90" s="9"/>
    </row>
    <row r="92" spans="1:17" x14ac:dyDescent="0.45">
      <c r="A92" s="52" t="s">
        <v>81</v>
      </c>
      <c r="B92" s="52"/>
      <c r="C92" s="52"/>
      <c r="D92" s="52"/>
      <c r="E92" s="52"/>
    </row>
    <row r="94" spans="1:17" x14ac:dyDescent="0.45">
      <c r="A94" s="57" t="s">
        <v>82</v>
      </c>
      <c r="B94" s="52"/>
      <c r="C94" s="52"/>
      <c r="D94" s="52"/>
    </row>
    <row r="95" spans="1:17" x14ac:dyDescent="0.45">
      <c r="A95" s="3"/>
      <c r="B95" s="2"/>
      <c r="C95" s="2"/>
      <c r="D95" s="2"/>
    </row>
    <row r="96" spans="1:17" x14ac:dyDescent="0.45">
      <c r="B96" t="s">
        <v>56</v>
      </c>
    </row>
    <row r="99" spans="2:8" x14ac:dyDescent="0.45">
      <c r="D99" s="52" t="s">
        <v>135</v>
      </c>
      <c r="E99" s="52"/>
      <c r="F99" s="52"/>
      <c r="G99" s="52"/>
      <c r="H99" s="52"/>
    </row>
    <row r="101" spans="2:8" x14ac:dyDescent="0.45">
      <c r="D101" s="57" t="s">
        <v>136</v>
      </c>
      <c r="E101" s="52"/>
      <c r="F101" s="52"/>
      <c r="G101" s="52"/>
    </row>
    <row r="102" spans="2:8" x14ac:dyDescent="0.45">
      <c r="C102" s="11" t="s">
        <v>2</v>
      </c>
      <c r="D102" s="11" t="s">
        <v>3</v>
      </c>
      <c r="E102" s="11" t="s">
        <v>4</v>
      </c>
      <c r="F102" s="11"/>
      <c r="G102" s="11" t="s">
        <v>46</v>
      </c>
      <c r="H102" s="11" t="s">
        <v>47</v>
      </c>
    </row>
    <row r="103" spans="2:8" ht="28.5" x14ac:dyDescent="0.45">
      <c r="B103" s="3" t="s">
        <v>20</v>
      </c>
      <c r="C103" s="11">
        <v>30800</v>
      </c>
      <c r="D103" s="11">
        <v>29600</v>
      </c>
      <c r="E103" s="11">
        <v>28400</v>
      </c>
      <c r="F103" s="11"/>
      <c r="G103" s="11"/>
      <c r="H103" s="11">
        <f>(C103*C110)+(D103*C111)+(E103*C112)</f>
        <v>14521428.571428569</v>
      </c>
    </row>
    <row r="104" spans="2:8" ht="28.5" x14ac:dyDescent="0.45">
      <c r="B104" s="3" t="s">
        <v>77</v>
      </c>
      <c r="C104" s="9">
        <v>0.95</v>
      </c>
      <c r="D104" s="9">
        <v>0.92</v>
      </c>
      <c r="E104" s="9">
        <v>0.89</v>
      </c>
      <c r="F104" s="11" t="s">
        <v>67</v>
      </c>
      <c r="G104" s="9">
        <v>600</v>
      </c>
      <c r="H104" s="11">
        <f>(C104*$C$110)+(D104*$C$111)+(E104*$C$112)</f>
        <v>448.21428571428561</v>
      </c>
    </row>
    <row r="105" spans="2:8" ht="28.5" x14ac:dyDescent="0.45">
      <c r="B105" s="3" t="s">
        <v>79</v>
      </c>
      <c r="C105" s="9">
        <v>0.05</v>
      </c>
      <c r="D105" s="9">
        <v>0.08</v>
      </c>
      <c r="E105" s="9">
        <v>0.11</v>
      </c>
      <c r="F105" s="11" t="s">
        <v>67</v>
      </c>
      <c r="G105" s="9">
        <v>25</v>
      </c>
      <c r="H105" s="11">
        <f t="shared" ref="H105:H106" si="1">(C105*$C$110)+(D105*$C$111)+(E105*$C$112)</f>
        <v>25</v>
      </c>
    </row>
    <row r="106" spans="2:8" ht="71.25" x14ac:dyDescent="0.45">
      <c r="B106" s="3" t="s">
        <v>81</v>
      </c>
      <c r="C106" s="9">
        <v>85</v>
      </c>
      <c r="D106" s="9">
        <v>80</v>
      </c>
      <c r="E106" s="9">
        <v>75</v>
      </c>
      <c r="F106" s="11" t="s">
        <v>67</v>
      </c>
      <c r="G106" s="9">
        <v>40000</v>
      </c>
      <c r="H106" s="11">
        <f t="shared" si="1"/>
        <v>40000</v>
      </c>
    </row>
    <row r="110" spans="2:8" x14ac:dyDescent="0.45">
      <c r="B110" s="18" t="s">
        <v>2</v>
      </c>
      <c r="C110" s="18">
        <v>450.89285714285711</v>
      </c>
    </row>
    <row r="111" spans="2:8" x14ac:dyDescent="0.45">
      <c r="B111" s="18" t="s">
        <v>3</v>
      </c>
      <c r="C111" s="18">
        <v>0</v>
      </c>
    </row>
    <row r="112" spans="2:8" x14ac:dyDescent="0.45">
      <c r="B112" s="18" t="s">
        <v>4</v>
      </c>
      <c r="C112" s="18">
        <v>22.321428571428555</v>
      </c>
    </row>
    <row r="113" spans="2:3" x14ac:dyDescent="0.45">
      <c r="B113" s="18" t="s">
        <v>26</v>
      </c>
      <c r="C113" s="18">
        <f>(C103*C110)+(D103*C111)+(E103*C112)</f>
        <v>14521428.571428569</v>
      </c>
    </row>
  </sheetData>
  <mergeCells count="35">
    <mergeCell ref="A12:C12"/>
    <mergeCell ref="A14:D14"/>
    <mergeCell ref="A1:B1"/>
    <mergeCell ref="A2:C2"/>
    <mergeCell ref="A3:B3"/>
    <mergeCell ref="A4:C4"/>
    <mergeCell ref="A6:B6"/>
    <mergeCell ref="A8:C8"/>
    <mergeCell ref="A10:D10"/>
    <mergeCell ref="A52:D52"/>
    <mergeCell ref="A16:E16"/>
    <mergeCell ref="A18:D18"/>
    <mergeCell ref="D23:F23"/>
    <mergeCell ref="D22:G22"/>
    <mergeCell ref="A41:B41"/>
    <mergeCell ref="A42:C42"/>
    <mergeCell ref="A44:B44"/>
    <mergeCell ref="A46:C46"/>
    <mergeCell ref="A48:D48"/>
    <mergeCell ref="A50:C50"/>
    <mergeCell ref="A88:C88"/>
    <mergeCell ref="A54:E54"/>
    <mergeCell ref="A56:D56"/>
    <mergeCell ref="D63:G63"/>
    <mergeCell ref="D61:H61"/>
    <mergeCell ref="A79:B79"/>
    <mergeCell ref="A80:C80"/>
    <mergeCell ref="A82:B82"/>
    <mergeCell ref="A84:C84"/>
    <mergeCell ref="A86:D86"/>
    <mergeCell ref="A90:D90"/>
    <mergeCell ref="A92:E92"/>
    <mergeCell ref="A94:D94"/>
    <mergeCell ref="D99:H99"/>
    <mergeCell ref="D101:G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A421A-98D7-4359-B928-79FFA0A9EFC6}">
  <dimension ref="A3:R39"/>
  <sheetViews>
    <sheetView workbookViewId="0">
      <selection activeCell="A20" sqref="A6:K38"/>
    </sheetView>
  </sheetViews>
  <sheetFormatPr defaultRowHeight="14.25" x14ac:dyDescent="0.45"/>
  <cols>
    <col min="13" max="13" width="2.73046875" bestFit="1" customWidth="1"/>
    <col min="14" max="14" width="11.73046875" bestFit="1" customWidth="1"/>
    <col min="15" max="15" width="12.06640625" bestFit="1" customWidth="1"/>
    <col min="16" max="16" width="11.73046875" bestFit="1" customWidth="1"/>
    <col min="17" max="17" width="28.53125" bestFit="1" customWidth="1"/>
    <col min="18" max="18" width="27.6640625" bestFit="1" customWidth="1"/>
  </cols>
  <sheetData>
    <row r="3" spans="1:18" x14ac:dyDescent="0.45">
      <c r="A3" t="s">
        <v>137</v>
      </c>
      <c r="D3" t="s">
        <v>138</v>
      </c>
      <c r="G3" t="s">
        <v>140</v>
      </c>
      <c r="J3" t="s">
        <v>139</v>
      </c>
    </row>
    <row r="4" spans="1:18" x14ac:dyDescent="0.45">
      <c r="O4" t="s">
        <v>110</v>
      </c>
      <c r="Q4" t="s">
        <v>111</v>
      </c>
      <c r="R4" t="s">
        <v>112</v>
      </c>
    </row>
    <row r="5" spans="1:18" x14ac:dyDescent="0.45">
      <c r="A5" s="9" t="s">
        <v>2</v>
      </c>
      <c r="B5" s="9">
        <v>450.89285714285711</v>
      </c>
      <c r="D5" s="9" t="s">
        <v>2</v>
      </c>
      <c r="E5" s="9">
        <v>450.89285714285711</v>
      </c>
      <c r="G5" s="9" t="s">
        <v>2</v>
      </c>
      <c r="H5" s="9">
        <v>450.89285714285711</v>
      </c>
      <c r="J5" s="9" t="s">
        <v>2</v>
      </c>
      <c r="K5" s="9">
        <v>450.89285714285711</v>
      </c>
      <c r="N5" t="s">
        <v>113</v>
      </c>
      <c r="O5" t="s">
        <v>114</v>
      </c>
      <c r="P5" t="s">
        <v>115</v>
      </c>
      <c r="Q5" t="s">
        <v>116</v>
      </c>
      <c r="R5" t="s">
        <v>117</v>
      </c>
    </row>
    <row r="6" spans="1:18" x14ac:dyDescent="0.45">
      <c r="A6" s="9" t="s">
        <v>3</v>
      </c>
      <c r="B6" s="9">
        <v>0</v>
      </c>
      <c r="D6" s="9" t="s">
        <v>3</v>
      </c>
      <c r="E6" s="9">
        <v>0</v>
      </c>
      <c r="G6" s="9" t="s">
        <v>3</v>
      </c>
      <c r="H6" s="9">
        <v>0</v>
      </c>
      <c r="J6" s="9" t="s">
        <v>3</v>
      </c>
      <c r="K6" s="9">
        <v>0</v>
      </c>
      <c r="M6" s="9" t="s">
        <v>118</v>
      </c>
      <c r="N6" s="9">
        <v>30800</v>
      </c>
      <c r="O6" s="9">
        <v>30800</v>
      </c>
      <c r="P6" s="9">
        <v>32186.666666666668</v>
      </c>
      <c r="Q6" s="9">
        <v>30800</v>
      </c>
      <c r="R6" s="9">
        <v>31000</v>
      </c>
    </row>
    <row r="7" spans="1:18" x14ac:dyDescent="0.45">
      <c r="A7" s="9" t="s">
        <v>4</v>
      </c>
      <c r="B7" s="9">
        <v>22.321428571428555</v>
      </c>
      <c r="D7" s="9" t="s">
        <v>4</v>
      </c>
      <c r="E7" s="9">
        <v>22.321428571428584</v>
      </c>
      <c r="G7" s="9" t="s">
        <v>4</v>
      </c>
      <c r="H7" s="9">
        <v>22.321428571428555</v>
      </c>
      <c r="J7" s="9" t="s">
        <v>4</v>
      </c>
      <c r="K7" s="9">
        <v>22.321428571428555</v>
      </c>
      <c r="M7" s="9" t="s">
        <v>119</v>
      </c>
      <c r="N7" s="9"/>
      <c r="O7" s="9"/>
      <c r="P7" s="9"/>
      <c r="Q7" s="9"/>
      <c r="R7" s="9"/>
    </row>
    <row r="8" spans="1:18" x14ac:dyDescent="0.45">
      <c r="A8" s="9" t="s">
        <v>26</v>
      </c>
      <c r="B8" s="9">
        <v>14521428.571428569</v>
      </c>
      <c r="D8" s="9" t="s">
        <v>26</v>
      </c>
      <c r="E8" s="9">
        <v>14870535.714285715</v>
      </c>
      <c r="G8" s="9" t="s">
        <v>26</v>
      </c>
      <c r="H8" s="9">
        <v>14521428.571428569</v>
      </c>
      <c r="J8" s="9" t="s">
        <v>26</v>
      </c>
      <c r="K8" s="9">
        <v>14521428.571428569</v>
      </c>
      <c r="M8" s="9" t="s">
        <v>120</v>
      </c>
      <c r="N8" s="9">
        <v>28400</v>
      </c>
      <c r="O8" s="9">
        <v>28400</v>
      </c>
      <c r="P8" s="9">
        <v>67759.999999999971</v>
      </c>
      <c r="Q8" s="9">
        <v>28400</v>
      </c>
      <c r="R8" s="9">
        <v>40000</v>
      </c>
    </row>
    <row r="11" spans="1:18" x14ac:dyDescent="0.45">
      <c r="O11" t="s">
        <v>121</v>
      </c>
      <c r="Q11" t="s">
        <v>122</v>
      </c>
      <c r="R11" t="s">
        <v>123</v>
      </c>
    </row>
    <row r="12" spans="1:18" x14ac:dyDescent="0.45">
      <c r="N12" t="s">
        <v>113</v>
      </c>
      <c r="O12" t="s">
        <v>124</v>
      </c>
      <c r="P12" t="s">
        <v>115</v>
      </c>
      <c r="Q12" t="s">
        <v>125</v>
      </c>
      <c r="R12" t="s">
        <v>126</v>
      </c>
    </row>
    <row r="13" spans="1:18" x14ac:dyDescent="0.45">
      <c r="M13" s="9" t="s">
        <v>127</v>
      </c>
      <c r="N13" s="9">
        <v>448.21428571428567</v>
      </c>
      <c r="O13" s="9">
        <v>500</v>
      </c>
      <c r="P13" s="9">
        <v>1E+30</v>
      </c>
      <c r="Q13" s="9">
        <v>450</v>
      </c>
      <c r="R13" s="9">
        <v>600</v>
      </c>
    </row>
    <row r="14" spans="1:18" x14ac:dyDescent="0.45">
      <c r="M14" s="9" t="s">
        <v>128</v>
      </c>
      <c r="N14" s="9"/>
      <c r="O14" s="9"/>
      <c r="P14" s="9"/>
      <c r="Q14" s="9"/>
      <c r="R14" s="9"/>
    </row>
    <row r="15" spans="1:18" x14ac:dyDescent="0.45">
      <c r="M15" s="9" t="s">
        <v>129</v>
      </c>
      <c r="N15" s="9"/>
      <c r="O15" s="9"/>
      <c r="P15" s="9"/>
      <c r="Q15" s="9"/>
      <c r="R15" s="9"/>
    </row>
    <row r="20" spans="1:11" x14ac:dyDescent="0.45">
      <c r="A20" s="61" t="s">
        <v>142</v>
      </c>
      <c r="B20" s="61"/>
      <c r="C20" s="61"/>
      <c r="D20" s="61"/>
      <c r="E20" s="61"/>
      <c r="F20" s="61"/>
      <c r="G20" s="61"/>
      <c r="H20" s="61"/>
      <c r="I20" s="61"/>
      <c r="J20" s="61"/>
      <c r="K20" s="61"/>
    </row>
    <row r="21" spans="1:11" x14ac:dyDescent="0.45">
      <c r="A21" s="61"/>
      <c r="B21" s="61"/>
      <c r="C21" s="61"/>
      <c r="D21" s="61"/>
      <c r="E21" s="61"/>
      <c r="F21" s="61"/>
      <c r="G21" s="61"/>
      <c r="H21" s="61"/>
      <c r="I21" s="61"/>
      <c r="J21" s="61"/>
      <c r="K21" s="61"/>
    </row>
    <row r="22" spans="1:11" x14ac:dyDescent="0.45">
      <c r="A22" s="61"/>
      <c r="B22" s="61"/>
      <c r="C22" s="61"/>
      <c r="D22" s="61"/>
      <c r="E22" s="61"/>
      <c r="F22" s="61"/>
      <c r="G22" s="61"/>
      <c r="H22" s="61"/>
      <c r="I22" s="61"/>
      <c r="J22" s="61"/>
      <c r="K22" s="61"/>
    </row>
    <row r="23" spans="1:11" x14ac:dyDescent="0.45">
      <c r="A23" s="61"/>
      <c r="B23" s="61"/>
      <c r="C23" s="61"/>
      <c r="D23" s="61"/>
      <c r="E23" s="61"/>
      <c r="F23" s="61"/>
      <c r="G23" s="61"/>
      <c r="H23" s="61"/>
      <c r="I23" s="61"/>
      <c r="J23" s="61"/>
      <c r="K23" s="61"/>
    </row>
    <row r="24" spans="1:11" x14ac:dyDescent="0.45">
      <c r="A24" s="61"/>
      <c r="B24" s="61"/>
      <c r="C24" s="61"/>
      <c r="D24" s="61"/>
      <c r="E24" s="61"/>
      <c r="F24" s="61"/>
      <c r="G24" s="61"/>
      <c r="H24" s="61"/>
      <c r="I24" s="61"/>
      <c r="J24" s="61"/>
      <c r="K24" s="61"/>
    </row>
    <row r="25" spans="1:11" x14ac:dyDescent="0.45">
      <c r="A25" s="61"/>
      <c r="B25" s="61"/>
      <c r="C25" s="61"/>
      <c r="D25" s="61"/>
      <c r="E25" s="61"/>
      <c r="F25" s="61"/>
      <c r="G25" s="61"/>
      <c r="H25" s="61"/>
      <c r="I25" s="61"/>
      <c r="J25" s="61"/>
      <c r="K25" s="61"/>
    </row>
    <row r="26" spans="1:11" x14ac:dyDescent="0.45">
      <c r="A26" s="61"/>
      <c r="B26" s="61"/>
      <c r="C26" s="61"/>
      <c r="D26" s="61"/>
      <c r="E26" s="61"/>
      <c r="F26" s="61"/>
      <c r="G26" s="61"/>
      <c r="H26" s="61"/>
      <c r="I26" s="61"/>
      <c r="J26" s="61"/>
      <c r="K26" s="61"/>
    </row>
    <row r="27" spans="1:11" x14ac:dyDescent="0.45">
      <c r="A27" s="61"/>
      <c r="B27" s="61"/>
      <c r="C27" s="61"/>
      <c r="D27" s="61"/>
      <c r="E27" s="61"/>
      <c r="F27" s="61"/>
      <c r="G27" s="61"/>
      <c r="H27" s="61"/>
      <c r="I27" s="61"/>
      <c r="J27" s="61"/>
      <c r="K27" s="61"/>
    </row>
    <row r="28" spans="1:11" x14ac:dyDescent="0.45">
      <c r="A28" s="61"/>
      <c r="B28" s="61"/>
      <c r="C28" s="61"/>
      <c r="D28" s="61"/>
      <c r="E28" s="61"/>
      <c r="F28" s="61"/>
      <c r="G28" s="61"/>
      <c r="H28" s="61"/>
      <c r="I28" s="61"/>
      <c r="J28" s="61"/>
      <c r="K28" s="61"/>
    </row>
    <row r="29" spans="1:11" x14ac:dyDescent="0.45">
      <c r="A29" s="61"/>
      <c r="B29" s="61"/>
      <c r="C29" s="61"/>
      <c r="D29" s="61"/>
      <c r="E29" s="61"/>
      <c r="F29" s="61"/>
      <c r="G29" s="61"/>
      <c r="H29" s="61"/>
      <c r="I29" s="61"/>
      <c r="J29" s="61"/>
      <c r="K29" s="61"/>
    </row>
    <row r="30" spans="1:11" x14ac:dyDescent="0.45">
      <c r="A30" s="61"/>
      <c r="B30" s="61"/>
      <c r="C30" s="61"/>
      <c r="D30" s="61"/>
      <c r="E30" s="61"/>
      <c r="F30" s="61"/>
      <c r="G30" s="61"/>
      <c r="H30" s="61"/>
      <c r="I30" s="61"/>
      <c r="J30" s="61"/>
      <c r="K30" s="61"/>
    </row>
    <row r="31" spans="1:11" x14ac:dyDescent="0.45">
      <c r="A31" s="61"/>
      <c r="B31" s="61"/>
      <c r="C31" s="61"/>
      <c r="D31" s="61"/>
      <c r="E31" s="61"/>
      <c r="F31" s="61"/>
      <c r="G31" s="61"/>
      <c r="H31" s="61"/>
      <c r="I31" s="61"/>
      <c r="J31" s="61"/>
      <c r="K31" s="61"/>
    </row>
    <row r="32" spans="1:11" x14ac:dyDescent="0.45">
      <c r="A32" s="61"/>
      <c r="B32" s="61"/>
      <c r="C32" s="61"/>
      <c r="D32" s="61"/>
      <c r="E32" s="61"/>
      <c r="F32" s="61"/>
      <c r="G32" s="61"/>
      <c r="H32" s="61"/>
      <c r="I32" s="61"/>
      <c r="J32" s="61"/>
      <c r="K32" s="61"/>
    </row>
    <row r="33" spans="1:11" x14ac:dyDescent="0.45">
      <c r="A33" s="61"/>
      <c r="B33" s="61"/>
      <c r="C33" s="61"/>
      <c r="D33" s="61"/>
      <c r="E33" s="61"/>
      <c r="F33" s="61"/>
      <c r="G33" s="61"/>
      <c r="H33" s="61"/>
      <c r="I33" s="61"/>
      <c r="J33" s="61"/>
      <c r="K33" s="61"/>
    </row>
    <row r="34" spans="1:11" x14ac:dyDescent="0.45">
      <c r="A34" s="61"/>
      <c r="B34" s="61"/>
      <c r="C34" s="61"/>
      <c r="D34" s="61"/>
      <c r="E34" s="61"/>
      <c r="F34" s="61"/>
      <c r="G34" s="61"/>
      <c r="H34" s="61"/>
      <c r="I34" s="61"/>
      <c r="J34" s="61"/>
      <c r="K34" s="61"/>
    </row>
    <row r="35" spans="1:11" x14ac:dyDescent="0.45">
      <c r="A35" s="61"/>
      <c r="B35" s="61"/>
      <c r="C35" s="61"/>
      <c r="D35" s="61"/>
      <c r="E35" s="61"/>
      <c r="F35" s="61"/>
      <c r="G35" s="61"/>
      <c r="H35" s="61"/>
      <c r="I35" s="61"/>
      <c r="J35" s="61"/>
      <c r="K35" s="61"/>
    </row>
    <row r="36" spans="1:11" x14ac:dyDescent="0.45">
      <c r="A36" s="61"/>
      <c r="B36" s="61"/>
      <c r="C36" s="61"/>
      <c r="D36" s="61"/>
      <c r="E36" s="61"/>
      <c r="F36" s="61"/>
      <c r="G36" s="61"/>
      <c r="H36" s="61"/>
      <c r="I36" s="61"/>
      <c r="J36" s="61"/>
      <c r="K36" s="61"/>
    </row>
    <row r="37" spans="1:11" x14ac:dyDescent="0.45">
      <c r="A37" s="61"/>
      <c r="B37" s="61"/>
      <c r="C37" s="61"/>
      <c r="D37" s="61"/>
      <c r="E37" s="61"/>
      <c r="F37" s="61"/>
      <c r="G37" s="61"/>
      <c r="H37" s="61"/>
      <c r="I37" s="61"/>
      <c r="J37" s="61"/>
      <c r="K37" s="61"/>
    </row>
    <row r="38" spans="1:11" x14ac:dyDescent="0.45">
      <c r="A38" s="61"/>
      <c r="B38" s="61"/>
      <c r="C38" s="61"/>
      <c r="D38" s="61"/>
      <c r="E38" s="61"/>
      <c r="F38" s="61"/>
      <c r="G38" s="61"/>
      <c r="H38" s="61"/>
      <c r="I38" s="61"/>
      <c r="J38" s="61"/>
      <c r="K38" s="61"/>
    </row>
    <row r="39" spans="1:11" x14ac:dyDescent="0.45">
      <c r="A39" t="s">
        <v>141</v>
      </c>
    </row>
  </sheetData>
  <mergeCells count="1">
    <mergeCell ref="A20:K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B5DDA-E5EA-48D5-81F1-39B2651BBFA0}">
  <dimension ref="A1:K128"/>
  <sheetViews>
    <sheetView tabSelected="1" topLeftCell="A99" zoomScale="68" zoomScaleNormal="68" workbookViewId="0">
      <selection activeCell="C129" sqref="C129"/>
    </sheetView>
  </sheetViews>
  <sheetFormatPr defaultColWidth="10.6640625" defaultRowHeight="14.25" x14ac:dyDescent="0.45"/>
  <cols>
    <col min="1" max="1" width="12.59765625" customWidth="1"/>
    <col min="2" max="2" width="14.3984375" customWidth="1"/>
    <col min="5" max="5" width="14.265625" customWidth="1"/>
    <col min="6" max="6" width="10.6640625" customWidth="1"/>
    <col min="9" max="9" width="10.796875" customWidth="1"/>
    <col min="10" max="10" width="11.33203125" customWidth="1"/>
  </cols>
  <sheetData>
    <row r="1" spans="1:7" ht="31.9" x14ac:dyDescent="1">
      <c r="A1" s="53" t="s">
        <v>0</v>
      </c>
      <c r="B1" s="53"/>
      <c r="C1" s="53"/>
      <c r="G1" t="s">
        <v>1</v>
      </c>
    </row>
    <row r="2" spans="1:7" x14ac:dyDescent="0.45">
      <c r="A2" s="2" t="s">
        <v>2</v>
      </c>
      <c r="B2" s="52" t="s">
        <v>143</v>
      </c>
      <c r="C2" s="52"/>
      <c r="D2" s="52"/>
      <c r="E2" s="52"/>
      <c r="G2">
        <v>13</v>
      </c>
    </row>
    <row r="3" spans="1:7" x14ac:dyDescent="0.45">
      <c r="A3" s="2" t="s">
        <v>3</v>
      </c>
      <c r="B3" s="52" t="s">
        <v>144</v>
      </c>
      <c r="C3" s="52"/>
      <c r="D3" s="52"/>
      <c r="E3" s="52"/>
    </row>
    <row r="4" spans="1:7" x14ac:dyDescent="0.45">
      <c r="A4" s="2" t="s">
        <v>4</v>
      </c>
      <c r="B4" s="52" t="s">
        <v>145</v>
      </c>
      <c r="C4" s="52"/>
      <c r="D4" s="52"/>
      <c r="E4" s="52"/>
    </row>
    <row r="7" spans="1:7" ht="29.25" customHeight="1" x14ac:dyDescent="0.45">
      <c r="A7" s="54" t="s">
        <v>75</v>
      </c>
      <c r="B7" s="54"/>
      <c r="C7" s="54"/>
      <c r="D7" s="54"/>
      <c r="E7" s="54"/>
    </row>
    <row r="8" spans="1:7" x14ac:dyDescent="0.45">
      <c r="A8" s="54"/>
      <c r="B8" s="54"/>
      <c r="C8" s="54"/>
      <c r="D8" s="54"/>
      <c r="E8" s="54"/>
    </row>
    <row r="9" spans="1:7" x14ac:dyDescent="0.45">
      <c r="B9" t="s">
        <v>6</v>
      </c>
    </row>
    <row r="10" spans="1:7" x14ac:dyDescent="0.45">
      <c r="A10" s="2" t="s">
        <v>7</v>
      </c>
      <c r="B10">
        <v>17600</v>
      </c>
    </row>
    <row r="11" spans="1:7" x14ac:dyDescent="0.45">
      <c r="A11" s="2" t="s">
        <v>8</v>
      </c>
      <c r="B11">
        <v>16300</v>
      </c>
    </row>
    <row r="12" spans="1:7" x14ac:dyDescent="0.45">
      <c r="A12" s="2" t="s">
        <v>9</v>
      </c>
      <c r="B12">
        <v>15000</v>
      </c>
    </row>
    <row r="14" spans="1:7" x14ac:dyDescent="0.45">
      <c r="A14" s="52" t="s">
        <v>10</v>
      </c>
      <c r="B14" s="52"/>
    </row>
    <row r="15" spans="1:7" x14ac:dyDescent="0.45">
      <c r="A15" s="52" t="s">
        <v>146</v>
      </c>
      <c r="B15" s="52"/>
      <c r="C15" s="52"/>
    </row>
    <row r="17" spans="1:5" x14ac:dyDescent="0.45">
      <c r="A17" s="52" t="s">
        <v>11</v>
      </c>
      <c r="B17" s="52"/>
    </row>
    <row r="19" spans="1:5" x14ac:dyDescent="0.45">
      <c r="A19" s="52" t="s">
        <v>147</v>
      </c>
      <c r="B19" s="52"/>
      <c r="C19" s="52"/>
    </row>
    <row r="21" spans="1:5" x14ac:dyDescent="0.45">
      <c r="A21" s="57" t="s">
        <v>149</v>
      </c>
      <c r="B21" s="52"/>
      <c r="C21" s="52"/>
      <c r="D21" s="52"/>
    </row>
    <row r="23" spans="1:5" x14ac:dyDescent="0.45">
      <c r="A23" s="52" t="s">
        <v>148</v>
      </c>
      <c r="B23" s="52"/>
      <c r="C23" s="52"/>
    </row>
    <row r="25" spans="1:5" x14ac:dyDescent="0.45">
      <c r="A25" s="57" t="s">
        <v>150</v>
      </c>
      <c r="B25" s="52"/>
      <c r="C25" s="52"/>
      <c r="D25" s="52"/>
    </row>
    <row r="27" spans="1:5" x14ac:dyDescent="0.45">
      <c r="A27" s="52" t="s">
        <v>152</v>
      </c>
      <c r="B27" s="52"/>
      <c r="C27" s="52"/>
      <c r="D27" s="52"/>
      <c r="E27" s="52"/>
    </row>
    <row r="29" spans="1:5" x14ac:dyDescent="0.45">
      <c r="A29" s="57" t="s">
        <v>151</v>
      </c>
      <c r="B29" s="52"/>
      <c r="C29" s="52"/>
      <c r="D29" s="52"/>
    </row>
    <row r="30" spans="1:5" x14ac:dyDescent="0.45">
      <c r="A30" s="3"/>
      <c r="B30" s="2"/>
      <c r="C30" s="2"/>
      <c r="D30" s="2"/>
    </row>
    <row r="31" spans="1:5" x14ac:dyDescent="0.45">
      <c r="B31" t="s">
        <v>56</v>
      </c>
    </row>
    <row r="32" spans="1:5" ht="31.9" x14ac:dyDescent="1">
      <c r="A32" s="53" t="s">
        <v>12</v>
      </c>
      <c r="B32" s="53"/>
      <c r="C32" s="53"/>
      <c r="D32" s="1"/>
    </row>
    <row r="33" spans="1:6" x14ac:dyDescent="0.45">
      <c r="A33" s="52" t="s">
        <v>13</v>
      </c>
      <c r="B33" s="52"/>
      <c r="C33" s="52"/>
      <c r="D33" s="52"/>
    </row>
    <row r="34" spans="1:6" x14ac:dyDescent="0.45">
      <c r="A34" t="s">
        <v>14</v>
      </c>
    </row>
    <row r="36" spans="1:6" ht="15" customHeight="1" x14ac:dyDescent="0.45">
      <c r="A36" s="57" t="s">
        <v>156</v>
      </c>
      <c r="B36" s="52"/>
      <c r="C36" s="52"/>
      <c r="D36" s="52"/>
    </row>
    <row r="38" spans="1:6" ht="15" customHeight="1" x14ac:dyDescent="0.45">
      <c r="A38" s="57" t="s">
        <v>157</v>
      </c>
      <c r="B38" s="52"/>
      <c r="C38" s="52"/>
      <c r="D38" s="52"/>
    </row>
    <row r="40" spans="1:6" ht="15" customHeight="1" x14ac:dyDescent="0.45">
      <c r="A40" s="57" t="s">
        <v>158</v>
      </c>
      <c r="B40" s="52"/>
      <c r="C40" s="52"/>
      <c r="D40" s="52"/>
    </row>
    <row r="42" spans="1:6" ht="23.25" x14ac:dyDescent="0.7">
      <c r="A42" s="62" t="s">
        <v>153</v>
      </c>
      <c r="B42" s="62"/>
      <c r="C42" s="62"/>
      <c r="D42" s="62"/>
      <c r="F42" s="63" t="s">
        <v>154</v>
      </c>
    </row>
    <row r="44" spans="1:6" x14ac:dyDescent="0.45">
      <c r="A44" s="57" t="s">
        <v>159</v>
      </c>
      <c r="B44" s="52"/>
      <c r="C44" s="52"/>
      <c r="D44" s="52"/>
    </row>
    <row r="45" spans="1:6" x14ac:dyDescent="0.45">
      <c r="A45" s="3"/>
      <c r="B45" s="2"/>
      <c r="C45" s="2"/>
      <c r="D45" s="2"/>
    </row>
    <row r="46" spans="1:6" x14ac:dyDescent="0.45">
      <c r="A46" s="52" t="s">
        <v>155</v>
      </c>
      <c r="B46" s="52"/>
      <c r="C46" s="52"/>
      <c r="D46" s="52"/>
    </row>
    <row r="47" spans="1:6" ht="15" customHeight="1" x14ac:dyDescent="0.45">
      <c r="A47" s="2"/>
      <c r="B47" s="2"/>
      <c r="C47" s="2"/>
      <c r="D47" s="2"/>
    </row>
    <row r="48" spans="1:6" ht="15" customHeight="1" x14ac:dyDescent="0.45">
      <c r="A48" s="57" t="s">
        <v>156</v>
      </c>
      <c r="B48" s="52"/>
      <c r="C48" s="52"/>
      <c r="D48" s="52"/>
    </row>
    <row r="50" spans="1:11" ht="15" customHeight="1" x14ac:dyDescent="0.45">
      <c r="A50" s="57" t="s">
        <v>157</v>
      </c>
      <c r="B50" s="52"/>
      <c r="C50" s="52"/>
      <c r="D50" s="52"/>
    </row>
    <row r="52" spans="1:11" ht="15" customHeight="1" x14ac:dyDescent="0.45">
      <c r="A52" s="57" t="s">
        <v>158</v>
      </c>
      <c r="B52" s="52"/>
      <c r="C52" s="52"/>
      <c r="D52" s="52"/>
    </row>
    <row r="55" spans="1:11" x14ac:dyDescent="0.45">
      <c r="A55" s="52" t="s">
        <v>18</v>
      </c>
      <c r="B55" s="52"/>
      <c r="C55" s="52"/>
      <c r="D55" s="52"/>
    </row>
    <row r="58" spans="1:11" ht="29.25" customHeight="1" x14ac:dyDescent="0.45">
      <c r="A58" s="5" t="s">
        <v>19</v>
      </c>
      <c r="B58" s="5" t="s">
        <v>161</v>
      </c>
      <c r="C58" s="19" t="s">
        <v>2</v>
      </c>
      <c r="D58" s="6" t="s">
        <v>3</v>
      </c>
      <c r="E58" s="6" t="s">
        <v>4</v>
      </c>
      <c r="F58" s="6" t="s">
        <v>21</v>
      </c>
      <c r="G58" s="6" t="s">
        <v>22</v>
      </c>
      <c r="H58" s="6" t="s">
        <v>23</v>
      </c>
      <c r="I58" s="6" t="s">
        <v>160</v>
      </c>
      <c r="J58" s="6" t="s">
        <v>24</v>
      </c>
    </row>
    <row r="59" spans="1:11" x14ac:dyDescent="0.45">
      <c r="A59" s="7" t="s">
        <v>160</v>
      </c>
      <c r="B59" s="7">
        <v>0</v>
      </c>
      <c r="C59" s="7">
        <v>0.6</v>
      </c>
      <c r="D59" s="7">
        <v>0.56000000000000005</v>
      </c>
      <c r="E59" s="8">
        <v>0.52</v>
      </c>
      <c r="F59" s="7">
        <v>-1</v>
      </c>
      <c r="G59" s="7">
        <v>0</v>
      </c>
      <c r="H59" s="7">
        <v>0</v>
      </c>
      <c r="I59" s="7">
        <v>1</v>
      </c>
      <c r="J59" s="7">
        <v>500</v>
      </c>
      <c r="K59">
        <f>J59/C59</f>
        <v>833.33333333333337</v>
      </c>
    </row>
    <row r="60" spans="1:11" x14ac:dyDescent="0.45">
      <c r="A60" s="64" t="s">
        <v>22</v>
      </c>
      <c r="B60" s="64">
        <v>0</v>
      </c>
      <c r="C60" s="7">
        <v>0.4</v>
      </c>
      <c r="D60" s="64">
        <v>0.44</v>
      </c>
      <c r="E60" s="64">
        <v>0.48</v>
      </c>
      <c r="F60" s="64">
        <v>0</v>
      </c>
      <c r="G60" s="64">
        <v>1</v>
      </c>
      <c r="H60" s="64">
        <v>0</v>
      </c>
      <c r="I60" s="64">
        <v>0</v>
      </c>
      <c r="J60" s="64">
        <v>400</v>
      </c>
      <c r="K60">
        <f t="shared" ref="K60:K61" si="0">J60/C60</f>
        <v>1000</v>
      </c>
    </row>
    <row r="61" spans="1:11" x14ac:dyDescent="0.45">
      <c r="A61" s="64" t="s">
        <v>23</v>
      </c>
      <c r="B61" s="64">
        <v>0</v>
      </c>
      <c r="C61" s="7">
        <v>69</v>
      </c>
      <c r="D61" s="64">
        <v>62</v>
      </c>
      <c r="E61" s="64">
        <v>55</v>
      </c>
      <c r="F61" s="64">
        <v>0</v>
      </c>
      <c r="G61" s="64">
        <v>0</v>
      </c>
      <c r="H61" s="64">
        <v>1</v>
      </c>
      <c r="I61" s="64">
        <v>0</v>
      </c>
      <c r="J61" s="64">
        <v>60000</v>
      </c>
      <c r="K61">
        <f t="shared" si="0"/>
        <v>869.56521739130437</v>
      </c>
    </row>
    <row r="62" spans="1:11" x14ac:dyDescent="0.45">
      <c r="A62" s="66" t="s">
        <v>161</v>
      </c>
      <c r="B62" s="64">
        <v>1</v>
      </c>
      <c r="C62" s="7">
        <v>0.6</v>
      </c>
      <c r="D62" s="64">
        <v>0.56000000000000005</v>
      </c>
      <c r="E62" s="65">
        <v>0.52</v>
      </c>
      <c r="F62" s="64">
        <v>-1</v>
      </c>
      <c r="G62" s="64">
        <v>0</v>
      </c>
      <c r="H62" s="64">
        <v>0</v>
      </c>
      <c r="I62" s="64">
        <v>0</v>
      </c>
      <c r="J62" s="64">
        <v>500</v>
      </c>
    </row>
    <row r="65" spans="1:11" ht="28.5" x14ac:dyDescent="0.45">
      <c r="A65" s="5" t="s">
        <v>19</v>
      </c>
      <c r="B65" s="5" t="s">
        <v>161</v>
      </c>
      <c r="C65" s="5" t="s">
        <v>2</v>
      </c>
      <c r="D65" s="6" t="s">
        <v>3</v>
      </c>
      <c r="E65" s="6" t="s">
        <v>4</v>
      </c>
      <c r="F65" s="6" t="s">
        <v>21</v>
      </c>
      <c r="G65" s="6" t="s">
        <v>22</v>
      </c>
      <c r="H65" s="6" t="s">
        <v>23</v>
      </c>
      <c r="I65" s="6" t="s">
        <v>160</v>
      </c>
      <c r="J65" s="6" t="s">
        <v>24</v>
      </c>
    </row>
    <row r="66" spans="1:11" x14ac:dyDescent="0.45">
      <c r="A66" s="64" t="s">
        <v>118</v>
      </c>
      <c r="B66" s="64">
        <f>ROUND((B59/$C$59),$G$2)</f>
        <v>0</v>
      </c>
      <c r="C66" s="64">
        <f t="shared" ref="C66:J66" si="1">ROUND((C59/$C$59),$G$2)</f>
        <v>1</v>
      </c>
      <c r="D66" s="64">
        <f t="shared" si="1"/>
        <v>0.93333333333330004</v>
      </c>
      <c r="E66" s="64">
        <f t="shared" si="1"/>
        <v>0.8666666666667</v>
      </c>
      <c r="F66" s="64">
        <f t="shared" si="1"/>
        <v>-1.6666666666667</v>
      </c>
      <c r="G66" s="64">
        <f t="shared" si="1"/>
        <v>0</v>
      </c>
      <c r="H66" s="64">
        <f t="shared" si="1"/>
        <v>0</v>
      </c>
      <c r="I66" s="64">
        <f t="shared" si="1"/>
        <v>1.6666666666667</v>
      </c>
      <c r="J66" s="64">
        <f t="shared" si="1"/>
        <v>833.33333333333303</v>
      </c>
    </row>
    <row r="67" spans="1:11" x14ac:dyDescent="0.45">
      <c r="A67" s="64" t="s">
        <v>22</v>
      </c>
      <c r="B67" s="64">
        <f>ROUND((B60-($C$60*B66)),$G$2)</f>
        <v>0</v>
      </c>
      <c r="C67" s="64">
        <f t="shared" ref="C67:J67" si="2">ROUND((C60-($C$60*C66)),$G$2)</f>
        <v>0</v>
      </c>
      <c r="D67" s="64">
        <f t="shared" si="2"/>
        <v>6.66666666667E-2</v>
      </c>
      <c r="E67" s="64">
        <f t="shared" si="2"/>
        <v>0.1333333333333</v>
      </c>
      <c r="F67" s="64">
        <f t="shared" si="2"/>
        <v>0.66666666666670005</v>
      </c>
      <c r="G67" s="64">
        <f t="shared" si="2"/>
        <v>1</v>
      </c>
      <c r="H67" s="64">
        <f t="shared" si="2"/>
        <v>0</v>
      </c>
      <c r="I67" s="64">
        <f t="shared" si="2"/>
        <v>-0.66666666666670005</v>
      </c>
      <c r="J67" s="64">
        <f t="shared" si="2"/>
        <v>66.6666666666667</v>
      </c>
    </row>
    <row r="68" spans="1:11" x14ac:dyDescent="0.45">
      <c r="A68" s="64" t="s">
        <v>23</v>
      </c>
      <c r="B68" s="64">
        <f>ROUND((B61-($C$61*B66)),$G$2)</f>
        <v>0</v>
      </c>
      <c r="C68" s="64">
        <f t="shared" ref="C68:J68" si="3">ROUND((C61-($C$61*C66)),$G$2)</f>
        <v>0</v>
      </c>
      <c r="D68" s="64">
        <f t="shared" si="3"/>
        <v>-2.3999999999977</v>
      </c>
      <c r="E68" s="64">
        <f t="shared" si="3"/>
        <v>-4.8000000000023002</v>
      </c>
      <c r="F68" s="64">
        <f t="shared" si="3"/>
        <v>115.000000000002</v>
      </c>
      <c r="G68" s="64">
        <f t="shared" si="3"/>
        <v>0</v>
      </c>
      <c r="H68" s="64">
        <f t="shared" si="3"/>
        <v>1</v>
      </c>
      <c r="I68" s="64">
        <f t="shared" si="3"/>
        <v>-115.000000000002</v>
      </c>
      <c r="J68" s="64">
        <f t="shared" si="3"/>
        <v>2500.00000000002</v>
      </c>
    </row>
    <row r="69" spans="1:11" x14ac:dyDescent="0.45">
      <c r="A69" s="66" t="s">
        <v>161</v>
      </c>
      <c r="B69" s="64">
        <f>ROUND((B62-($C$62*B66)),$G$2)</f>
        <v>1</v>
      </c>
      <c r="C69" s="64">
        <f t="shared" ref="C69:J69" si="4">ROUND((C62-($C$62*C66)),$G$2)</f>
        <v>0</v>
      </c>
      <c r="D69" s="64">
        <f t="shared" si="4"/>
        <v>0</v>
      </c>
      <c r="E69" s="64">
        <f t="shared" si="4"/>
        <v>0</v>
      </c>
      <c r="F69" s="64">
        <f t="shared" si="4"/>
        <v>0</v>
      </c>
      <c r="G69" s="64">
        <f t="shared" si="4"/>
        <v>0</v>
      </c>
      <c r="H69" s="64">
        <f t="shared" si="4"/>
        <v>0</v>
      </c>
      <c r="I69" s="64">
        <f t="shared" si="4"/>
        <v>-1</v>
      </c>
      <c r="J69" s="18">
        <f t="shared" si="4"/>
        <v>2.0000000000000001E-13</v>
      </c>
    </row>
    <row r="71" spans="1:11" ht="23.25" x14ac:dyDescent="0.7">
      <c r="A71" s="62" t="s">
        <v>162</v>
      </c>
      <c r="B71" s="62"/>
      <c r="C71" s="62"/>
      <c r="D71" s="62"/>
    </row>
    <row r="73" spans="1:11" x14ac:dyDescent="0.45">
      <c r="A73" s="52" t="s">
        <v>10</v>
      </c>
      <c r="B73" s="52"/>
    </row>
    <row r="74" spans="1:11" x14ac:dyDescent="0.45">
      <c r="A74" s="52" t="s">
        <v>146</v>
      </c>
      <c r="B74" s="52"/>
      <c r="C74" s="52"/>
    </row>
    <row r="77" spans="1:11" ht="28.5" x14ac:dyDescent="0.45">
      <c r="A77" s="5" t="s">
        <v>19</v>
      </c>
      <c r="B77" s="5" t="s">
        <v>20</v>
      </c>
      <c r="C77" s="19" t="s">
        <v>2</v>
      </c>
      <c r="D77" s="6" t="s">
        <v>3</v>
      </c>
      <c r="E77" s="5" t="s">
        <v>4</v>
      </c>
      <c r="F77" s="6" t="s">
        <v>21</v>
      </c>
      <c r="G77" s="6" t="s">
        <v>22</v>
      </c>
      <c r="H77" s="6" t="s">
        <v>23</v>
      </c>
      <c r="I77" s="6"/>
      <c r="J77" s="6" t="s">
        <v>24</v>
      </c>
    </row>
    <row r="78" spans="1:11" x14ac:dyDescent="0.45">
      <c r="A78" s="7" t="s">
        <v>2</v>
      </c>
      <c r="B78" s="7">
        <v>0</v>
      </c>
      <c r="C78" s="7">
        <v>1</v>
      </c>
      <c r="D78" s="8">
        <v>0.93333333299999999</v>
      </c>
      <c r="E78" s="8">
        <v>0.86666666699999995</v>
      </c>
      <c r="F78" s="8">
        <v>-1.6666666670000001</v>
      </c>
      <c r="G78" s="8">
        <v>0</v>
      </c>
      <c r="H78" s="8">
        <v>0</v>
      </c>
      <c r="I78" s="8" t="s">
        <v>163</v>
      </c>
      <c r="J78" s="8">
        <v>833.33333333300004</v>
      </c>
      <c r="K78">
        <f>J78/C78</f>
        <v>833.33333333300004</v>
      </c>
    </row>
    <row r="79" spans="1:11" x14ac:dyDescent="0.45">
      <c r="A79" s="9" t="s">
        <v>22</v>
      </c>
      <c r="B79" s="9">
        <v>0</v>
      </c>
      <c r="C79" s="7">
        <v>0</v>
      </c>
      <c r="D79" s="11">
        <v>6.6666666999999999E-2</v>
      </c>
      <c r="E79" s="11">
        <v>0.133333333</v>
      </c>
      <c r="F79" s="11">
        <v>0.66666666699999999</v>
      </c>
      <c r="G79" s="11">
        <v>1</v>
      </c>
      <c r="H79" s="11">
        <v>0</v>
      </c>
      <c r="I79" s="11" t="s">
        <v>163</v>
      </c>
      <c r="J79" s="11">
        <v>66.666666667000001</v>
      </c>
      <c r="K79" t="e">
        <f t="shared" ref="K79:K80" si="5">J79/C79</f>
        <v>#DIV/0!</v>
      </c>
    </row>
    <row r="80" spans="1:11" x14ac:dyDescent="0.45">
      <c r="A80" s="9" t="s">
        <v>23</v>
      </c>
      <c r="B80" s="11">
        <v>0</v>
      </c>
      <c r="C80" s="8">
        <v>0</v>
      </c>
      <c r="D80" s="11">
        <v>-2.3999999769999998</v>
      </c>
      <c r="E80" s="11">
        <v>-4.8000000229999999</v>
      </c>
      <c r="F80" s="11">
        <v>115.000000023</v>
      </c>
      <c r="G80" s="11">
        <v>0</v>
      </c>
      <c r="H80" s="11">
        <v>1</v>
      </c>
      <c r="I80" s="67" t="s">
        <v>163</v>
      </c>
      <c r="J80" s="11">
        <v>2500.0000000230002</v>
      </c>
      <c r="K80" t="e">
        <f t="shared" si="5"/>
        <v>#DIV/0!</v>
      </c>
    </row>
    <row r="81" spans="1:11" ht="28.5" x14ac:dyDescent="0.45">
      <c r="A81" s="10" t="s">
        <v>20</v>
      </c>
      <c r="B81" s="9">
        <v>1</v>
      </c>
      <c r="C81" s="7">
        <v>-17600</v>
      </c>
      <c r="D81" s="9">
        <v>-16300</v>
      </c>
      <c r="E81" s="9">
        <v>-15000</v>
      </c>
      <c r="F81" s="9">
        <v>0</v>
      </c>
      <c r="G81" s="9">
        <v>0</v>
      </c>
      <c r="H81" s="9">
        <v>0</v>
      </c>
      <c r="I81" s="9" t="s">
        <v>163</v>
      </c>
      <c r="J81" s="9">
        <v>0</v>
      </c>
    </row>
    <row r="84" spans="1:11" ht="28.5" x14ac:dyDescent="0.45">
      <c r="A84" s="5" t="s">
        <v>19</v>
      </c>
      <c r="B84" s="5" t="s">
        <v>20</v>
      </c>
      <c r="C84" s="5" t="s">
        <v>2</v>
      </c>
      <c r="D84" s="6" t="s">
        <v>3</v>
      </c>
      <c r="E84" s="5" t="s">
        <v>4</v>
      </c>
      <c r="F84" s="7" t="s">
        <v>21</v>
      </c>
      <c r="G84" s="6" t="s">
        <v>22</v>
      </c>
      <c r="H84" s="6" t="s">
        <v>23</v>
      </c>
      <c r="I84" s="6"/>
      <c r="J84" s="6" t="s">
        <v>24</v>
      </c>
    </row>
    <row r="85" spans="1:11" x14ac:dyDescent="0.45">
      <c r="A85" s="9" t="s">
        <v>2</v>
      </c>
      <c r="B85" s="9">
        <f>ROUND((B78/$C$78),$G$2)</f>
        <v>0</v>
      </c>
      <c r="C85" s="9">
        <f>ROUND((C78/$C$78),$G$2)</f>
        <v>1</v>
      </c>
      <c r="D85" s="9">
        <f t="shared" ref="D85:J85" si="6">ROUND((D78/$C$78),$G$2)</f>
        <v>0.93333333299999999</v>
      </c>
      <c r="E85" s="9">
        <f t="shared" si="6"/>
        <v>0.86666666699999995</v>
      </c>
      <c r="F85" s="7">
        <f t="shared" si="6"/>
        <v>-1.6666666670000001</v>
      </c>
      <c r="G85" s="9">
        <f t="shared" si="6"/>
        <v>0</v>
      </c>
      <c r="H85" s="9">
        <f t="shared" si="6"/>
        <v>0</v>
      </c>
      <c r="I85" s="9"/>
      <c r="J85" s="9">
        <f t="shared" si="6"/>
        <v>833.33333333300004</v>
      </c>
      <c r="K85" s="68">
        <f>J85/F85</f>
        <v>-499.9999998998</v>
      </c>
    </row>
    <row r="86" spans="1:11" x14ac:dyDescent="0.45">
      <c r="A86" s="9" t="s">
        <v>22</v>
      </c>
      <c r="B86" s="9">
        <f>ROUND((B79-($C$79*B85)),$G$2)</f>
        <v>0</v>
      </c>
      <c r="C86" s="9">
        <f t="shared" ref="C86:J86" si="7">ROUND((C79-($C$79*C85)),$G$2)</f>
        <v>0</v>
      </c>
      <c r="D86" s="9">
        <f t="shared" si="7"/>
        <v>6.6666666999999999E-2</v>
      </c>
      <c r="E86" s="9">
        <f t="shared" si="7"/>
        <v>0.133333333</v>
      </c>
      <c r="F86" s="7">
        <f t="shared" si="7"/>
        <v>0.66666666699999999</v>
      </c>
      <c r="G86" s="9">
        <f t="shared" si="7"/>
        <v>1</v>
      </c>
      <c r="H86" s="9">
        <f t="shared" si="7"/>
        <v>0</v>
      </c>
      <c r="I86" s="9"/>
      <c r="J86" s="9">
        <f t="shared" si="7"/>
        <v>66.666666667000001</v>
      </c>
      <c r="K86" s="68">
        <f t="shared" ref="K86:K87" si="8">J86/F86</f>
        <v>99.999999950499998</v>
      </c>
    </row>
    <row r="87" spans="1:11" x14ac:dyDescent="0.45">
      <c r="A87" s="7" t="s">
        <v>23</v>
      </c>
      <c r="B87" s="8">
        <f>ROUND((B80-($C$80*B85)),$G$2)</f>
        <v>0</v>
      </c>
      <c r="C87" s="8">
        <f t="shared" ref="C87:J87" si="9">ROUND((C80-($C$80*C85)),$G$2)</f>
        <v>0</v>
      </c>
      <c r="D87" s="8">
        <f t="shared" si="9"/>
        <v>-2.3999999769999998</v>
      </c>
      <c r="E87" s="8">
        <f t="shared" si="9"/>
        <v>-4.8000000229999999</v>
      </c>
      <c r="F87" s="8">
        <f t="shared" si="9"/>
        <v>115.000000023</v>
      </c>
      <c r="G87" s="8">
        <f t="shared" si="9"/>
        <v>0</v>
      </c>
      <c r="H87" s="8">
        <f t="shared" si="9"/>
        <v>1</v>
      </c>
      <c r="I87" s="8"/>
      <c r="J87" s="8">
        <f t="shared" si="9"/>
        <v>2500.0000000230002</v>
      </c>
      <c r="K87" s="68">
        <f t="shared" si="8"/>
        <v>21.739130430634784</v>
      </c>
    </row>
    <row r="88" spans="1:11" ht="28.5" x14ac:dyDescent="0.45">
      <c r="A88" s="10" t="s">
        <v>20</v>
      </c>
      <c r="B88" s="9">
        <f>ROUND((B81-($C$81*B85)),$G$2)</f>
        <v>1</v>
      </c>
      <c r="C88" s="9">
        <f t="shared" ref="C88:J88" si="10">ROUND((C81-($C$81*C85)),$G$2)</f>
        <v>0</v>
      </c>
      <c r="D88" s="9">
        <f t="shared" si="10"/>
        <v>126.666660800001</v>
      </c>
      <c r="E88" s="9">
        <f t="shared" si="10"/>
        <v>253.33333919999899</v>
      </c>
      <c r="F88" s="7">
        <f t="shared" si="10"/>
        <v>-29333.333339199999</v>
      </c>
      <c r="G88" s="9">
        <f t="shared" si="10"/>
        <v>0</v>
      </c>
      <c r="H88" s="9">
        <f t="shared" si="10"/>
        <v>0</v>
      </c>
      <c r="I88" s="9"/>
      <c r="J88" s="9">
        <f t="shared" si="10"/>
        <v>14666666.666660801</v>
      </c>
    </row>
    <row r="91" spans="1:11" ht="28.5" x14ac:dyDescent="0.45">
      <c r="A91" s="5" t="s">
        <v>19</v>
      </c>
      <c r="B91" s="5" t="s">
        <v>20</v>
      </c>
      <c r="C91" s="5" t="s">
        <v>2</v>
      </c>
      <c r="D91" s="6" t="s">
        <v>3</v>
      </c>
      <c r="E91" s="19" t="s">
        <v>4</v>
      </c>
      <c r="F91" s="6" t="s">
        <v>21</v>
      </c>
      <c r="G91" s="6" t="s">
        <v>22</v>
      </c>
      <c r="H91" s="6" t="s">
        <v>23</v>
      </c>
      <c r="I91" s="6"/>
      <c r="J91" s="6" t="s">
        <v>24</v>
      </c>
    </row>
    <row r="92" spans="1:11" x14ac:dyDescent="0.45">
      <c r="A92" s="9" t="s">
        <v>2</v>
      </c>
      <c r="B92" s="9">
        <f>ROUND((B85-($F$88*B94)),$G$2)</f>
        <v>0</v>
      </c>
      <c r="C92" s="9">
        <f t="shared" ref="C92:J92" si="11">ROUND((C85-($F$88*C94)),$G$2)</f>
        <v>1</v>
      </c>
      <c r="D92" s="9">
        <f t="shared" si="11"/>
        <v>-611.24057384330104</v>
      </c>
      <c r="E92" s="7">
        <f t="shared" si="11"/>
        <v>-1223.4811652855999</v>
      </c>
      <c r="F92" s="9">
        <f t="shared" si="11"/>
        <v>29331.666672533</v>
      </c>
      <c r="G92" s="9">
        <f t="shared" si="11"/>
        <v>0</v>
      </c>
      <c r="H92" s="9">
        <f t="shared" si="11"/>
        <v>255.07246376888099</v>
      </c>
      <c r="I92" s="9"/>
      <c r="J92" s="9">
        <f t="shared" si="11"/>
        <v>638514.49275949004</v>
      </c>
      <c r="K92" s="68">
        <f>J92/E92</f>
        <v>-521.88338560196814</v>
      </c>
    </row>
    <row r="93" spans="1:11" x14ac:dyDescent="0.45">
      <c r="A93" s="9" t="s">
        <v>22</v>
      </c>
      <c r="B93" s="9">
        <f>ROUND((B86-($F$88*B94)),$G$2)</f>
        <v>0</v>
      </c>
      <c r="C93" s="9">
        <f t="shared" ref="C93:J93" si="12">ROUND((C86-($F$88*C94)),$G$2)</f>
        <v>0</v>
      </c>
      <c r="D93" s="9">
        <f t="shared" si="12"/>
        <v>-612.10724050930105</v>
      </c>
      <c r="E93" s="7">
        <f t="shared" si="12"/>
        <v>-1224.2144986195999</v>
      </c>
      <c r="F93" s="9">
        <f t="shared" si="12"/>
        <v>29334.000005867001</v>
      </c>
      <c r="G93" s="9">
        <f t="shared" si="12"/>
        <v>1</v>
      </c>
      <c r="H93" s="9">
        <f t="shared" si="12"/>
        <v>255.07246376888099</v>
      </c>
      <c r="I93" s="9"/>
      <c r="J93" s="9">
        <f t="shared" si="12"/>
        <v>637747.82609282399</v>
      </c>
      <c r="K93" s="68">
        <f t="shared" ref="K93:K95" si="13">J93/E93</f>
        <v>-520.94451324660497</v>
      </c>
    </row>
    <row r="94" spans="1:11" x14ac:dyDescent="0.45">
      <c r="A94" s="7" t="s">
        <v>21</v>
      </c>
      <c r="B94" s="8">
        <f>ROUND((B87/$F$87),$G$2)</f>
        <v>0</v>
      </c>
      <c r="C94" s="8">
        <f t="shared" ref="C94:J94" si="14">ROUND((C87/$F$87),$G$2)</f>
        <v>0</v>
      </c>
      <c r="D94" s="8">
        <f t="shared" si="14"/>
        <v>-2.08695650132E-2</v>
      </c>
      <c r="E94" s="8">
        <f t="shared" si="14"/>
        <v>-4.1739130626400001E-2</v>
      </c>
      <c r="F94" s="8">
        <f t="shared" si="14"/>
        <v>1</v>
      </c>
      <c r="G94" s="8">
        <f t="shared" si="14"/>
        <v>0</v>
      </c>
      <c r="H94" s="8">
        <f t="shared" si="14"/>
        <v>8.6956521722000007E-3</v>
      </c>
      <c r="I94" s="8"/>
      <c r="J94" s="8">
        <f t="shared" si="14"/>
        <v>21.739130430634798</v>
      </c>
      <c r="K94" s="68">
        <f t="shared" si="13"/>
        <v>-520.83333084289973</v>
      </c>
    </row>
    <row r="95" spans="1:11" ht="28.5" x14ac:dyDescent="0.45">
      <c r="A95" s="10" t="s">
        <v>20</v>
      </c>
      <c r="B95" s="9">
        <f>ROUND((B88-($F$88*B94)),$G$2)</f>
        <v>1</v>
      </c>
      <c r="C95" s="9">
        <f t="shared" ref="C95:J95" si="15">ROUND((C88-($F$88*C94)),$G$2)</f>
        <v>0</v>
      </c>
      <c r="D95" s="9">
        <f t="shared" si="15"/>
        <v>-485.50724637629997</v>
      </c>
      <c r="E95" s="7">
        <f t="shared" si="15"/>
        <v>-971.01449275260404</v>
      </c>
      <c r="F95" s="9">
        <f t="shared" si="15"/>
        <v>0</v>
      </c>
      <c r="G95" s="9">
        <f t="shared" si="15"/>
        <v>0</v>
      </c>
      <c r="H95" s="9">
        <f t="shared" si="15"/>
        <v>255.07246376888099</v>
      </c>
      <c r="I95" s="9"/>
      <c r="J95" s="9">
        <f t="shared" si="15"/>
        <v>15304347.826087</v>
      </c>
      <c r="K95" s="68">
        <f t="shared" si="13"/>
        <v>-15761.194029867333</v>
      </c>
    </row>
    <row r="98" spans="1:11" ht="28.5" x14ac:dyDescent="0.45">
      <c r="A98" s="5" t="s">
        <v>19</v>
      </c>
      <c r="B98" s="5" t="s">
        <v>20</v>
      </c>
      <c r="C98" s="5" t="s">
        <v>2</v>
      </c>
      <c r="D98" s="6" t="s">
        <v>3</v>
      </c>
      <c r="E98" s="5" t="s">
        <v>4</v>
      </c>
      <c r="F98" s="7" t="s">
        <v>21</v>
      </c>
      <c r="G98" s="6" t="s">
        <v>22</v>
      </c>
      <c r="H98" s="6" t="s">
        <v>23</v>
      </c>
      <c r="I98" s="6"/>
      <c r="J98" s="6" t="s">
        <v>24</v>
      </c>
    </row>
    <row r="99" spans="1:11" x14ac:dyDescent="0.45">
      <c r="A99" s="9" t="s">
        <v>2</v>
      </c>
      <c r="B99" s="9">
        <f>ROUND((B92-($E$92*B101)),$G$2)</f>
        <v>0</v>
      </c>
      <c r="C99" s="9">
        <f t="shared" ref="C99:J99" si="16">ROUND((C92-($E$92*C101)),$G$2)</f>
        <v>1</v>
      </c>
      <c r="D99" s="9">
        <f t="shared" si="16"/>
        <v>0.50000000572809999</v>
      </c>
      <c r="E99" s="9">
        <f t="shared" si="16"/>
        <v>0</v>
      </c>
      <c r="F99" s="7">
        <f t="shared" si="16"/>
        <v>19.097222134645602</v>
      </c>
      <c r="G99" s="9">
        <f t="shared" si="16"/>
        <v>0</v>
      </c>
      <c r="H99" s="9">
        <f t="shared" si="16"/>
        <v>0.18055555472189999</v>
      </c>
      <c r="I99" s="9"/>
      <c r="J99" s="9">
        <f t="shared" si="16"/>
        <v>1284.72222023841</v>
      </c>
      <c r="K99" s="68">
        <f>J99/F99</f>
        <v>67.272727477348965</v>
      </c>
    </row>
    <row r="100" spans="1:11" x14ac:dyDescent="0.45">
      <c r="A100" s="9" t="s">
        <v>22</v>
      </c>
      <c r="B100" s="9">
        <f>ROUND((B93-($E$93*B101)),$G$2)</f>
        <v>0</v>
      </c>
      <c r="C100" s="9">
        <f t="shared" ref="C100:J100" si="17">ROUND((C93-($E$93*C101)),$G$2)</f>
        <v>0</v>
      </c>
      <c r="D100" s="9">
        <f t="shared" si="17"/>
        <v>1.4572000000000001E-9</v>
      </c>
      <c r="E100" s="9">
        <f t="shared" si="17"/>
        <v>0</v>
      </c>
      <c r="F100" s="7">
        <f t="shared" si="17"/>
        <v>3.8611110888887001</v>
      </c>
      <c r="G100" s="9">
        <f t="shared" si="17"/>
        <v>1</v>
      </c>
      <c r="H100" s="9">
        <f t="shared" si="17"/>
        <v>2.77777775367E-2</v>
      </c>
      <c r="I100" s="9"/>
      <c r="J100" s="9">
        <f t="shared" si="17"/>
        <v>136.11111060704599</v>
      </c>
      <c r="K100" s="68">
        <f t="shared" ref="K100:K101" si="18">J100/F100</f>
        <v>35.25179863349161</v>
      </c>
    </row>
    <row r="101" spans="1:11" x14ac:dyDescent="0.45">
      <c r="A101" s="7" t="s">
        <v>4</v>
      </c>
      <c r="B101" s="8">
        <f>ROUND((B94/$E$94),$G$2)</f>
        <v>0</v>
      </c>
      <c r="C101" s="8">
        <f t="shared" ref="C101:J101" si="19">ROUND((C94/$E$94),$G$2)</f>
        <v>0</v>
      </c>
      <c r="D101" s="8">
        <f t="shared" si="19"/>
        <v>0.49999999281250002</v>
      </c>
      <c r="E101" s="8">
        <f t="shared" si="19"/>
        <v>1</v>
      </c>
      <c r="F101" s="8">
        <f t="shared" si="19"/>
        <v>-23.958333223344599</v>
      </c>
      <c r="G101" s="8">
        <f t="shared" si="19"/>
        <v>0</v>
      </c>
      <c r="H101" s="8">
        <f t="shared" si="19"/>
        <v>-0.20833333233590001</v>
      </c>
      <c r="I101" s="8"/>
      <c r="J101" s="8">
        <f t="shared" si="19"/>
        <v>-520.83333084289995</v>
      </c>
      <c r="K101" s="68">
        <f t="shared" si="18"/>
        <v>21.739130430634827</v>
      </c>
    </row>
    <row r="102" spans="1:11" ht="28.5" x14ac:dyDescent="0.45">
      <c r="A102" s="10" t="s">
        <v>20</v>
      </c>
      <c r="B102" s="9">
        <f>ROUND((B95-($E$95*B101)),$G$2)</f>
        <v>1</v>
      </c>
      <c r="C102" s="9">
        <f t="shared" ref="C102:J102" si="20">ROUND((C95-($E$95*C101)),$G$2)</f>
        <v>0</v>
      </c>
      <c r="D102" s="9">
        <f t="shared" si="20"/>
        <v>-6.9791646000000004E-6</v>
      </c>
      <c r="E102" s="9">
        <f t="shared" si="20"/>
        <v>0</v>
      </c>
      <c r="F102" s="7">
        <f t="shared" si="20"/>
        <v>-23263.888782063801</v>
      </c>
      <c r="G102" s="9">
        <f t="shared" si="20"/>
        <v>0</v>
      </c>
      <c r="H102" s="9">
        <f t="shared" si="20"/>
        <v>52.777778747277402</v>
      </c>
      <c r="I102" s="9"/>
      <c r="J102" s="9">
        <f t="shared" si="20"/>
        <v>14798611.1135299</v>
      </c>
    </row>
    <row r="105" spans="1:11" ht="28.5" x14ac:dyDescent="0.45">
      <c r="A105" s="5" t="s">
        <v>19</v>
      </c>
      <c r="B105" s="5" t="s">
        <v>20</v>
      </c>
      <c r="C105" s="5" t="s">
        <v>2</v>
      </c>
      <c r="D105" s="6" t="s">
        <v>3</v>
      </c>
      <c r="E105" s="19" t="s">
        <v>4</v>
      </c>
      <c r="F105" s="5" t="s">
        <v>21</v>
      </c>
      <c r="G105" s="6" t="s">
        <v>22</v>
      </c>
      <c r="H105" s="6" t="s">
        <v>23</v>
      </c>
      <c r="I105" s="6"/>
      <c r="J105" s="6" t="s">
        <v>24</v>
      </c>
    </row>
    <row r="106" spans="1:11" x14ac:dyDescent="0.45">
      <c r="A106" s="64" t="s">
        <v>2</v>
      </c>
      <c r="B106" s="64">
        <f>ROUND((B99-($F$99*B108)),$G$2)</f>
        <v>0</v>
      </c>
      <c r="C106" s="64">
        <f t="shared" ref="C106:J106" si="21">ROUND((C99-($F$99*C108)),$G$2)</f>
        <v>1</v>
      </c>
      <c r="D106" s="64">
        <f t="shared" si="21"/>
        <v>0.89855072463859997</v>
      </c>
      <c r="E106" s="7">
        <f t="shared" si="21"/>
        <v>0.79710144927939997</v>
      </c>
      <c r="F106" s="64">
        <f t="shared" si="21"/>
        <v>0</v>
      </c>
      <c r="G106" s="64">
        <f t="shared" si="21"/>
        <v>0</v>
      </c>
      <c r="H106" s="64">
        <f t="shared" si="21"/>
        <v>1.44927535838E-2</v>
      </c>
      <c r="I106" s="64">
        <f t="shared" si="21"/>
        <v>0</v>
      </c>
      <c r="J106" s="64">
        <f t="shared" si="21"/>
        <v>869.56521739054301</v>
      </c>
      <c r="K106" s="68">
        <f>J106/E106</f>
        <v>1090.9090909026099</v>
      </c>
    </row>
    <row r="107" spans="1:11" x14ac:dyDescent="0.45">
      <c r="A107" s="7" t="s">
        <v>22</v>
      </c>
      <c r="B107" s="7">
        <f>ROUND((B100-($F$100*B108)),$G$2)</f>
        <v>0</v>
      </c>
      <c r="C107" s="7">
        <f t="shared" ref="C107:J107" si="22">ROUND((C100-($F$100*C108)),$G$2)</f>
        <v>0</v>
      </c>
      <c r="D107" s="7">
        <f t="shared" si="22"/>
        <v>8.057971035E-2</v>
      </c>
      <c r="E107" s="7">
        <f t="shared" si="22"/>
        <v>0.1611594201022</v>
      </c>
      <c r="F107" s="7">
        <f t="shared" si="22"/>
        <v>0</v>
      </c>
      <c r="G107" s="7">
        <f t="shared" si="22"/>
        <v>1</v>
      </c>
      <c r="H107" s="7">
        <f t="shared" si="22"/>
        <v>-5.7971014904999998E-3</v>
      </c>
      <c r="I107" s="7">
        <f t="shared" si="22"/>
        <v>0</v>
      </c>
      <c r="J107" s="7">
        <f t="shared" si="22"/>
        <v>52.173913038524198</v>
      </c>
      <c r="K107" s="68">
        <f t="shared" ref="K107:K108" si="23">J107/E107</f>
        <v>323.7410075404706</v>
      </c>
    </row>
    <row r="108" spans="1:11" x14ac:dyDescent="0.45">
      <c r="A108" s="64" t="s">
        <v>21</v>
      </c>
      <c r="B108" s="65">
        <f>ROUND((B101/$F$101),$G$2)</f>
        <v>0</v>
      </c>
      <c r="C108" s="65">
        <f t="shared" ref="C108:J108" si="24">ROUND((C101/$F$101),$G$2)</f>
        <v>0</v>
      </c>
      <c r="D108" s="65">
        <f t="shared" si="24"/>
        <v>-2.08695650132E-2</v>
      </c>
      <c r="E108" s="8">
        <f t="shared" si="24"/>
        <v>-4.1739130626400001E-2</v>
      </c>
      <c r="F108" s="65">
        <f t="shared" si="24"/>
        <v>1</v>
      </c>
      <c r="G108" s="65">
        <f t="shared" si="24"/>
        <v>0</v>
      </c>
      <c r="H108" s="65">
        <f t="shared" si="24"/>
        <v>8.6956521722000007E-3</v>
      </c>
      <c r="I108" s="65">
        <f t="shared" si="24"/>
        <v>0</v>
      </c>
      <c r="J108" s="65">
        <f t="shared" si="24"/>
        <v>21.739130430634798</v>
      </c>
      <c r="K108" s="68">
        <f t="shared" si="23"/>
        <v>-520.83333084289973</v>
      </c>
    </row>
    <row r="109" spans="1:11" ht="28.5" x14ac:dyDescent="0.45">
      <c r="A109" s="66" t="s">
        <v>20</v>
      </c>
      <c r="B109" s="64">
        <f>ROUND((B102-($F$102*B108)),$G$2)</f>
        <v>1</v>
      </c>
      <c r="C109" s="64">
        <f t="shared" ref="C109:J109" si="25">ROUND((C102-($F$102*C108)),$G$2)</f>
        <v>0</v>
      </c>
      <c r="D109" s="64">
        <f t="shared" si="25"/>
        <v>-485.50724637629901</v>
      </c>
      <c r="E109" s="7">
        <f t="shared" si="25"/>
        <v>-971.01449275260302</v>
      </c>
      <c r="F109" s="64">
        <f t="shared" si="25"/>
        <v>0</v>
      </c>
      <c r="G109" s="64">
        <f t="shared" si="25"/>
        <v>0</v>
      </c>
      <c r="H109" s="64">
        <f t="shared" si="25"/>
        <v>255.07246376885001</v>
      </c>
      <c r="I109" s="64">
        <f t="shared" si="25"/>
        <v>0</v>
      </c>
      <c r="J109" s="64">
        <f t="shared" si="25"/>
        <v>15304347.826087</v>
      </c>
    </row>
    <row r="112" spans="1:11" ht="28.5" x14ac:dyDescent="0.45">
      <c r="A112" s="5" t="s">
        <v>19</v>
      </c>
      <c r="B112" s="5" t="s">
        <v>20</v>
      </c>
      <c r="C112" s="5" t="s">
        <v>2</v>
      </c>
      <c r="D112" s="6" t="s">
        <v>3</v>
      </c>
      <c r="E112" s="5" t="s">
        <v>4</v>
      </c>
      <c r="F112" s="5" t="s">
        <v>21</v>
      </c>
      <c r="G112" s="6" t="s">
        <v>22</v>
      </c>
      <c r="H112" s="6" t="s">
        <v>23</v>
      </c>
      <c r="I112" s="6"/>
      <c r="J112" s="6" t="s">
        <v>24</v>
      </c>
    </row>
    <row r="113" spans="1:11" x14ac:dyDescent="0.45">
      <c r="A113" s="64" t="s">
        <v>2</v>
      </c>
      <c r="B113" s="64">
        <f>ROUND((B106-($E$106*B114)),$G$2)</f>
        <v>0</v>
      </c>
      <c r="C113" s="64">
        <f t="shared" ref="C113:J113" si="26">ROUND((C106-($E$106*C114)),$G$2)</f>
        <v>1</v>
      </c>
      <c r="D113" s="64">
        <f t="shared" si="26"/>
        <v>0.49999999852049998</v>
      </c>
      <c r="E113" s="64">
        <f t="shared" si="26"/>
        <v>0</v>
      </c>
      <c r="F113" s="64">
        <f t="shared" si="26"/>
        <v>0</v>
      </c>
      <c r="G113" s="64">
        <f t="shared" si="26"/>
        <v>-4.9460431712519002</v>
      </c>
      <c r="H113" s="64">
        <f t="shared" si="26"/>
        <v>4.3165467823999999E-2</v>
      </c>
      <c r="I113" s="64">
        <f t="shared" si="26"/>
        <v>0</v>
      </c>
      <c r="J113" s="64">
        <f t="shared" si="26"/>
        <v>611.51079108885995</v>
      </c>
      <c r="K113" s="68"/>
    </row>
    <row r="114" spans="1:11" x14ac:dyDescent="0.45">
      <c r="A114" s="64" t="s">
        <v>4</v>
      </c>
      <c r="B114" s="64">
        <f>ROUND((B107/$E$107),$G$2)</f>
        <v>0</v>
      </c>
      <c r="C114" s="64">
        <f t="shared" ref="C114:J114" si="27">ROUND((C107/$E$107),$G$2)</f>
        <v>0</v>
      </c>
      <c r="D114" s="64">
        <f t="shared" si="27"/>
        <v>0.50000000185469995</v>
      </c>
      <c r="E114" s="64">
        <f t="shared" si="27"/>
        <v>1</v>
      </c>
      <c r="F114" s="64">
        <f t="shared" si="27"/>
        <v>0</v>
      </c>
      <c r="G114" s="64">
        <f t="shared" si="27"/>
        <v>6.2050359784482003</v>
      </c>
      <c r="H114" s="64">
        <f t="shared" si="27"/>
        <v>-3.59712233193E-2</v>
      </c>
      <c r="I114" s="64">
        <f t="shared" si="27"/>
        <v>0</v>
      </c>
      <c r="J114" s="64">
        <f t="shared" si="27"/>
        <v>323.741007540471</v>
      </c>
      <c r="K114" s="68"/>
    </row>
    <row r="115" spans="1:11" x14ac:dyDescent="0.45">
      <c r="A115" s="64" t="s">
        <v>21</v>
      </c>
      <c r="B115" s="65">
        <f>ROUND((B108-($E$108*B114)),$G$2)</f>
        <v>0</v>
      </c>
      <c r="C115" s="65">
        <f t="shared" ref="C115:J115" si="28">ROUND((C108-($E$108*C114)),$G$2)</f>
        <v>0</v>
      </c>
      <c r="D115" s="65">
        <f t="shared" si="28"/>
        <v>3.7740000000000001E-10</v>
      </c>
      <c r="E115" s="65">
        <f t="shared" si="28"/>
        <v>0</v>
      </c>
      <c r="F115" s="65">
        <f t="shared" si="28"/>
        <v>1</v>
      </c>
      <c r="G115" s="65">
        <f t="shared" si="28"/>
        <v>0.25899280724599999</v>
      </c>
      <c r="H115" s="65">
        <f t="shared" si="28"/>
        <v>7.1942445833000001E-3</v>
      </c>
      <c r="I115" s="65">
        <f t="shared" si="28"/>
        <v>0</v>
      </c>
      <c r="J115" s="65">
        <f t="shared" si="28"/>
        <v>35.251798633488903</v>
      </c>
      <c r="K115" s="68"/>
    </row>
    <row r="116" spans="1:11" ht="28.5" x14ac:dyDescent="0.45">
      <c r="A116" s="66" t="s">
        <v>20</v>
      </c>
      <c r="B116" s="64">
        <f>ROUND((B109-($E$109*B114)),$G$2)</f>
        <v>1</v>
      </c>
      <c r="C116" s="64">
        <f t="shared" ref="C116:J116" si="29">ROUND((C109-($E$109*C114)),$G$2)</f>
        <v>0</v>
      </c>
      <c r="D116" s="64">
        <f t="shared" si="29"/>
        <v>1.8009429999999999E-6</v>
      </c>
      <c r="E116" s="64">
        <f t="shared" si="29"/>
        <v>0</v>
      </c>
      <c r="F116" s="64">
        <f t="shared" si="29"/>
        <v>0</v>
      </c>
      <c r="G116" s="64">
        <f t="shared" si="29"/>
        <v>6025.1798631245301</v>
      </c>
      <c r="H116" s="64">
        <f t="shared" si="29"/>
        <v>220.14388460376901</v>
      </c>
      <c r="I116" s="64">
        <f t="shared" si="29"/>
        <v>0</v>
      </c>
      <c r="J116" s="64">
        <f t="shared" si="29"/>
        <v>15618705.0363071</v>
      </c>
    </row>
    <row r="122" spans="1:11" x14ac:dyDescent="0.45">
      <c r="A122" s="58" t="s">
        <v>25</v>
      </c>
      <c r="B122" s="58"/>
      <c r="C122" s="58"/>
      <c r="D122" s="58"/>
      <c r="E122" s="58"/>
      <c r="F122" s="58"/>
    </row>
    <row r="124" spans="1:11" x14ac:dyDescent="0.45">
      <c r="B124" t="s">
        <v>2</v>
      </c>
      <c r="C124">
        <f>INT(J113)</f>
        <v>611</v>
      </c>
    </row>
    <row r="125" spans="1:11" x14ac:dyDescent="0.45">
      <c r="B125" t="s">
        <v>3</v>
      </c>
      <c r="C125">
        <f>INT(0)</f>
        <v>0</v>
      </c>
    </row>
    <row r="126" spans="1:11" x14ac:dyDescent="0.45">
      <c r="B126" t="s">
        <v>4</v>
      </c>
      <c r="C126">
        <f>INT(J114)</f>
        <v>323</v>
      </c>
    </row>
    <row r="127" spans="1:11" x14ac:dyDescent="0.45">
      <c r="B127" t="s">
        <v>26</v>
      </c>
      <c r="C127">
        <f>ROUND(6800*(C124)+7900*(C125)+9000*(C126),2)</f>
        <v>7061800</v>
      </c>
    </row>
    <row r="128" spans="1:11" ht="72.75" customHeight="1" x14ac:dyDescent="0.45">
      <c r="B128" s="13" t="s">
        <v>27</v>
      </c>
      <c r="C128">
        <f>(ABS(J116-C127)/J116)*100</f>
        <v>54.786264395260666</v>
      </c>
    </row>
  </sheetData>
  <mergeCells count="30">
    <mergeCell ref="A71:D71"/>
    <mergeCell ref="A73:B73"/>
    <mergeCell ref="A74:C74"/>
    <mergeCell ref="A44:D44"/>
    <mergeCell ref="A46:D46"/>
    <mergeCell ref="A48:D48"/>
    <mergeCell ref="A50:D50"/>
    <mergeCell ref="A52:D52"/>
    <mergeCell ref="A122:F122"/>
    <mergeCell ref="A15:C15"/>
    <mergeCell ref="A17:B17"/>
    <mergeCell ref="A19:C19"/>
    <mergeCell ref="A21:D21"/>
    <mergeCell ref="A23:C23"/>
    <mergeCell ref="A25:D25"/>
    <mergeCell ref="A27:E27"/>
    <mergeCell ref="A29:D29"/>
    <mergeCell ref="A32:C32"/>
    <mergeCell ref="A33:D33"/>
    <mergeCell ref="A55:D55"/>
    <mergeCell ref="A36:D36"/>
    <mergeCell ref="A38:D38"/>
    <mergeCell ref="A40:D40"/>
    <mergeCell ref="A42:D42"/>
    <mergeCell ref="A14:B14"/>
    <mergeCell ref="A1:C1"/>
    <mergeCell ref="B2:E2"/>
    <mergeCell ref="B3:E3"/>
    <mergeCell ref="B4:E4"/>
    <mergeCell ref="A7:E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54F2A-CF6F-4D16-AAF1-0D204ACF4A8B}">
  <dimension ref="A2:H36"/>
  <sheetViews>
    <sheetView topLeftCell="A22" workbookViewId="0">
      <selection activeCell="I152" sqref="A146:I152"/>
    </sheetView>
  </sheetViews>
  <sheetFormatPr defaultColWidth="10.6640625" defaultRowHeight="14.25" x14ac:dyDescent="0.45"/>
  <cols>
    <col min="2" max="2" width="19" customWidth="1"/>
  </cols>
  <sheetData>
    <row r="2" spans="1:5" x14ac:dyDescent="0.45">
      <c r="A2" s="52" t="s">
        <v>10</v>
      </c>
      <c r="B2" s="52"/>
    </row>
    <row r="3" spans="1:5" x14ac:dyDescent="0.45">
      <c r="A3" s="52" t="s">
        <v>146</v>
      </c>
      <c r="B3" s="52"/>
      <c r="C3" s="52"/>
    </row>
    <row r="5" spans="1:5" x14ac:dyDescent="0.45">
      <c r="A5" s="52" t="s">
        <v>11</v>
      </c>
      <c r="B5" s="52"/>
    </row>
    <row r="7" spans="1:5" x14ac:dyDescent="0.45">
      <c r="A7" s="52" t="s">
        <v>147</v>
      </c>
      <c r="B7" s="52"/>
      <c r="C7" s="52"/>
    </row>
    <row r="9" spans="1:5" x14ac:dyDescent="0.45">
      <c r="A9" s="57" t="s">
        <v>149</v>
      </c>
      <c r="B9" s="52"/>
      <c r="C9" s="52"/>
      <c r="D9" s="52"/>
    </row>
    <row r="11" spans="1:5" x14ac:dyDescent="0.45">
      <c r="A11" s="52" t="s">
        <v>148</v>
      </c>
      <c r="B11" s="52"/>
      <c r="C11" s="52"/>
    </row>
    <row r="13" spans="1:5" x14ac:dyDescent="0.45">
      <c r="A13" s="57" t="s">
        <v>150</v>
      </c>
      <c r="B13" s="52"/>
      <c r="C13" s="52"/>
      <c r="D13" s="52"/>
    </row>
    <row r="15" spans="1:5" x14ac:dyDescent="0.45">
      <c r="A15" s="52" t="s">
        <v>152</v>
      </c>
      <c r="B15" s="52"/>
      <c r="C15" s="52"/>
      <c r="D15" s="52"/>
      <c r="E15" s="52"/>
    </row>
    <row r="17" spans="1:8" x14ac:dyDescent="0.45">
      <c r="A17" s="57" t="s">
        <v>151</v>
      </c>
      <c r="B17" s="52"/>
      <c r="C17" s="52"/>
      <c r="D17" s="52"/>
    </row>
    <row r="18" spans="1:8" x14ac:dyDescent="0.45">
      <c r="A18" s="3"/>
      <c r="B18" s="2"/>
      <c r="C18" s="2"/>
      <c r="D18" s="2"/>
    </row>
    <row r="19" spans="1:8" x14ac:dyDescent="0.45">
      <c r="B19" t="s">
        <v>56</v>
      </c>
    </row>
    <row r="23" spans="1:8" ht="31.9" x14ac:dyDescent="1">
      <c r="A23" s="53" t="s">
        <v>45</v>
      </c>
      <c r="B23" s="53"/>
      <c r="C23" s="53"/>
    </row>
    <row r="25" spans="1:8" x14ac:dyDescent="0.45">
      <c r="C25" s="11" t="s">
        <v>2</v>
      </c>
      <c r="D25" s="11" t="s">
        <v>3</v>
      </c>
      <c r="E25" s="11" t="s">
        <v>4</v>
      </c>
      <c r="F25" s="11"/>
      <c r="G25" s="11" t="s">
        <v>46</v>
      </c>
      <c r="H25" s="11" t="s">
        <v>47</v>
      </c>
    </row>
    <row r="26" spans="1:8" ht="27.75" customHeight="1" x14ac:dyDescent="0.45">
      <c r="B26" s="3" t="s">
        <v>20</v>
      </c>
      <c r="C26" s="51">
        <v>17600</v>
      </c>
      <c r="D26" s="51">
        <v>16300</v>
      </c>
      <c r="E26" s="51">
        <v>15000</v>
      </c>
      <c r="F26" s="11"/>
      <c r="G26" s="11"/>
      <c r="H26" s="51">
        <f>(C26*C33)+(D26*C34)+(E26*C35)</f>
        <v>15618705.035971222</v>
      </c>
    </row>
    <row r="27" spans="1:8" ht="28.15" customHeight="1" x14ac:dyDescent="0.45">
      <c r="B27" s="3" t="s">
        <v>147</v>
      </c>
      <c r="C27" s="51">
        <v>0.6</v>
      </c>
      <c r="D27" s="51">
        <v>0.56000000000000005</v>
      </c>
      <c r="E27" s="51">
        <v>0.52</v>
      </c>
      <c r="F27" s="11" t="s">
        <v>48</v>
      </c>
      <c r="G27" s="51">
        <v>500</v>
      </c>
      <c r="H27" s="11">
        <f>(C27*$C$33)+(D27*$C$34)+(E27*$C$35)</f>
        <v>535.25179856115108</v>
      </c>
    </row>
    <row r="28" spans="1:8" ht="28.5" x14ac:dyDescent="0.45">
      <c r="B28" s="3" t="s">
        <v>148</v>
      </c>
      <c r="C28" s="51">
        <v>0.4</v>
      </c>
      <c r="D28" s="51">
        <v>0.44</v>
      </c>
      <c r="E28" s="51">
        <v>0.48</v>
      </c>
      <c r="F28" s="11" t="s">
        <v>67</v>
      </c>
      <c r="G28" s="51">
        <v>400</v>
      </c>
      <c r="H28" s="11">
        <f>(C28*$C$33)+(D28*$C$34)+(E28*$C$35)</f>
        <v>400</v>
      </c>
    </row>
    <row r="29" spans="1:8" ht="42.75" x14ac:dyDescent="0.45">
      <c r="B29" s="3" t="s">
        <v>152</v>
      </c>
      <c r="C29" s="51">
        <v>69</v>
      </c>
      <c r="D29" s="51">
        <v>62</v>
      </c>
      <c r="E29" s="51">
        <v>55</v>
      </c>
      <c r="F29" s="11" t="s">
        <v>67</v>
      </c>
      <c r="G29" s="51">
        <v>60000</v>
      </c>
      <c r="H29" s="11">
        <f>(C29*$C$33)+(D29*$C$34)+(E29*$C$35)</f>
        <v>60000</v>
      </c>
    </row>
    <row r="31" spans="1:8" ht="15" customHeight="1" x14ac:dyDescent="0.45"/>
    <row r="33" spans="2:3" x14ac:dyDescent="0.45">
      <c r="B33" s="18" t="s">
        <v>2</v>
      </c>
      <c r="C33" s="18">
        <v>611.51079136690669</v>
      </c>
    </row>
    <row r="34" spans="2:3" x14ac:dyDescent="0.45">
      <c r="B34" s="18" t="s">
        <v>3</v>
      </c>
      <c r="C34" s="18">
        <v>0</v>
      </c>
    </row>
    <row r="35" spans="2:3" ht="15" customHeight="1" x14ac:dyDescent="0.45">
      <c r="B35" s="18" t="s">
        <v>4</v>
      </c>
      <c r="C35" s="18">
        <v>323.74100719424439</v>
      </c>
    </row>
    <row r="36" spans="2:3" x14ac:dyDescent="0.45">
      <c r="B36" s="18" t="s">
        <v>49</v>
      </c>
      <c r="C36" s="18">
        <f>(C26*C33)+(D26*C34)+(E26*C35)</f>
        <v>15618705.035971222</v>
      </c>
    </row>
  </sheetData>
  <mergeCells count="10">
    <mergeCell ref="A23:C23"/>
    <mergeCell ref="A15:E15"/>
    <mergeCell ref="A17:D17"/>
    <mergeCell ref="A2:B2"/>
    <mergeCell ref="A3:C3"/>
    <mergeCell ref="A5:B5"/>
    <mergeCell ref="A7:C7"/>
    <mergeCell ref="A9:D9"/>
    <mergeCell ref="A11:C11"/>
    <mergeCell ref="A13:D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301DB-4A50-46BF-BBB1-FA87F258C9B4}">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416BD076A9A04495A8330BA1800C2A" ma:contentTypeVersion="1" ma:contentTypeDescription="Create a new document." ma:contentTypeScope="" ma:versionID="1426c5ddc19fb8827ed80aca9f995d36">
  <xsd:schema xmlns:xsd="http://www.w3.org/2001/XMLSchema" xmlns:xs="http://www.w3.org/2001/XMLSchema" xmlns:p="http://schemas.microsoft.com/office/2006/metadata/properties" xmlns:ns3="8db2ef83-0172-4f87-9456-f7e379eb5590" targetNamespace="http://schemas.microsoft.com/office/2006/metadata/properties" ma:root="true" ma:fieldsID="e3763d13fb7290ef57f14c33ba03a52f" ns3:_="">
    <xsd:import namespace="8db2ef83-0172-4f87-9456-f7e379eb5590"/>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b2ef83-0172-4f87-9456-f7e379eb559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2C41B5-EB24-4204-A3B0-7915A8229BD9}">
  <ds:schemaRefs>
    <ds:schemaRef ds:uri="http://schemas.microsoft.com/sharepoint/v3/contenttype/forms"/>
  </ds:schemaRefs>
</ds:datastoreItem>
</file>

<file path=customXml/itemProps2.xml><?xml version="1.0" encoding="utf-8"?>
<ds:datastoreItem xmlns:ds="http://schemas.openxmlformats.org/officeDocument/2006/customXml" ds:itemID="{F171CC91-C42B-4B34-8374-6189811A4565}">
  <ds:schemaRefs>
    <ds:schemaRef ds:uri="http://schemas.microsoft.com/office/2006/documentManagement/types"/>
    <ds:schemaRef ds:uri="http://purl.org/dc/elements/1.1/"/>
    <ds:schemaRef ds:uri="http://purl.org/dc/terms/"/>
    <ds:schemaRef ds:uri="8db2ef83-0172-4f87-9456-f7e379eb5590"/>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240485F-033E-484A-8AF4-92D778100D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b2ef83-0172-4f87-9456-f7e379eb5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Problem 1</vt:lpstr>
      <vt:lpstr>Problema 1 Solve</vt:lpstr>
      <vt:lpstr>Problem 1 Dual</vt:lpstr>
      <vt:lpstr>Problema 1 Con Excel</vt:lpstr>
      <vt:lpstr>Problema 1 Interpretacion</vt:lpstr>
      <vt:lpstr>Problem 2</vt:lpstr>
      <vt:lpstr>Sensitivity Report Problema 2</vt:lpstr>
      <vt:lpstr>Problema 2 Con Excel </vt:lpstr>
      <vt:lpstr>Problema 2 Cambios</vt:lpstr>
      <vt:lpstr>Problema 2 interpretacion</vt:lpstr>
      <vt:lpstr>Problem 3</vt:lpstr>
      <vt:lpstr>Problema 3 Con Excel</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SEBATIAN CASTILLO AMAYA</dc:creator>
  <cp:lastModifiedBy>JUAN SEBATIAN CASTILLO AMAYA</cp:lastModifiedBy>
  <cp:lastPrinted>2024-11-17T23:20:48Z</cp:lastPrinted>
  <dcterms:created xsi:type="dcterms:W3CDTF">2024-11-11T03:29:40Z</dcterms:created>
  <dcterms:modified xsi:type="dcterms:W3CDTF">2024-11-22T02:08:14Z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0x01010091416BD076A9A04495A8330BA1800C2A</vt:lpwstr>
  </property>
</Properties>
</file>