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y_Hp\Downloads\"/>
    </mc:Choice>
  </mc:AlternateContent>
  <xr:revisionPtr revIDLastSave="0" documentId="13_ncr:1_{F8F71B6B-CCCB-4922-B60F-F36406C53E94}" xr6:coauthVersionLast="47" xr6:coauthVersionMax="47" xr10:uidLastSave="{00000000-0000-0000-0000-000000000000}"/>
  <bookViews>
    <workbookView xWindow="-120" yWindow="-120" windowWidth="29040" windowHeight="15720" firstSheet="1" activeTab="2" xr2:uid="{B043FC32-41A8-4BEE-8BC6-F82D56BD4AD3}"/>
  </bookViews>
  <sheets>
    <sheet name="INTEGRANTES " sheetId="1" r:id="rId1"/>
    <sheet name="INFO. FINANCIERA" sheetId="2" r:id="rId2"/>
    <sheet name="WACC" sheetId="11" r:id="rId3"/>
    <sheet name="METÓDOS DE VALORACIÓN E" sheetId="3" r:id="rId4"/>
    <sheet name=" EBITDA" sheetId="14" r:id="rId5"/>
    <sheet name=" EVA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1" l="1"/>
  <c r="G20" i="10"/>
  <c r="G19" i="10"/>
  <c r="J74" i="3"/>
  <c r="M54" i="3"/>
  <c r="M53" i="3"/>
  <c r="M52" i="3"/>
  <c r="M51" i="3"/>
  <c r="F43" i="3"/>
  <c r="H43" i="3" s="1"/>
  <c r="J43" i="3" s="1"/>
  <c r="L43" i="3" s="1"/>
  <c r="N43" i="3" s="1"/>
  <c r="K17" i="11"/>
  <c r="E18" i="11"/>
  <c r="G13" i="11"/>
  <c r="G17" i="10"/>
  <c r="C79" i="2"/>
  <c r="G16" i="10"/>
  <c r="G15" i="10"/>
  <c r="G14" i="10"/>
  <c r="G13" i="10"/>
  <c r="G11" i="10"/>
  <c r="G10" i="10"/>
  <c r="G9" i="10"/>
  <c r="G8" i="10"/>
  <c r="G7" i="10"/>
  <c r="G5" i="10"/>
  <c r="G4" i="10"/>
  <c r="H11" i="14"/>
  <c r="H10" i="14"/>
  <c r="H9" i="14"/>
  <c r="H8" i="14"/>
  <c r="H7" i="14"/>
  <c r="H6" i="14"/>
  <c r="G73" i="3"/>
  <c r="J58" i="3"/>
  <c r="F47" i="3"/>
  <c r="F32" i="3"/>
  <c r="F28" i="3"/>
  <c r="F23" i="3"/>
  <c r="E22" i="11"/>
  <c r="E21" i="11"/>
  <c r="H13" i="11" l="1"/>
  <c r="E13" i="11"/>
  <c r="E12" i="11"/>
  <c r="C83" i="2" l="1"/>
  <c r="C85" i="2" s="1"/>
  <c r="D79" i="2"/>
  <c r="D83" i="2" s="1"/>
  <c r="D85" i="2" s="1"/>
  <c r="D73" i="2"/>
  <c r="C73" i="2"/>
  <c r="F41" i="3" l="1"/>
  <c r="Q23" i="11"/>
  <c r="G6" i="10"/>
  <c r="C54" i="3"/>
  <c r="C53" i="3"/>
  <c r="C52" i="3"/>
  <c r="C51" i="3"/>
  <c r="H42" i="3"/>
  <c r="J42" i="3" s="1"/>
  <c r="L42" i="3" s="1"/>
  <c r="N42" i="3" s="1"/>
  <c r="H44" i="3"/>
  <c r="J44" i="3" s="1"/>
  <c r="L44" i="3" s="1"/>
  <c r="N44" i="3" s="1"/>
  <c r="H45" i="3"/>
  <c r="J45" i="3" s="1"/>
  <c r="L45" i="3" s="1"/>
  <c r="N45" i="3" s="1"/>
  <c r="L30" i="3"/>
  <c r="H41" i="3" l="1"/>
  <c r="F46" i="3"/>
  <c r="F48" i="3" s="1"/>
  <c r="G12" i="10"/>
  <c r="G18" i="10" s="1"/>
  <c r="E14" i="11"/>
  <c r="H12" i="14"/>
  <c r="H47" i="3"/>
  <c r="J47" i="3" s="1"/>
  <c r="L47" i="3" s="1"/>
  <c r="N47" i="3" s="1"/>
  <c r="L27" i="3"/>
  <c r="J41" i="3" l="1"/>
  <c r="H46" i="3"/>
  <c r="G14" i="11"/>
  <c r="H48" i="3" l="1"/>
  <c r="F51" i="3"/>
  <c r="F66" i="3" s="1"/>
  <c r="L41" i="3"/>
  <c r="J46" i="3"/>
  <c r="Q27" i="11" l="1"/>
  <c r="H66" i="3"/>
  <c r="J2" i="10"/>
  <c r="J48" i="3"/>
  <c r="F52" i="3"/>
  <c r="F67" i="3" s="1"/>
  <c r="N41" i="3"/>
  <c r="N46" i="3" s="1"/>
  <c r="L46" i="3"/>
  <c r="H51" i="3"/>
  <c r="L48" i="3" l="1"/>
  <c r="F53" i="3"/>
  <c r="F68" i="3" s="1"/>
  <c r="G74" i="3" s="1"/>
  <c r="G75" i="3" s="1"/>
  <c r="F54" i="3"/>
  <c r="F69" i="3" s="1"/>
  <c r="N48" i="3"/>
  <c r="Q33" i="11"/>
  <c r="Q31" i="11" s="1"/>
  <c r="J51" i="3" l="1"/>
  <c r="J52" i="3" l="1"/>
  <c r="J54" i="3" l="1"/>
  <c r="J53" i="3"/>
  <c r="J55" i="3" l="1"/>
  <c r="J59" i="3" s="1"/>
  <c r="J6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Elber Martinez</author>
  </authors>
  <commentList>
    <comment ref="H12" authorId="0" shapeId="0" xr:uid="{AF4C996E-8E2B-402F-B683-9CB1C3961A31}">
      <text>
        <r>
          <rPr>
            <b/>
            <sz val="9"/>
            <color indexed="81"/>
            <rFont val="Tahoma"/>
            <family val="2"/>
          </rPr>
          <t>DTF a 360 dias del 11/04/2025</t>
        </r>
      </text>
    </comment>
    <comment ref="G17" authorId="0" shapeId="0" xr:uid="{E76B9C7C-DDE2-4CFC-9B53-C4B45F55D7D7}">
      <text>
        <r>
          <rPr>
            <b/>
            <sz val="9"/>
            <color indexed="81"/>
            <rFont val="Tahoma"/>
            <family val="2"/>
          </rPr>
          <t>En el sector financiero es el Beta del sector  mayor que 1. en este caso tamare un beta 1,2 . En este caso se toma 12,34% x  1,2</t>
        </r>
      </text>
    </comment>
  </commentList>
</comments>
</file>

<file path=xl/sharedStrings.xml><?xml version="1.0" encoding="utf-8"?>
<sst xmlns="http://schemas.openxmlformats.org/spreadsheetml/2006/main" count="279" uniqueCount="189">
  <si>
    <t>INTEGRANTES DEL EQUIPO DE TRABAJO</t>
  </si>
  <si>
    <t>GRUPO N°:</t>
  </si>
  <si>
    <t>ESTUDIANTE (Apellidos y Nombres)</t>
  </si>
  <si>
    <t>IDENTIFICACIÓN (C.C.)</t>
  </si>
  <si>
    <t>Total pasivos</t>
  </si>
  <si>
    <t>Capital emitido</t>
  </si>
  <si>
    <t>Patrimonio</t>
  </si>
  <si>
    <t>Costo de ventas</t>
  </si>
  <si>
    <t>Ingresos financieros</t>
  </si>
  <si>
    <t>=</t>
  </si>
  <si>
    <t>Activos</t>
  </si>
  <si>
    <t>AÑO 2</t>
  </si>
  <si>
    <t>AÑO 1</t>
  </si>
  <si>
    <t>Cuentas</t>
  </si>
  <si>
    <t/>
  </si>
  <si>
    <t>Activos corrientes</t>
  </si>
  <si>
    <t>Efectivo y equivalentes al efectivo</t>
  </si>
  <si>
    <t>Cuentas comerciales por cobrar y otras cuentas por cobrar corrientes</t>
  </si>
  <si>
    <t>Inventarios corrientes</t>
  </si>
  <si>
    <t>Activos por impuestos corrientes, corriente</t>
  </si>
  <si>
    <t>Otros activos financieros corrientes</t>
  </si>
  <si>
    <t>Activos corrientes totales</t>
  </si>
  <si>
    <t>Activos no corrientes</t>
  </si>
  <si>
    <t>Propiedad de inversión</t>
  </si>
  <si>
    <t>Propiedades, planta y equipo</t>
  </si>
  <si>
    <t>Plusvalía</t>
  </si>
  <si>
    <t>Activos intangibles distintos de la plusvalía</t>
  </si>
  <si>
    <t>Cuentas comerciales por cobrar y otras cuentas por cobrar no corrientes</t>
  </si>
  <si>
    <t>Otros activos financieros no corrientes</t>
  </si>
  <si>
    <t>Otros activos no financieros no corrientes</t>
  </si>
  <si>
    <t>Total de activos no corrientes</t>
  </si>
  <si>
    <t>Total Activos</t>
  </si>
  <si>
    <t>Patrimonio y pasivos</t>
  </si>
  <si>
    <t>Pasivos corrientes</t>
  </si>
  <si>
    <t>Provisiones corrientes</t>
  </si>
  <si>
    <t>Provisiones corrientes por beneficios a los empleados</t>
  </si>
  <si>
    <t>Otras provisiones corrientes</t>
  </si>
  <si>
    <t>Pasivos por impuestos corrientes, corriente</t>
  </si>
  <si>
    <t>Otros pasivos financieros corrientes</t>
  </si>
  <si>
    <t>Pasivos corrientes totales</t>
  </si>
  <si>
    <t>Pasivos no corrientes</t>
  </si>
  <si>
    <t>Provisiones no corrientes</t>
  </si>
  <si>
    <t>Provisiones no corrientes por beneficios a los empleados</t>
  </si>
  <si>
    <t>Otras provisiones no corrientes</t>
  </si>
  <si>
    <t>Cuentas comerciales por pagar y otras cuentas por pagar no corrientes</t>
  </si>
  <si>
    <t>Pasivo por impuestos diferidos</t>
  </si>
  <si>
    <t>Otros pasivos financieros no corrientes</t>
  </si>
  <si>
    <t>Total de pasivos no corrientes</t>
  </si>
  <si>
    <t>Prima de emisión</t>
  </si>
  <si>
    <t>Acciones propias en cartera</t>
  </si>
  <si>
    <t>Otras reservas</t>
  </si>
  <si>
    <t>Ganancias acumuladas</t>
  </si>
  <si>
    <t>Patrimonio Total</t>
  </si>
  <si>
    <t>Total de patrimonio y pasivos</t>
  </si>
  <si>
    <t>Resultado del periodo</t>
  </si>
  <si>
    <t>Ganancia (pérdida)</t>
  </si>
  <si>
    <t>Ganancia bruta</t>
  </si>
  <si>
    <t>Otros ingresos</t>
  </si>
  <si>
    <t>Costos de distribución</t>
  </si>
  <si>
    <t>Gastos de administración</t>
  </si>
  <si>
    <t>Otros gastos</t>
  </si>
  <si>
    <t>Otras ganancias (pérdidas)</t>
  </si>
  <si>
    <t>-</t>
  </si>
  <si>
    <t>Ganancia (pérdida) por actividades de operación</t>
  </si>
  <si>
    <t>Costos financieros</t>
  </si>
  <si>
    <t>Ganancia (pérdida), antes de impuestos</t>
  </si>
  <si>
    <t>Ganancia (pérdida)  o Utilidad Neta</t>
  </si>
  <si>
    <r>
      <t>Ingresos de actividades ordinarias   o</t>
    </r>
    <r>
      <rPr>
        <b/>
        <sz val="8"/>
        <color rgb="FF000000"/>
        <rFont val="Aptos Narrow"/>
        <family val="2"/>
        <scheme val="minor"/>
      </rPr>
      <t xml:space="preserve"> Ventas </t>
    </r>
  </si>
  <si>
    <t>Activo</t>
  </si>
  <si>
    <t>Tesorería</t>
  </si>
  <si>
    <t xml:space="preserve">Deudores </t>
  </si>
  <si>
    <t xml:space="preserve">Inventarios </t>
  </si>
  <si>
    <t>Activos fijos</t>
  </si>
  <si>
    <t>PASIVOS</t>
  </si>
  <si>
    <t>Proveedores</t>
  </si>
  <si>
    <t>Deuda Corto plazo</t>
  </si>
  <si>
    <t>Deuda largo plazo</t>
  </si>
  <si>
    <t>PATRIMONIO</t>
  </si>
  <si>
    <t>Capital</t>
  </si>
  <si>
    <t>Reservas</t>
  </si>
  <si>
    <t>TOTAL PASIVO MÁS PATRIMONIO</t>
  </si>
  <si>
    <t xml:space="preserve">MÉTODO DE VALOR CONTABLE O VALOR EN LIBROS </t>
  </si>
  <si>
    <t>Costo de capital</t>
  </si>
  <si>
    <t>+</t>
  </si>
  <si>
    <t>EVA</t>
  </si>
  <si>
    <t>VALORACIÓN DE EMPRESAS POR MÉTODO EBITDA</t>
  </si>
  <si>
    <r>
      <t xml:space="preserve">El EBITDA es un indicador financiero </t>
    </r>
    <r>
      <rPr>
        <b/>
        <i/>
        <u/>
        <sz val="11"/>
        <color theme="1"/>
        <rFont val="Aptos Narrow"/>
        <family val="2"/>
        <scheme val="minor"/>
      </rPr>
      <t>(acrónimo de los términos en inglés Earnings Before Interest Taxes Depreciation and Amortization)</t>
    </r>
    <r>
      <rPr>
        <b/>
        <i/>
        <sz val="11"/>
        <color theme="1"/>
        <rFont val="Aptos Narrow"/>
        <family val="2"/>
        <scheme val="minor"/>
      </rPr>
      <t xml:space="preserve"> que muestra el beneficio de tu empresa.</t>
    </r>
  </si>
  <si>
    <t xml:space="preserve">EBITDA=      Ingresos-Costo de Venta -Gastos Operacionales </t>
  </si>
  <si>
    <t xml:space="preserve">EBITDA </t>
  </si>
  <si>
    <t>Ingresos Operacionales</t>
  </si>
  <si>
    <r>
      <rPr>
        <b/>
        <i/>
        <u/>
        <sz val="11"/>
        <color theme="1"/>
        <rFont val="Aptos Narrow"/>
        <family val="2"/>
        <scheme val="minor"/>
      </rPr>
      <t>EBITDA</t>
    </r>
    <r>
      <rPr>
        <b/>
        <i/>
        <sz val="11"/>
        <color theme="1"/>
        <rFont val="Aptos Narrow"/>
        <family val="2"/>
        <scheme val="minor"/>
      </rPr>
      <t xml:space="preserve"> es una ratio que te permite saber de una manera rápida y sencilla si tu negocio es rentable o no</t>
    </r>
  </si>
  <si>
    <t xml:space="preserve">Costo de Venta </t>
  </si>
  <si>
    <t>Utilidad Antes de Intereses Tasas Depreciación y Amortizacioneción</t>
  </si>
  <si>
    <t>Activo= pasivo + patrimonio</t>
  </si>
  <si>
    <r>
      <rPr>
        <b/>
        <sz val="11"/>
        <color theme="1"/>
        <rFont val="Aptos Narrow"/>
        <family val="2"/>
        <scheme val="minor"/>
      </rPr>
      <t>Costo promedio ponderado del capital:  WACC</t>
    </r>
    <r>
      <rPr>
        <sz val="11"/>
        <color theme="1"/>
        <rFont val="Aptos Narrow"/>
        <family val="2"/>
        <scheme val="minor"/>
      </rPr>
      <t xml:space="preserve"> por sus siglas en inglés </t>
    </r>
    <r>
      <rPr>
        <b/>
        <i/>
        <sz val="11"/>
        <color theme="1"/>
        <rFont val="Aptos Narrow"/>
        <family val="2"/>
        <scheme val="minor"/>
      </rPr>
      <t>(Weighted Average Cost of Capital)</t>
    </r>
    <r>
      <rPr>
        <sz val="11"/>
        <color theme="1"/>
        <rFont val="Aptos Narrow"/>
        <family val="2"/>
        <scheme val="minor"/>
      </rPr>
      <t>. Es el sacrificio o costo que representa para la empresa obtener recursos de capital de fondos propios y de recursos de terceros, los cuales son el sustento del capital que utiliza las empresas en sus operaciones financieras  y financiar los activos que se requieren para ejecutar los planes y estrategias financieras.</t>
    </r>
  </si>
  <si>
    <t xml:space="preserve"> FORMULA DEL WACC</t>
  </si>
  <si>
    <r>
      <t xml:space="preserve"> </t>
    </r>
    <r>
      <rPr>
        <b/>
        <sz val="11"/>
        <color theme="1"/>
        <rFont val="Aptos Narrow"/>
        <family val="2"/>
        <scheme val="minor"/>
      </rPr>
      <t>PAS %</t>
    </r>
    <r>
      <rPr>
        <sz val="11"/>
        <color theme="1"/>
        <rFont val="Aptos Narrow"/>
        <family val="2"/>
        <scheme val="minor"/>
      </rPr>
      <t xml:space="preserve"> = Ponderación del pasivo</t>
    </r>
  </si>
  <si>
    <r>
      <rPr>
        <b/>
        <sz val="11"/>
        <color theme="1"/>
        <rFont val="Aptos Narrow"/>
        <family val="2"/>
        <scheme val="minor"/>
      </rPr>
      <t>Cpas</t>
    </r>
    <r>
      <rPr>
        <sz val="11"/>
        <color theme="1"/>
        <rFont val="Aptos Narrow"/>
        <family val="2"/>
        <scheme val="minor"/>
      </rPr>
      <t xml:space="preserve"> =  Costo financiero del pasivo</t>
    </r>
  </si>
  <si>
    <r>
      <rPr>
        <b/>
        <sz val="11"/>
        <color theme="1"/>
        <rFont val="Aptos Narrow"/>
        <family val="2"/>
        <scheme val="minor"/>
      </rPr>
      <t>T</t>
    </r>
    <r>
      <rPr>
        <sz val="11"/>
        <color theme="1"/>
        <rFont val="Aptos Narrow"/>
        <family val="2"/>
        <scheme val="minor"/>
      </rPr>
      <t xml:space="preserve"> = Tasa de impuesto de renta</t>
    </r>
  </si>
  <si>
    <r>
      <rPr>
        <b/>
        <sz val="11"/>
        <color theme="1"/>
        <rFont val="Aptos Narrow"/>
        <family val="2"/>
        <scheme val="minor"/>
      </rPr>
      <t>Cpat</t>
    </r>
    <r>
      <rPr>
        <sz val="11"/>
        <color theme="1"/>
        <rFont val="Aptos Narrow"/>
        <family val="2"/>
        <scheme val="minor"/>
      </rPr>
      <t xml:space="preserve"> =  Costo financiero del patrimonio</t>
    </r>
  </si>
  <si>
    <t xml:space="preserve">Donde </t>
  </si>
  <si>
    <r>
      <rPr>
        <b/>
        <sz val="11"/>
        <color theme="1"/>
        <rFont val="Aptos Narrow"/>
        <family val="2"/>
        <scheme val="minor"/>
      </rPr>
      <t>PAT</t>
    </r>
    <r>
      <rPr>
        <sz val="11"/>
        <color theme="1"/>
        <rFont val="Aptos Narrow"/>
        <family val="2"/>
        <scheme val="minor"/>
      </rPr>
      <t xml:space="preserve"> % = Ponderación del patrimonio</t>
    </r>
  </si>
  <si>
    <t>PASIVO</t>
  </si>
  <si>
    <t>FUENTE</t>
  </si>
  <si>
    <t>MONTO  $</t>
  </si>
  <si>
    <t>PARTICIPACIÓN %</t>
  </si>
  <si>
    <t>COSTO FINANCIERO</t>
  </si>
  <si>
    <t>TASA DE IMPUESTO</t>
  </si>
  <si>
    <t>ACTIVOS</t>
  </si>
  <si>
    <t>WACC</t>
  </si>
  <si>
    <t>COMFRONTACIÓN DEL  COSTO PONDERADO DE CAPITAL-WACC     VS      INDICADORES DE RENTABILIDAD DE LA EMPRESA</t>
  </si>
  <si>
    <t>GENERACIÓN DE VALOR PRODUCTO DE OPERACIONES</t>
  </si>
  <si>
    <r>
      <t>RENTABILIDAD O RETORNO DE LOS ACTIVOS  -</t>
    </r>
    <r>
      <rPr>
        <b/>
        <i/>
        <sz val="15"/>
        <color theme="1"/>
        <rFont val="Aptos Narrow"/>
        <family val="2"/>
        <scheme val="minor"/>
      </rPr>
      <t xml:space="preserve"> ROA</t>
    </r>
  </si>
  <si>
    <r>
      <t>COSTO DE FINANCIACIÓN  -</t>
    </r>
    <r>
      <rPr>
        <b/>
        <i/>
        <sz val="15"/>
        <color theme="1"/>
        <rFont val="Aptos Narrow"/>
        <family val="2"/>
        <scheme val="minor"/>
      </rPr>
      <t>WACC</t>
    </r>
  </si>
  <si>
    <t xml:space="preserve">Desde el punto de vista financiero lo deseado es que el ROA se superior al WACC, con el fin de satisfacer el objeto de generación de valor a la empresa e inversionistas, producto de la gestión administrativa y financiera. </t>
  </si>
  <si>
    <t>METÓDOS DE VALORACIÓN DE EMPRESAS</t>
  </si>
  <si>
    <r>
      <t>METÓDOS DE VALORACIÓN -</t>
    </r>
    <r>
      <rPr>
        <b/>
        <sz val="11"/>
        <color rgb="FFFF0000"/>
        <rFont val="Aptos Narrow"/>
        <family val="2"/>
        <scheme val="minor"/>
      </rPr>
      <t>EMPRESAS EN LIQUIDACIÓN</t>
    </r>
    <r>
      <rPr>
        <b/>
        <sz val="11"/>
        <color theme="1"/>
        <rFont val="Aptos Narrow"/>
        <family val="2"/>
        <scheme val="minor"/>
      </rPr>
      <t xml:space="preserve"> -  VALOR CONTABLE</t>
    </r>
  </si>
  <si>
    <t xml:space="preserve">VALOR LIQUIDACIÓN : </t>
  </si>
  <si>
    <t xml:space="preserve">VALOR COMERCIAL </t>
  </si>
  <si>
    <r>
      <t xml:space="preserve">METÓDOS DE VALORACIÓN - FLUJO DE EFECTIVO O FLUJO DE CAJA LIBRE- </t>
    </r>
    <r>
      <rPr>
        <b/>
        <sz val="11"/>
        <color rgb="FFFF0000"/>
        <rFont val="Aptos Narrow"/>
        <family val="2"/>
        <scheme val="minor"/>
      </rPr>
      <t>PROYECTADO</t>
    </r>
  </si>
  <si>
    <t xml:space="preserve">Utilidad Neta </t>
  </si>
  <si>
    <t>Depreciación de los Activos (+)</t>
  </si>
  <si>
    <t>Disminución del capital de trabajo (+)</t>
  </si>
  <si>
    <t>Actividades de Inversión  (-)</t>
  </si>
  <si>
    <t>Conceptos</t>
  </si>
  <si>
    <t>Flujo proyectado 2024</t>
  </si>
  <si>
    <t>Flujo proyectado 2025</t>
  </si>
  <si>
    <t>Flujo proyectado 2026</t>
  </si>
  <si>
    <t>Flujo proyectado 2027</t>
  </si>
  <si>
    <t>Flujo de caja libre</t>
  </si>
  <si>
    <r>
      <t xml:space="preserve">Aumentos del capital de trabajo (-)  </t>
    </r>
    <r>
      <rPr>
        <b/>
        <sz val="10"/>
        <color theme="1"/>
        <rFont val="Aptos Narrow"/>
        <family val="2"/>
        <scheme val="minor"/>
      </rPr>
      <t>(To. Activo * Inflación )</t>
    </r>
  </si>
  <si>
    <t>EL FLUJO DE EFECTIVO PROYECTADO - SE AJUSTA A LA INFLACIÓN  DEL AÑO ACTUAL 9,28 % PARA TODOS LOS AÑOS</t>
  </si>
  <si>
    <r>
      <rPr>
        <b/>
        <i/>
        <sz val="11"/>
        <color theme="1"/>
        <rFont val="Amasis MT Pro Light"/>
        <family val="1"/>
      </rPr>
      <t xml:space="preserve"> Valorar empresa : </t>
    </r>
    <r>
      <rPr>
        <sz val="11"/>
        <color theme="1"/>
        <rFont val="Amasis MT Pro Light"/>
        <family val="1"/>
      </rPr>
      <t>Es la utilización de procedimientos que permiten estimar una cuantía de conformidad con los resultados de sus operaciones y recursos que posee.</t>
    </r>
    <r>
      <rPr>
        <b/>
        <i/>
        <sz val="11"/>
        <color theme="1"/>
        <rFont val="Amasis MT Pro Light"/>
        <family val="1"/>
      </rPr>
      <t xml:space="preserve">                                                                                                                                                                             ¿Por qué valorizar una empresa?                                                                                                                                                 </t>
    </r>
    <r>
      <rPr>
        <sz val="11"/>
        <color theme="1"/>
        <rFont val="Aptos Narrow"/>
        <family val="2"/>
        <scheme val="minor"/>
      </rPr>
      <t xml:space="preserve">                                                                                              </t>
    </r>
    <r>
      <rPr>
        <i/>
        <sz val="11"/>
        <color theme="9" tint="-0.499984740745262"/>
        <rFont val="Aptos Narrow"/>
        <family val="2"/>
        <scheme val="minor"/>
      </rPr>
      <t>Saber cuánto cuesta una empresa, negocio, inmueble u otro activo, Saber la repartición que corresponda, estar informado sobre el valor de esta, Para realizar  alianzas, para comprar o vender la empresa.</t>
    </r>
    <r>
      <rPr>
        <sz val="11"/>
        <color theme="1"/>
        <rFont val="Aptos Narrow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i/>
        <sz val="11"/>
        <color theme="1"/>
        <rFont val="Aptos Narrow"/>
        <family val="2"/>
        <scheme val="minor"/>
      </rPr>
      <t>Aspectos a tener en cuenta en la Valoración de Empresas:                                                                                                                                                                                                                                                  1)</t>
    </r>
    <r>
      <rPr>
        <sz val="11"/>
        <color theme="1"/>
        <rFont val="Aptos Narrow"/>
        <family val="2"/>
        <scheme val="minor"/>
      </rPr>
      <t xml:space="preserve"> A</t>
    </r>
    <r>
      <rPr>
        <b/>
        <i/>
        <sz val="11"/>
        <color theme="1"/>
        <rFont val="Aptos Narrow"/>
        <family val="2"/>
        <scheme val="minor"/>
      </rPr>
      <t xml:space="preserve">spectos de costo: </t>
    </r>
    <r>
      <rPr>
        <sz val="11"/>
        <color theme="1"/>
        <rFont val="Aptos Narrow"/>
        <family val="2"/>
        <scheme val="minor"/>
      </rPr>
      <t xml:space="preserve">Basado en la idea de que un inversionista conservador no estaría dispuesto a pagar un activo más que el costo de reposición o de producción del mismo. Este enfoque está relacionado con los métodos contables.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1"/>
        <rFont val="Aptos Narrow"/>
        <family val="2"/>
        <scheme val="minor"/>
      </rPr>
      <t>2) Aspectos de mercado:</t>
    </r>
    <r>
      <rPr>
        <sz val="11"/>
        <color theme="1"/>
        <rFont val="Aptos Narrow"/>
        <family val="2"/>
        <scheme val="minor"/>
      </rPr>
      <t xml:space="preserve"> Se busca estimar el valor de una empresa en función a comparables de empresas que fueron compradas en similares condiciones, 3) Enfoque de ingreso: Principalmente enfocado al método de flujo de caja descontado. Este es el método financiero mayormente utilizado.                                                                                                   </t>
    </r>
    <r>
      <rPr>
        <b/>
        <i/>
        <sz val="11"/>
        <color theme="1"/>
        <rFont val="Amasis MT Pro"/>
        <family val="1"/>
      </rPr>
      <t xml:space="preserve">Métodos de medición común mente utilizados: </t>
    </r>
    <r>
      <rPr>
        <sz val="11"/>
        <color theme="1"/>
        <rFont val="Aptos Narrow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6" tint="-0.499984740745262"/>
        <rFont val="Aptos Narrow"/>
        <family val="2"/>
        <scheme val="minor"/>
      </rPr>
      <t>Descuento de Flujos de Caja</t>
    </r>
    <r>
      <rPr>
        <sz val="11"/>
        <color theme="1"/>
        <rFont val="Aptos Narrow"/>
        <family val="2"/>
        <scheme val="minor"/>
      </rPr>
      <t>,</t>
    </r>
    <r>
      <rPr>
        <b/>
        <sz val="11"/>
        <color theme="5" tint="-0.249977111117893"/>
        <rFont val="Aptos Narrow"/>
        <family val="2"/>
        <scheme val="minor"/>
      </rPr>
      <t xml:space="preserve"> Múltiplos de Valoración</t>
    </r>
    <r>
      <rPr>
        <sz val="11"/>
        <color theme="1"/>
        <rFont val="Aptos Narrow"/>
        <family val="2"/>
        <scheme val="minor"/>
      </rPr>
      <t xml:space="preserve"> y </t>
    </r>
    <r>
      <rPr>
        <b/>
        <sz val="11"/>
        <color theme="3" tint="9.9978637043366805E-2"/>
        <rFont val="Aptos Narrow"/>
        <family val="2"/>
        <scheme val="minor"/>
      </rPr>
      <t xml:space="preserve">Valoración por Balance. </t>
    </r>
    <r>
      <rPr>
        <sz val="11"/>
        <color theme="1"/>
        <rFont val="Aptos Narrow"/>
        <family val="2"/>
        <scheme val="minor"/>
      </rPr>
      <t xml:space="preserve"> </t>
    </r>
  </si>
  <si>
    <t xml:space="preserve">Flujo año actual-2023 </t>
  </si>
  <si>
    <t>Años Proyectados</t>
  </si>
  <si>
    <t>Flujos proyectados</t>
  </si>
  <si>
    <t>Costo de capital -WACC</t>
  </si>
  <si>
    <t>Valor presente de los flujos proyectados</t>
  </si>
  <si>
    <t>VALOR DE LA EMPRESA - METÓDO DE FLUJO DE CAJA</t>
  </si>
  <si>
    <t xml:space="preserve">ACTIVOS TOTALES </t>
  </si>
  <si>
    <t>FLUJO DE EFECTIVO</t>
  </si>
  <si>
    <t>METÓDOS DE VALORACIÓN -  VALOR ACTUAL NETO  VAN</t>
  </si>
  <si>
    <t>VALOR ACTUAL DE LOS FLUJOS DE CAJA  PROYECTADOS</t>
  </si>
  <si>
    <t xml:space="preserve">Otros ingresos </t>
  </si>
  <si>
    <t>Costos y gastos de administración, distribución y operación</t>
  </si>
  <si>
    <t>Costos y gastos financieros</t>
  </si>
  <si>
    <t>WACC* Activos Totales</t>
  </si>
  <si>
    <r>
      <rPr>
        <b/>
        <sz val="11"/>
        <color theme="1"/>
        <rFont val="Aptos Narrow"/>
        <family val="2"/>
        <scheme val="minor"/>
      </rPr>
      <t>EVA</t>
    </r>
    <r>
      <rPr>
        <sz val="11"/>
        <color theme="1"/>
        <rFont val="Aptos Narrow"/>
        <family val="2"/>
        <scheme val="minor"/>
      </rPr>
      <t xml:space="preserve"> = Utilidad neta - ( WACC * Activos total) </t>
    </r>
  </si>
  <si>
    <t>Valor Económico Agregado - EVA</t>
  </si>
  <si>
    <t>Este valor representa la generación de valor de la empresa en el año 2023</t>
  </si>
  <si>
    <r>
      <rPr>
        <i/>
        <sz val="11"/>
        <color theme="1"/>
        <rFont val="Aptos Narrow"/>
        <family val="2"/>
        <scheme val="minor"/>
      </rPr>
      <t xml:space="preserve">El valor económico agregado </t>
    </r>
    <r>
      <rPr>
        <b/>
        <i/>
        <sz val="11"/>
        <color theme="1"/>
        <rFont val="Aptos Narrow"/>
        <family val="2"/>
        <scheme val="minor"/>
      </rPr>
      <t xml:space="preserve">EVA en inglés (Economic Value Added) , </t>
    </r>
    <r>
      <rPr>
        <i/>
        <sz val="11"/>
        <color theme="1"/>
        <rFont val="Aptos Narrow"/>
        <family val="2"/>
        <scheme val="minor"/>
      </rPr>
      <t>es un método de desempeño financiero para calcular el verdadero beneficio económico de una empresa.</t>
    </r>
  </si>
  <si>
    <r>
      <t>WACC =(</t>
    </r>
    <r>
      <rPr>
        <b/>
        <sz val="16"/>
        <color theme="1"/>
        <rFont val="Aptos Narrow"/>
        <family val="2"/>
        <scheme val="minor"/>
      </rPr>
      <t xml:space="preserve">PAS </t>
    </r>
    <r>
      <rPr>
        <b/>
        <sz val="14"/>
        <color theme="1"/>
        <rFont val="Aptos Narrow"/>
        <family val="2"/>
        <scheme val="minor"/>
      </rPr>
      <t xml:space="preserve">% </t>
    </r>
    <r>
      <rPr>
        <sz val="14"/>
        <color theme="1"/>
        <rFont val="Aptos Narrow"/>
        <family val="2"/>
        <scheme val="minor"/>
      </rPr>
      <t xml:space="preserve"> </t>
    </r>
    <r>
      <rPr>
        <sz val="11"/>
        <color theme="1"/>
        <rFont val="Aptos Narrow"/>
        <family val="2"/>
        <scheme val="minor"/>
      </rPr>
      <t xml:space="preserve"> X</t>
    </r>
    <r>
      <rPr>
        <sz val="14"/>
        <color theme="1"/>
        <rFont val="Aptos Narrow"/>
        <family val="2"/>
        <scheme val="minor"/>
      </rPr>
      <t xml:space="preserve">  ( </t>
    </r>
    <r>
      <rPr>
        <b/>
        <sz val="16"/>
        <color theme="1"/>
        <rFont val="Aptos Narrow"/>
        <family val="2"/>
        <scheme val="minor"/>
      </rPr>
      <t>C</t>
    </r>
    <r>
      <rPr>
        <b/>
        <sz val="12"/>
        <color theme="1"/>
        <rFont val="Aptos Narrow"/>
        <family val="2"/>
        <scheme val="minor"/>
      </rPr>
      <t>pas</t>
    </r>
    <r>
      <rPr>
        <sz val="16"/>
        <color theme="1"/>
        <rFont val="Aptos Narrow"/>
        <family val="2"/>
        <scheme val="minor"/>
      </rPr>
      <t xml:space="preserve">  </t>
    </r>
    <r>
      <rPr>
        <sz val="11"/>
        <color theme="1"/>
        <rFont val="Aptos Narrow"/>
        <family val="2"/>
        <scheme val="minor"/>
      </rPr>
      <t>X</t>
    </r>
    <r>
      <rPr>
        <sz val="16"/>
        <color theme="1"/>
        <rFont val="Aptos Narrow"/>
        <family val="2"/>
        <scheme val="minor"/>
      </rPr>
      <t xml:space="preserve">  (1-T)))+  </t>
    </r>
    <r>
      <rPr>
        <b/>
        <sz val="16"/>
        <color theme="1"/>
        <rFont val="Aptos Narrow"/>
        <family val="2"/>
        <scheme val="minor"/>
      </rPr>
      <t>PAT %</t>
    </r>
    <r>
      <rPr>
        <sz val="16"/>
        <color theme="1"/>
        <rFont val="Aptos Narrow"/>
        <family val="2"/>
        <scheme val="minor"/>
      </rPr>
      <t xml:space="preserve">  </t>
    </r>
    <r>
      <rPr>
        <sz val="11"/>
        <color theme="1"/>
        <rFont val="Aptos Narrow"/>
        <family val="2"/>
        <scheme val="minor"/>
      </rPr>
      <t>X</t>
    </r>
    <r>
      <rPr>
        <sz val="14"/>
        <color theme="1"/>
        <rFont val="Aptos Narrow"/>
        <family val="2"/>
        <scheme val="minor"/>
      </rPr>
      <t xml:space="preserve"> </t>
    </r>
    <r>
      <rPr>
        <sz val="16"/>
        <color theme="1"/>
        <rFont val="Aptos Narrow"/>
        <family val="2"/>
        <scheme val="minor"/>
      </rPr>
      <t xml:space="preserve"> </t>
    </r>
    <r>
      <rPr>
        <b/>
        <sz val="16"/>
        <color theme="1"/>
        <rFont val="Aptos Narrow"/>
        <family val="2"/>
        <scheme val="minor"/>
      </rPr>
      <t>C</t>
    </r>
    <r>
      <rPr>
        <b/>
        <sz val="12"/>
        <color theme="1"/>
        <rFont val="Aptos Narrow"/>
        <family val="2"/>
        <scheme val="minor"/>
      </rPr>
      <t>pat</t>
    </r>
  </si>
  <si>
    <t>NIT 890900161</t>
  </si>
  <si>
    <t>2023-12-31</t>
  </si>
  <si>
    <t>2022-12-31</t>
  </si>
  <si>
    <t>Activos biológicos corrientes</t>
  </si>
  <si>
    <t>Otros activos no financieros corrientes</t>
  </si>
  <si>
    <t>Inversiones contabilizadas utilizando el.000étodo de la participación</t>
  </si>
  <si>
    <t>Inversiones en subsidiarias, negocios conjuntos y asociadas</t>
  </si>
  <si>
    <t>Activos biológicos no corrientes</t>
  </si>
  <si>
    <t>Inventarios no corrientes</t>
  </si>
  <si>
    <t>Activos por impuestos diferidos</t>
  </si>
  <si>
    <t>Activos por impuestos corrientes, no corriente</t>
  </si>
  <si>
    <t>Cuentas por pagar comerciales y otras cuentas por pagar corrientes</t>
  </si>
  <si>
    <t>Otros pasivos no financieros corrientes</t>
  </si>
  <si>
    <t>Pasivos por impuestos corrientes, no corriente</t>
  </si>
  <si>
    <t>Otros pasivos no financieros no corrientes</t>
  </si>
  <si>
    <t>Inversión suplementaria al capital asignado</t>
  </si>
  <si>
    <t>Otras participaciones en el patrimonio</t>
  </si>
  <si>
    <t>Superavit por revaluación</t>
  </si>
  <si>
    <t>Informe Integral</t>
  </si>
  <si>
    <t>Ingresos de actividades ordinarias</t>
  </si>
  <si>
    <t>Participación en las ganancias (pérdidas) de Subsidiarias, asociadas y negocios conjuntos que se contabilicen utilizando el.000étodo de la participación</t>
  </si>
  <si>
    <t>Ingreso (gasto) por impuestos</t>
  </si>
  <si>
    <r>
      <t xml:space="preserve">Reporte de Estado de Situación Financiera (ESF) - </t>
    </r>
    <r>
      <rPr>
        <b/>
        <sz val="18"/>
        <color theme="5" tint="-0.499984740745262"/>
        <rFont val="Calibri"/>
        <family val="2"/>
      </rPr>
      <t>GRUPO FAMILIA S.A</t>
    </r>
  </si>
  <si>
    <t>NIT 890900161- GRUPO FAMILIA S.A</t>
  </si>
  <si>
    <t xml:space="preserve">Inflación anual </t>
  </si>
  <si>
    <t>Prima de riesgo</t>
  </si>
  <si>
    <t>TMAR</t>
  </si>
  <si>
    <t>Rent. Requerida</t>
  </si>
  <si>
    <t xml:space="preserve">Riesgo del sector </t>
  </si>
  <si>
    <t xml:space="preserve">TOTAL PASIVO </t>
  </si>
  <si>
    <t>TOTAL PATRIMONIO</t>
  </si>
  <si>
    <t xml:space="preserve">Flujo de Caja Generado </t>
  </si>
  <si>
    <r>
      <t>Salidas de efectivo-</t>
    </r>
    <r>
      <rPr>
        <b/>
        <sz val="10"/>
        <color theme="1"/>
        <rFont val="Aptos Narrow"/>
        <family val="2"/>
        <scheme val="minor"/>
      </rPr>
      <t xml:space="preserve">  Dividendos</t>
    </r>
    <r>
      <rPr>
        <sz val="10"/>
        <color theme="1"/>
        <rFont val="Aptos Narrow"/>
        <family val="2"/>
        <scheme val="minor"/>
      </rPr>
      <t xml:space="preserve">  (-) </t>
    </r>
    <r>
      <rPr>
        <b/>
        <sz val="10"/>
        <color theme="1"/>
        <rFont val="Aptos Narrow"/>
        <family val="2"/>
        <scheme val="minor"/>
      </rPr>
      <t xml:space="preserve"> </t>
    </r>
  </si>
  <si>
    <t>Participación en las ganancias (pérdidas) de Subsidiarias, asociadas</t>
  </si>
  <si>
    <t xml:space="preserve"> (gasto) por impuestos ( Nacionales y territoriales)</t>
  </si>
  <si>
    <t xml:space="preserve"> </t>
  </si>
  <si>
    <t>EVA - METODO EMPIRICO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</si>
</sst>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8" formatCode="&quot;$&quot;\ #,##0.00;[Red]\-&quot;$&quot;\ #,##0.00"/>
    <numFmt numFmtId="41" formatCode="_-* #,##0_-;\-* #,##0_-;_-* &quot;-&quot;_-;_-@_-"/>
    <numFmt numFmtId="164" formatCode="&quot;$&quot;\ #,##0.00"/>
  </numFmts>
  <fonts count="5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1"/>
      <name val="Verdana"/>
      <family val="2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16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8"/>
      <color indexed="8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indexed="8"/>
      <name val="Aptos Narrow"/>
      <family val="2"/>
      <scheme val="minor"/>
    </font>
    <font>
      <i/>
      <sz val="8"/>
      <color theme="1"/>
      <name val="Aptos Narrow"/>
      <family val="2"/>
      <scheme val="minor"/>
    </font>
    <font>
      <b/>
      <sz val="8"/>
      <color rgb="FF000000"/>
      <name val="Aptos Narrow"/>
      <family val="2"/>
      <scheme val="minor"/>
    </font>
    <font>
      <sz val="11"/>
      <color theme="1"/>
      <name val="Aptos Narrow"/>
      <family val="1"/>
      <scheme val="minor"/>
    </font>
    <font>
      <i/>
      <sz val="11"/>
      <color theme="9" tint="-0.499984740745262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6" tint="-0.499984740745262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i/>
      <sz val="11"/>
      <color theme="3" tint="-0.249977111117893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b/>
      <i/>
      <sz val="11"/>
      <color theme="4" tint="-0.499984740745262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i/>
      <sz val="15"/>
      <color theme="1"/>
      <name val="Aptos Narrow"/>
      <family val="2"/>
      <scheme val="minor"/>
    </font>
    <font>
      <b/>
      <i/>
      <sz val="15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i/>
      <sz val="11"/>
      <color theme="1"/>
      <name val="Amasis MT Pro Light"/>
      <family val="1"/>
    </font>
    <font>
      <sz val="11"/>
      <color theme="1"/>
      <name val="Amasis MT Pro Light"/>
      <family val="1"/>
    </font>
    <font>
      <b/>
      <i/>
      <sz val="11"/>
      <color theme="1"/>
      <name val="Amasis MT Pro"/>
      <family val="1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sz val="18"/>
      <color rgb="FF003A8A"/>
      <name val="Calibri"/>
      <family val="2"/>
    </font>
    <font>
      <b/>
      <sz val="12"/>
      <color rgb="FFFFFFFF"/>
      <name val="Calibri"/>
      <family val="2"/>
    </font>
    <font>
      <b/>
      <sz val="12"/>
      <name val="Calibri"/>
      <family val="2"/>
    </font>
    <font>
      <b/>
      <sz val="12"/>
      <color rgb="FF003A8A"/>
      <name val="Calibri"/>
      <family val="2"/>
    </font>
    <font>
      <b/>
      <sz val="18"/>
      <color theme="5" tint="-0.499984740745262"/>
      <name val="Calibri"/>
      <family val="2"/>
    </font>
    <font>
      <b/>
      <sz val="12"/>
      <color theme="5" tint="-0.499984740745262"/>
      <name val="Calibri"/>
      <family val="2"/>
    </font>
    <font>
      <b/>
      <sz val="9"/>
      <color indexed="81"/>
      <name val="Tahoma"/>
      <family val="2"/>
    </font>
    <font>
      <i/>
      <sz val="8"/>
      <color indexed="8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5FDC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3A8A"/>
      </patternFill>
    </fill>
    <fill>
      <patternFill patternType="solid">
        <fgColor rgb="FFCCE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 tint="0.79998168889431442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theme="7" tint="-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7" tint="-0.499984740745262"/>
      </right>
      <top style="thin">
        <color indexed="64"/>
      </top>
      <bottom style="medium">
        <color theme="7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7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theme="7" tint="-0.499984740745262"/>
      </bottom>
      <diagonal/>
    </border>
    <border>
      <left style="thin">
        <color indexed="64"/>
      </left>
      <right style="medium">
        <color theme="7" tint="-0.499984740745262"/>
      </right>
      <top style="medium">
        <color indexed="64"/>
      </top>
      <bottom style="thin">
        <color indexed="64"/>
      </bottom>
      <diagonal/>
    </border>
    <border>
      <left style="medium">
        <color theme="7" tint="-0.499984740745262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409">
    <xf numFmtId="0" fontId="0" fillId="0" borderId="0" xfId="0"/>
    <xf numFmtId="0" fontId="0" fillId="2" borderId="0" xfId="0" applyFill="1"/>
    <xf numFmtId="0" fontId="3" fillId="0" borderId="0" xfId="0" applyFont="1" applyAlignment="1">
      <alignment horizontal="right" vertical="center"/>
    </xf>
    <xf numFmtId="0" fontId="0" fillId="0" borderId="1" xfId="0" applyBorder="1" applyProtection="1">
      <protection locked="0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 applyProtection="1">
      <alignment horizontal="center" vertical="center"/>
      <protection locked="0"/>
    </xf>
    <xf numFmtId="0" fontId="0" fillId="0" borderId="2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22" xfId="0" applyBorder="1"/>
    <xf numFmtId="3" fontId="0" fillId="0" borderId="8" xfId="0" applyNumberFormat="1" applyBorder="1"/>
    <xf numFmtId="10" fontId="7" fillId="0" borderId="1" xfId="0" applyNumberFormat="1" applyFont="1" applyBorder="1"/>
    <xf numFmtId="0" fontId="0" fillId="0" borderId="13" xfId="0" applyBorder="1"/>
    <xf numFmtId="0" fontId="1" fillId="3" borderId="1" xfId="0" applyFont="1" applyFill="1" applyBorder="1" applyAlignment="1">
      <alignment wrapText="1"/>
    </xf>
    <xf numFmtId="10" fontId="0" fillId="0" borderId="36" xfId="1" applyNumberFormat="1" applyFont="1" applyBorder="1"/>
    <xf numFmtId="10" fontId="0" fillId="0" borderId="46" xfId="1" applyNumberFormat="1" applyFont="1" applyBorder="1"/>
    <xf numFmtId="10" fontId="1" fillId="7" borderId="1" xfId="0" applyNumberFormat="1" applyFont="1" applyFill="1" applyBorder="1" applyAlignment="1">
      <alignment horizontal="center"/>
    </xf>
    <xf numFmtId="9" fontId="0" fillId="0" borderId="32" xfId="0" applyNumberFormat="1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0" xfId="0" applyAlignment="1">
      <alignment wrapText="1"/>
    </xf>
    <xf numFmtId="10" fontId="0" fillId="0" borderId="0" xfId="0" applyNumberFormat="1"/>
    <xf numFmtId="0" fontId="0" fillId="0" borderId="46" xfId="0" applyBorder="1" applyAlignment="1">
      <alignment horizontal="center"/>
    </xf>
    <xf numFmtId="0" fontId="0" fillId="0" borderId="8" xfId="0" applyBorder="1" applyAlignment="1">
      <alignment horizontal="center"/>
    </xf>
    <xf numFmtId="0" fontId="7" fillId="0" borderId="0" xfId="0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0" fillId="0" borderId="29" xfId="0" applyBorder="1"/>
    <xf numFmtId="3" fontId="41" fillId="0" borderId="8" xfId="0" applyNumberFormat="1" applyFont="1" applyBorder="1"/>
    <xf numFmtId="4" fontId="0" fillId="0" borderId="0" xfId="0" applyNumberFormat="1"/>
    <xf numFmtId="3" fontId="0" fillId="0" borderId="0" xfId="0" applyNumberFormat="1"/>
    <xf numFmtId="10" fontId="7" fillId="0" borderId="0" xfId="0" applyNumberFormat="1" applyFont="1" applyAlignment="1">
      <alignment vertical="center"/>
    </xf>
    <xf numFmtId="3" fontId="41" fillId="0" borderId="46" xfId="0" applyNumberFormat="1" applyFont="1" applyBorder="1"/>
    <xf numFmtId="0" fontId="0" fillId="8" borderId="1" xfId="0" applyFill="1" applyBorder="1" applyAlignment="1">
      <alignment horizontal="center"/>
    </xf>
    <xf numFmtId="3" fontId="7" fillId="8" borderId="1" xfId="0" applyNumberFormat="1" applyFont="1" applyFill="1" applyBorder="1" applyAlignment="1">
      <alignment horizontal="center"/>
    </xf>
    <xf numFmtId="6" fontId="0" fillId="0" borderId="8" xfId="0" applyNumberFormat="1" applyBorder="1"/>
    <xf numFmtId="6" fontId="12" fillId="0" borderId="8" xfId="2" applyNumberFormat="1" applyFont="1" applyFill="1" applyBorder="1" applyAlignment="1">
      <alignment horizontal="right"/>
    </xf>
    <xf numFmtId="41" fontId="11" fillId="4" borderId="8" xfId="2" applyFont="1" applyFill="1" applyBorder="1" applyAlignment="1">
      <alignment horizontal="right"/>
    </xf>
    <xf numFmtId="6" fontId="14" fillId="0" borderId="8" xfId="2" applyNumberFormat="1" applyFont="1" applyFill="1" applyBorder="1" applyAlignment="1">
      <alignment horizontal="right"/>
    </xf>
    <xf numFmtId="6" fontId="12" fillId="0" borderId="46" xfId="2" applyNumberFormat="1" applyFont="1" applyFill="1" applyBorder="1" applyAlignment="1">
      <alignment horizontal="right"/>
    </xf>
    <xf numFmtId="41" fontId="11" fillId="4" borderId="1" xfId="2" applyFont="1" applyFill="1" applyBorder="1" applyAlignment="1">
      <alignment horizontal="right"/>
    </xf>
    <xf numFmtId="3" fontId="43" fillId="0" borderId="46" xfId="0" applyNumberFormat="1" applyFont="1" applyBorder="1" applyAlignment="1">
      <alignment horizontal="right"/>
    </xf>
    <xf numFmtId="3" fontId="1" fillId="3" borderId="1" xfId="0" applyNumberFormat="1" applyFont="1" applyFill="1" applyBorder="1"/>
    <xf numFmtId="0" fontId="7" fillId="0" borderId="0" xfId="0" applyFont="1" applyAlignment="1">
      <alignment vertical="center"/>
    </xf>
    <xf numFmtId="0" fontId="45" fillId="14" borderId="2" xfId="0" applyFont="1" applyFill="1" applyBorder="1"/>
    <xf numFmtId="0" fontId="45" fillId="14" borderId="3" xfId="0" applyFont="1" applyFill="1" applyBorder="1"/>
    <xf numFmtId="0" fontId="45" fillId="14" borderId="4" xfId="0" applyFont="1" applyFill="1" applyBorder="1"/>
    <xf numFmtId="0" fontId="46" fillId="4" borderId="1" xfId="0" applyFont="1" applyFill="1" applyBorder="1" applyAlignment="1">
      <alignment horizontal="center"/>
    </xf>
    <xf numFmtId="0" fontId="45" fillId="14" borderId="5" xfId="0" applyFont="1" applyFill="1" applyBorder="1" applyAlignment="1">
      <alignment horizontal="center"/>
    </xf>
    <xf numFmtId="0" fontId="45" fillId="14" borderId="0" xfId="0" applyFont="1" applyFill="1" applyAlignment="1">
      <alignment horizontal="center"/>
    </xf>
    <xf numFmtId="0" fontId="45" fillId="14" borderId="6" xfId="0" applyFont="1" applyFill="1" applyBorder="1" applyAlignment="1">
      <alignment horizontal="center"/>
    </xf>
    <xf numFmtId="0" fontId="47" fillId="0" borderId="12" xfId="0" applyFont="1" applyBorder="1" applyAlignment="1">
      <alignment wrapText="1"/>
    </xf>
    <xf numFmtId="0" fontId="47" fillId="0" borderId="8" xfId="0" applyFont="1" applyBorder="1"/>
    <xf numFmtId="0" fontId="47" fillId="0" borderId="13" xfId="0" applyFont="1" applyBorder="1"/>
    <xf numFmtId="0" fontId="0" fillId="0" borderId="12" xfId="0" applyBorder="1" applyAlignment="1">
      <alignment wrapText="1"/>
    </xf>
    <xf numFmtId="6" fontId="0" fillId="0" borderId="8" xfId="0" applyNumberFormat="1" applyBorder="1" applyAlignment="1">
      <alignment wrapText="1"/>
    </xf>
    <xf numFmtId="6" fontId="0" fillId="0" borderId="13" xfId="0" applyNumberForma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50" xfId="0" applyBorder="1" applyAlignment="1">
      <alignment wrapText="1"/>
    </xf>
    <xf numFmtId="6" fontId="0" fillId="0" borderId="46" xfId="0" applyNumberFormat="1" applyBorder="1" applyAlignment="1">
      <alignment wrapText="1"/>
    </xf>
    <xf numFmtId="6" fontId="0" fillId="0" borderId="65" xfId="0" applyNumberFormat="1" applyBorder="1" applyAlignment="1">
      <alignment wrapText="1"/>
    </xf>
    <xf numFmtId="0" fontId="46" fillId="15" borderId="1" xfId="0" applyFont="1" applyFill="1" applyBorder="1" applyAlignment="1">
      <alignment wrapText="1"/>
    </xf>
    <xf numFmtId="6" fontId="46" fillId="15" borderId="1" xfId="0" applyNumberFormat="1" applyFont="1" applyFill="1" applyBorder="1" applyAlignment="1">
      <alignment wrapText="1"/>
    </xf>
    <xf numFmtId="0" fontId="47" fillId="0" borderId="31" xfId="0" applyFont="1" applyBorder="1" applyAlignment="1">
      <alignment wrapText="1"/>
    </xf>
    <xf numFmtId="0" fontId="47" fillId="0" borderId="36" xfId="0" applyFont="1" applyBorder="1"/>
    <xf numFmtId="0" fontId="47" fillId="0" borderId="32" xfId="0" applyFont="1" applyBorder="1"/>
    <xf numFmtId="0" fontId="0" fillId="0" borderId="46" xfId="0" applyBorder="1" applyAlignment="1">
      <alignment wrapText="1"/>
    </xf>
    <xf numFmtId="0" fontId="0" fillId="0" borderId="65" xfId="0" applyBorder="1" applyAlignment="1">
      <alignment wrapText="1"/>
    </xf>
    <xf numFmtId="0" fontId="47" fillId="16" borderId="1" xfId="0" applyFont="1" applyFill="1" applyBorder="1" applyAlignment="1">
      <alignment wrapText="1"/>
    </xf>
    <xf numFmtId="6" fontId="47" fillId="16" borderId="1" xfId="0" applyNumberFormat="1" applyFont="1" applyFill="1" applyBorder="1"/>
    <xf numFmtId="0" fontId="47" fillId="0" borderId="8" xfId="0" applyFont="1" applyBorder="1" applyAlignment="1">
      <alignment wrapText="1"/>
    </xf>
    <xf numFmtId="0" fontId="0" fillId="0" borderId="36" xfId="0" applyBorder="1" applyAlignment="1">
      <alignment wrapText="1"/>
    </xf>
    <xf numFmtId="6" fontId="0" fillId="0" borderId="36" xfId="0" applyNumberFormat="1" applyBorder="1" applyAlignment="1">
      <alignment wrapText="1"/>
    </xf>
    <xf numFmtId="0" fontId="0" fillId="0" borderId="47" xfId="0" applyBorder="1" applyAlignment="1">
      <alignment wrapText="1"/>
    </xf>
    <xf numFmtId="6" fontId="0" fillId="0" borderId="47" xfId="0" applyNumberFormat="1" applyBorder="1" applyAlignment="1">
      <alignment wrapText="1"/>
    </xf>
    <xf numFmtId="0" fontId="49" fillId="17" borderId="8" xfId="0" applyFont="1" applyFill="1" applyBorder="1"/>
    <xf numFmtId="0" fontId="49" fillId="17" borderId="8" xfId="0" applyFont="1" applyFill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1" fillId="0" borderId="15" xfId="0" applyFont="1" applyBorder="1"/>
    <xf numFmtId="10" fontId="1" fillId="0" borderId="15" xfId="1" applyNumberFormat="1" applyFont="1" applyBorder="1"/>
    <xf numFmtId="10" fontId="1" fillId="3" borderId="15" xfId="0" applyNumberFormat="1" applyFont="1" applyFill="1" applyBorder="1" applyAlignment="1">
      <alignment horizontal="center"/>
    </xf>
    <xf numFmtId="41" fontId="0" fillId="0" borderId="0" xfId="0" applyNumberFormat="1" applyAlignment="1">
      <alignment horizontal="center"/>
    </xf>
    <xf numFmtId="41" fontId="42" fillId="0" borderId="0" xfId="0" applyNumberFormat="1" applyFont="1"/>
    <xf numFmtId="0" fontId="2" fillId="2" borderId="0" xfId="0" applyFont="1" applyFill="1" applyAlignment="1">
      <alignment horizontal="center" vertical="center" wrapText="1"/>
    </xf>
    <xf numFmtId="0" fontId="44" fillId="0" borderId="17" xfId="0" applyFont="1" applyBorder="1" applyAlignment="1">
      <alignment horizontal="center"/>
    </xf>
    <xf numFmtId="0" fontId="44" fillId="0" borderId="19" xfId="0" applyFont="1" applyBorder="1" applyAlignment="1">
      <alignment horizontal="center"/>
    </xf>
    <xf numFmtId="0" fontId="44" fillId="0" borderId="18" xfId="0" applyFont="1" applyBorder="1" applyAlignment="1">
      <alignment horizontal="center"/>
    </xf>
    <xf numFmtId="0" fontId="44" fillId="3" borderId="8" xfId="0" applyFont="1" applyFill="1" applyBorder="1" applyAlignment="1">
      <alignment horizontal="center"/>
    </xf>
    <xf numFmtId="10" fontId="0" fillId="0" borderId="3" xfId="1" applyNumberFormat="1" applyFont="1" applyBorder="1" applyAlignment="1">
      <alignment horizontal="center"/>
    </xf>
    <xf numFmtId="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4" fillId="10" borderId="2" xfId="0" applyFont="1" applyFill="1" applyBorder="1" applyAlignment="1">
      <alignment horizontal="left" vertical="center" wrapText="1"/>
    </xf>
    <xf numFmtId="0" fontId="34" fillId="10" borderId="3" xfId="0" applyFont="1" applyFill="1" applyBorder="1" applyAlignment="1">
      <alignment horizontal="left" vertical="center" wrapText="1"/>
    </xf>
    <xf numFmtId="0" fontId="34" fillId="10" borderId="4" xfId="0" applyFont="1" applyFill="1" applyBorder="1" applyAlignment="1">
      <alignment horizontal="left" vertical="center" wrapText="1"/>
    </xf>
    <xf numFmtId="0" fontId="34" fillId="10" borderId="5" xfId="0" applyFont="1" applyFill="1" applyBorder="1" applyAlignment="1">
      <alignment horizontal="left" vertical="center" wrapText="1"/>
    </xf>
    <xf numFmtId="0" fontId="34" fillId="10" borderId="0" xfId="0" applyFont="1" applyFill="1" applyAlignment="1">
      <alignment horizontal="left" vertical="center" wrapText="1"/>
    </xf>
    <xf numFmtId="0" fontId="34" fillId="10" borderId="6" xfId="0" applyFont="1" applyFill="1" applyBorder="1" applyAlignment="1">
      <alignment horizontal="left" vertical="center" wrapText="1"/>
    </xf>
    <xf numFmtId="0" fontId="34" fillId="10" borderId="20" xfId="0" applyFont="1" applyFill="1" applyBorder="1" applyAlignment="1">
      <alignment horizontal="left" vertical="center" wrapText="1"/>
    </xf>
    <xf numFmtId="0" fontId="34" fillId="10" borderId="21" xfId="0" applyFont="1" applyFill="1" applyBorder="1" applyAlignment="1">
      <alignment horizontal="left" vertical="center" wrapText="1"/>
    </xf>
    <xf numFmtId="0" fontId="34" fillId="10" borderId="22" xfId="0" applyFont="1" applyFill="1" applyBorder="1" applyAlignment="1">
      <alignment horizontal="left" vertical="center" wrapText="1"/>
    </xf>
    <xf numFmtId="6" fontId="0" fillId="7" borderId="17" xfId="0" applyNumberFormat="1" applyFill="1" applyBorder="1" applyAlignment="1">
      <alignment horizontal="center"/>
    </xf>
    <xf numFmtId="6" fontId="0" fillId="7" borderId="18" xfId="0" applyNumberFormat="1" applyFill="1" applyBorder="1" applyAlignment="1">
      <alignment horizontal="center"/>
    </xf>
    <xf numFmtId="0" fontId="32" fillId="5" borderId="2" xfId="0" applyFont="1" applyFill="1" applyBorder="1" applyAlignment="1">
      <alignment horizontal="left" vertical="center"/>
    </xf>
    <xf numFmtId="0" fontId="32" fillId="5" borderId="3" xfId="0" applyFont="1" applyFill="1" applyBorder="1" applyAlignment="1">
      <alignment horizontal="left" vertical="center"/>
    </xf>
    <xf numFmtId="0" fontId="32" fillId="5" borderId="4" xfId="0" applyFont="1" applyFill="1" applyBorder="1" applyAlignment="1">
      <alignment horizontal="left" vertical="center"/>
    </xf>
    <xf numFmtId="0" fontId="32" fillId="5" borderId="20" xfId="0" applyFont="1" applyFill="1" applyBorder="1" applyAlignment="1">
      <alignment horizontal="left" vertical="center"/>
    </xf>
    <xf numFmtId="0" fontId="32" fillId="5" borderId="21" xfId="0" applyFont="1" applyFill="1" applyBorder="1" applyAlignment="1">
      <alignment horizontal="left" vertical="center"/>
    </xf>
    <xf numFmtId="0" fontId="32" fillId="5" borderId="22" xfId="0" applyFont="1" applyFill="1" applyBorder="1" applyAlignment="1">
      <alignment horizontal="left" vertical="center"/>
    </xf>
    <xf numFmtId="10" fontId="31" fillId="9" borderId="2" xfId="1" applyNumberFormat="1" applyFont="1" applyFill="1" applyBorder="1" applyAlignment="1">
      <alignment horizontal="center" vertical="center"/>
    </xf>
    <xf numFmtId="10" fontId="31" fillId="9" borderId="4" xfId="1" applyNumberFormat="1" applyFont="1" applyFill="1" applyBorder="1" applyAlignment="1">
      <alignment horizontal="center" vertical="center"/>
    </xf>
    <xf numFmtId="10" fontId="31" fillId="9" borderId="20" xfId="1" applyNumberFormat="1" applyFont="1" applyFill="1" applyBorder="1" applyAlignment="1">
      <alignment horizontal="center" vertical="center"/>
    </xf>
    <xf numFmtId="10" fontId="31" fillId="9" borderId="22" xfId="1" applyNumberFormat="1" applyFont="1" applyFill="1" applyBorder="1" applyAlignment="1">
      <alignment horizontal="center" vertical="center"/>
    </xf>
    <xf numFmtId="0" fontId="33" fillId="5" borderId="2" xfId="0" applyFont="1" applyFill="1" applyBorder="1" applyAlignment="1">
      <alignment horizontal="left" vertical="center"/>
    </xf>
    <xf numFmtId="0" fontId="33" fillId="5" borderId="3" xfId="0" applyFont="1" applyFill="1" applyBorder="1" applyAlignment="1">
      <alignment horizontal="left" vertical="center"/>
    </xf>
    <xf numFmtId="0" fontId="33" fillId="5" borderId="4" xfId="0" applyFont="1" applyFill="1" applyBorder="1" applyAlignment="1">
      <alignment horizontal="left" vertical="center"/>
    </xf>
    <xf numFmtId="0" fontId="33" fillId="5" borderId="20" xfId="0" applyFont="1" applyFill="1" applyBorder="1" applyAlignment="1">
      <alignment horizontal="left" vertical="center"/>
    </xf>
    <xf numFmtId="0" fontId="33" fillId="5" borderId="21" xfId="0" applyFont="1" applyFill="1" applyBorder="1" applyAlignment="1">
      <alignment horizontal="left" vertical="center"/>
    </xf>
    <xf numFmtId="0" fontId="33" fillId="5" borderId="22" xfId="0" applyFont="1" applyFill="1" applyBorder="1" applyAlignment="1">
      <alignment horizontal="left" vertical="center"/>
    </xf>
    <xf numFmtId="10" fontId="8" fillId="5" borderId="2" xfId="1" applyNumberFormat="1" applyFont="1" applyFill="1" applyBorder="1" applyAlignment="1">
      <alignment horizontal="center" vertical="center"/>
    </xf>
    <xf numFmtId="10" fontId="8" fillId="5" borderId="4" xfId="1" applyNumberFormat="1" applyFont="1" applyFill="1" applyBorder="1" applyAlignment="1">
      <alignment horizontal="center" vertical="center"/>
    </xf>
    <xf numFmtId="10" fontId="8" fillId="5" borderId="20" xfId="1" applyNumberFormat="1" applyFont="1" applyFill="1" applyBorder="1" applyAlignment="1">
      <alignment horizontal="center" vertical="center"/>
    </xf>
    <xf numFmtId="10" fontId="8" fillId="5" borderId="22" xfId="1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164" fontId="0" fillId="0" borderId="0" xfId="0" applyNumberFormat="1" applyAlignment="1">
      <alignment horizontal="center"/>
    </xf>
    <xf numFmtId="0" fontId="30" fillId="5" borderId="17" xfId="0" applyFont="1" applyFill="1" applyBorder="1" applyAlignment="1">
      <alignment horizontal="center"/>
    </xf>
    <xf numFmtId="0" fontId="30" fillId="5" borderId="19" xfId="0" applyFont="1" applyFill="1" applyBorder="1" applyAlignment="1">
      <alignment horizontal="center"/>
    </xf>
    <xf numFmtId="0" fontId="30" fillId="5" borderId="18" xfId="0" applyFont="1" applyFill="1" applyBorder="1" applyAlignment="1">
      <alignment horizontal="center"/>
    </xf>
    <xf numFmtId="10" fontId="8" fillId="3" borderId="2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30" xfId="0" applyFont="1" applyFill="1" applyBorder="1" applyAlignment="1">
      <alignment horizontal="center" vertical="center"/>
    </xf>
    <xf numFmtId="0" fontId="7" fillId="3" borderId="56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20" xfId="0" applyFont="1" applyFill="1" applyBorder="1" applyAlignment="1">
      <alignment horizontal="center" vertical="center"/>
    </xf>
    <xf numFmtId="0" fontId="8" fillId="7" borderId="21" xfId="0" applyFont="1" applyFill="1" applyBorder="1" applyAlignment="1">
      <alignment horizontal="center" vertical="center"/>
    </xf>
    <xf numFmtId="0" fontId="8" fillId="7" borderId="22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20" xfId="0" applyFont="1" applyBorder="1" applyAlignment="1">
      <alignment horizontal="center"/>
    </xf>
    <xf numFmtId="0" fontId="29" fillId="0" borderId="2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8" xfId="0" applyBorder="1" applyAlignment="1">
      <alignment horizontal="left"/>
    </xf>
    <xf numFmtId="0" fontId="0" fillId="0" borderId="37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55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54" xfId="0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4" xfId="0" applyBorder="1" applyAlignment="1">
      <alignment horizontal="left" vertical="center" wrapText="1"/>
    </xf>
    <xf numFmtId="0" fontId="7" fillId="8" borderId="47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0" xfId="0" applyBorder="1" applyAlignment="1">
      <alignment horizontal="center"/>
    </xf>
    <xf numFmtId="0" fontId="1" fillId="3" borderId="24" xfId="0" applyFont="1" applyFill="1" applyBorder="1" applyAlignment="1">
      <alignment horizontal="center" wrapText="1"/>
    </xf>
    <xf numFmtId="0" fontId="1" fillId="3" borderId="25" xfId="0" applyFont="1" applyFill="1" applyBorder="1" applyAlignment="1">
      <alignment horizontal="center" wrapText="1"/>
    </xf>
    <xf numFmtId="6" fontId="0" fillId="0" borderId="36" xfId="0" applyNumberFormat="1" applyBorder="1" applyAlignment="1">
      <alignment horizontal="center"/>
    </xf>
    <xf numFmtId="0" fontId="0" fillId="0" borderId="36" xfId="0" applyBorder="1" applyAlignment="1">
      <alignment horizontal="center"/>
    </xf>
    <xf numFmtId="6" fontId="0" fillId="0" borderId="46" xfId="0" applyNumberFormat="1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1" xfId="0" applyBorder="1" applyAlignment="1">
      <alignment horizontal="center" wrapText="1"/>
    </xf>
    <xf numFmtId="0" fontId="0" fillId="0" borderId="41" xfId="0" applyBorder="1" applyAlignment="1">
      <alignment horizontal="center" wrapText="1"/>
    </xf>
    <xf numFmtId="6" fontId="1" fillId="7" borderId="17" xfId="0" applyNumberFormat="1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10" fontId="0" fillId="0" borderId="34" xfId="0" applyNumberFormat="1" applyBorder="1" applyAlignment="1">
      <alignment horizontal="center"/>
    </xf>
    <xf numFmtId="10" fontId="0" fillId="0" borderId="39" xfId="0" applyNumberFormat="1" applyBorder="1" applyAlignment="1">
      <alignment horizontal="center"/>
    </xf>
    <xf numFmtId="10" fontId="0" fillId="0" borderId="27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6" fontId="7" fillId="0" borderId="33" xfId="0" applyNumberFormat="1" applyFont="1" applyBorder="1" applyAlignment="1">
      <alignment horizontal="right"/>
    </xf>
    <xf numFmtId="0" fontId="7" fillId="0" borderId="39" xfId="0" applyFont="1" applyBorder="1" applyAlignment="1">
      <alignment horizontal="right"/>
    </xf>
    <xf numFmtId="0" fontId="0" fillId="7" borderId="17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3" borderId="6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8" fontId="0" fillId="0" borderId="67" xfId="0" applyNumberFormat="1" applyBorder="1" applyAlignment="1">
      <alignment horizontal="center"/>
    </xf>
    <xf numFmtId="0" fontId="1" fillId="9" borderId="61" xfId="0" applyFont="1" applyFill="1" applyBorder="1" applyAlignment="1">
      <alignment horizontal="center"/>
    </xf>
    <xf numFmtId="0" fontId="1" fillId="9" borderId="52" xfId="0" applyFont="1" applyFill="1" applyBorder="1" applyAlignment="1">
      <alignment horizontal="center"/>
    </xf>
    <xf numFmtId="0" fontId="1" fillId="9" borderId="53" xfId="0" applyFont="1" applyFill="1" applyBorder="1" applyAlignment="1">
      <alignment horizontal="center"/>
    </xf>
    <xf numFmtId="8" fontId="1" fillId="8" borderId="24" xfId="0" applyNumberFormat="1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8" xfId="0" applyBorder="1" applyAlignment="1">
      <alignment horizontal="right"/>
    </xf>
    <xf numFmtId="6" fontId="0" fillId="0" borderId="8" xfId="0" applyNumberFormat="1" applyBorder="1" applyAlignment="1">
      <alignment horizontal="right"/>
    </xf>
    <xf numFmtId="164" fontId="0" fillId="0" borderId="46" xfId="0" applyNumberFormat="1" applyBorder="1" applyAlignment="1">
      <alignment horizontal="right"/>
    </xf>
    <xf numFmtId="0" fontId="0" fillId="0" borderId="46" xfId="0" applyBorder="1" applyAlignment="1">
      <alignment horizontal="right"/>
    </xf>
    <xf numFmtId="0" fontId="0" fillId="0" borderId="57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42" xfId="0" applyBorder="1" applyAlignment="1">
      <alignment horizontal="left"/>
    </xf>
    <xf numFmtId="164" fontId="0" fillId="0" borderId="41" xfId="0" applyNumberForma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0" fontId="8" fillId="0" borderId="36" xfId="0" applyNumberFormat="1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164" fontId="0" fillId="0" borderId="27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24" xfId="0" applyFon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64" fontId="1" fillId="5" borderId="24" xfId="0" applyNumberFormat="1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49" xfId="0" applyBorder="1" applyAlignment="1">
      <alignment horizontal="center"/>
    </xf>
    <xf numFmtId="8" fontId="1" fillId="12" borderId="24" xfId="0" applyNumberFormat="1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0" fontId="1" fillId="12" borderId="25" xfId="0" applyFont="1" applyFill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8" fillId="0" borderId="41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" fillId="5" borderId="17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60" xfId="0" applyFont="1" applyFill="1" applyBorder="1" applyAlignment="1">
      <alignment horizontal="center"/>
    </xf>
    <xf numFmtId="164" fontId="0" fillId="0" borderId="5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3" xfId="0" applyBorder="1" applyAlignment="1">
      <alignment horizontal="right"/>
    </xf>
    <xf numFmtId="0" fontId="1" fillId="0" borderId="24" xfId="0" applyFont="1" applyBorder="1"/>
    <xf numFmtId="0" fontId="1" fillId="0" borderId="28" xfId="0" applyFont="1" applyBorder="1"/>
    <xf numFmtId="0" fontId="1" fillId="0" borderId="25" xfId="0" applyFont="1" applyBorder="1"/>
    <xf numFmtId="164" fontId="1" fillId="0" borderId="17" xfId="0" applyNumberFormat="1" applyFont="1" applyBorder="1" applyAlignment="1">
      <alignment horizontal="right"/>
    </xf>
    <xf numFmtId="164" fontId="1" fillId="0" borderId="18" xfId="0" applyNumberFormat="1" applyFont="1" applyBorder="1" applyAlignment="1">
      <alignment horizontal="right"/>
    </xf>
    <xf numFmtId="164" fontId="0" fillId="0" borderId="27" xfId="0" applyNumberFormat="1" applyBorder="1" applyAlignment="1">
      <alignment horizontal="right"/>
    </xf>
    <xf numFmtId="164" fontId="0" fillId="0" borderId="49" xfId="0" applyNumberFormat="1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right"/>
    </xf>
    <xf numFmtId="0" fontId="1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4" fontId="0" fillId="0" borderId="8" xfId="0" applyNumberForma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4" fontId="7" fillId="0" borderId="8" xfId="0" applyNumberFormat="1" applyFont="1" applyBorder="1" applyAlignment="1">
      <alignment horizontal="center"/>
    </xf>
    <xf numFmtId="0" fontId="36" fillId="0" borderId="50" xfId="0" applyFont="1" applyBorder="1"/>
    <xf numFmtId="0" fontId="36" fillId="0" borderId="46" xfId="0" applyFont="1" applyBorder="1"/>
    <xf numFmtId="0" fontId="36" fillId="0" borderId="48" xfId="0" applyFont="1" applyBorder="1"/>
    <xf numFmtId="0" fontId="36" fillId="0" borderId="37" xfId="0" applyFont="1" applyBorder="1"/>
    <xf numFmtId="0" fontId="36" fillId="0" borderId="26" xfId="0" applyFont="1" applyBorder="1"/>
    <xf numFmtId="0" fontId="1" fillId="0" borderId="1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164" fontId="1" fillId="0" borderId="8" xfId="0" applyNumberFormat="1" applyFont="1" applyBorder="1" applyAlignment="1">
      <alignment horizontal="right"/>
    </xf>
    <xf numFmtId="164" fontId="1" fillId="0" borderId="27" xfId="0" applyNumberFormat="1" applyFont="1" applyBorder="1" applyAlignment="1">
      <alignment horizontal="right"/>
    </xf>
    <xf numFmtId="0" fontId="1" fillId="0" borderId="31" xfId="0" applyFont="1" applyBorder="1"/>
    <xf numFmtId="0" fontId="1" fillId="0" borderId="36" xfId="0" applyFont="1" applyBorder="1"/>
    <xf numFmtId="0" fontId="36" fillId="0" borderId="12" xfId="0" applyFont="1" applyBorder="1"/>
    <xf numFmtId="0" fontId="36" fillId="0" borderId="8" xfId="0" applyFont="1" applyBorder="1"/>
    <xf numFmtId="0" fontId="37" fillId="7" borderId="17" xfId="0" applyFont="1" applyFill="1" applyBorder="1" applyAlignment="1">
      <alignment horizontal="center"/>
    </xf>
    <xf numFmtId="0" fontId="37" fillId="7" borderId="19" xfId="0" applyFont="1" applyFill="1" applyBorder="1" applyAlignment="1">
      <alignment horizontal="center"/>
    </xf>
    <xf numFmtId="0" fontId="37" fillId="7" borderId="18" xfId="0" applyFont="1" applyFill="1" applyBorder="1" applyAlignment="1">
      <alignment horizontal="center"/>
    </xf>
    <xf numFmtId="164" fontId="0" fillId="0" borderId="48" xfId="0" applyNumberFormat="1" applyBorder="1" applyAlignment="1">
      <alignment horizontal="right"/>
    </xf>
    <xf numFmtId="164" fontId="0" fillId="0" borderId="26" xfId="0" applyNumberFormat="1" applyBorder="1" applyAlignment="1">
      <alignment horizontal="right"/>
    </xf>
    <xf numFmtId="0" fontId="16" fillId="3" borderId="2" xfId="0" applyFont="1" applyFill="1" applyBorder="1" applyAlignment="1">
      <alignment vertical="center" wrapText="1"/>
    </xf>
    <xf numFmtId="0" fontId="16" fillId="3" borderId="3" xfId="0" applyFont="1" applyFill="1" applyBorder="1" applyAlignment="1">
      <alignment vertical="center" wrapText="1"/>
    </xf>
    <xf numFmtId="0" fontId="16" fillId="3" borderId="4" xfId="0" applyFont="1" applyFill="1" applyBorder="1" applyAlignment="1">
      <alignment vertical="center" wrapText="1"/>
    </xf>
    <xf numFmtId="0" fontId="16" fillId="3" borderId="5" xfId="0" applyFont="1" applyFill="1" applyBorder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6" fillId="3" borderId="6" xfId="0" applyFont="1" applyFill="1" applyBorder="1" applyAlignment="1">
      <alignment vertical="center" wrapText="1"/>
    </xf>
    <xf numFmtId="0" fontId="16" fillId="3" borderId="20" xfId="0" applyFont="1" applyFill="1" applyBorder="1" applyAlignment="1">
      <alignment vertical="center" wrapText="1"/>
    </xf>
    <xf numFmtId="0" fontId="16" fillId="3" borderId="21" xfId="0" applyFont="1" applyFill="1" applyBorder="1" applyAlignment="1">
      <alignment vertical="center" wrapText="1"/>
    </xf>
    <xf numFmtId="0" fontId="16" fillId="3" borderId="22" xfId="0" applyFont="1" applyFill="1" applyBorder="1" applyAlignment="1">
      <alignment vertical="center" wrapText="1"/>
    </xf>
    <xf numFmtId="0" fontId="1" fillId="10" borderId="17" xfId="0" applyFont="1" applyFill="1" applyBorder="1" applyAlignment="1">
      <alignment horizontal="center"/>
    </xf>
    <xf numFmtId="0" fontId="1" fillId="10" borderId="19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7" fillId="3" borderId="18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4" fontId="7" fillId="0" borderId="36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4" fontId="9" fillId="0" borderId="8" xfId="0" applyNumberFormat="1" applyFont="1" applyBorder="1" applyAlignment="1">
      <alignment horizontal="center"/>
    </xf>
    <xf numFmtId="0" fontId="7" fillId="11" borderId="8" xfId="0" applyFont="1" applyFill="1" applyBorder="1" applyAlignment="1">
      <alignment horizontal="center"/>
    </xf>
    <xf numFmtId="4" fontId="7" fillId="3" borderId="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164" fontId="1" fillId="0" borderId="27" xfId="0" applyNumberFormat="1" applyFont="1" applyBorder="1" applyAlignment="1">
      <alignment horizontal="center"/>
    </xf>
    <xf numFmtId="164" fontId="1" fillId="0" borderId="49" xfId="0" applyNumberFormat="1" applyFont="1" applyBorder="1" applyAlignment="1">
      <alignment horizontal="center"/>
    </xf>
    <xf numFmtId="0" fontId="37" fillId="0" borderId="48" xfId="0" applyFont="1" applyBorder="1" applyAlignment="1">
      <alignment horizontal="left"/>
    </xf>
    <xf numFmtId="0" fontId="37" fillId="0" borderId="37" xfId="0" applyFont="1" applyBorder="1" applyAlignment="1">
      <alignment horizontal="left"/>
    </xf>
    <xf numFmtId="0" fontId="37" fillId="0" borderId="26" xfId="0" applyFont="1" applyBorder="1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9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4" fontId="1" fillId="3" borderId="8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4" fontId="18" fillId="0" borderId="15" xfId="0" applyNumberFormat="1" applyFont="1" applyBorder="1" applyAlignment="1">
      <alignment horizontal="center"/>
    </xf>
    <xf numFmtId="0" fontId="0" fillId="0" borderId="40" xfId="0" applyBorder="1"/>
    <xf numFmtId="0" fontId="0" fillId="0" borderId="59" xfId="0" applyBorder="1"/>
    <xf numFmtId="0" fontId="0" fillId="0" borderId="63" xfId="0" applyBorder="1"/>
    <xf numFmtId="0" fontId="7" fillId="8" borderId="17" xfId="0" applyFont="1" applyFill="1" applyBorder="1"/>
    <xf numFmtId="0" fontId="7" fillId="8" borderId="19" xfId="0" applyFont="1" applyFill="1" applyBorder="1"/>
    <xf numFmtId="0" fontId="7" fillId="8" borderId="18" xfId="0" applyFont="1" applyFill="1" applyBorder="1"/>
    <xf numFmtId="0" fontId="0" fillId="0" borderId="8" xfId="0" applyBorder="1" applyAlignment="1">
      <alignment horizontal="left"/>
    </xf>
    <xf numFmtId="0" fontId="22" fillId="6" borderId="2" xfId="0" applyFont="1" applyFill="1" applyBorder="1" applyAlignment="1">
      <alignment horizontal="center"/>
    </xf>
    <xf numFmtId="0" fontId="22" fillId="6" borderId="3" xfId="0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 vertical="center" wrapText="1"/>
    </xf>
    <xf numFmtId="10" fontId="7" fillId="0" borderId="3" xfId="0" applyNumberFormat="1" applyFont="1" applyBorder="1" applyAlignment="1">
      <alignment horizontal="center" vertical="center" wrapText="1"/>
    </xf>
    <xf numFmtId="10" fontId="7" fillId="0" borderId="4" xfId="0" applyNumberFormat="1" applyFont="1" applyBorder="1" applyAlignment="1">
      <alignment horizontal="center" vertical="center" wrapText="1"/>
    </xf>
    <xf numFmtId="10" fontId="7" fillId="0" borderId="5" xfId="0" applyNumberFormat="1" applyFont="1" applyBorder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 wrapText="1"/>
    </xf>
    <xf numFmtId="10" fontId="7" fillId="0" borderId="6" xfId="0" applyNumberFormat="1" applyFont="1" applyBorder="1" applyAlignment="1">
      <alignment horizontal="center" vertical="center" wrapText="1"/>
    </xf>
    <xf numFmtId="10" fontId="7" fillId="0" borderId="20" xfId="0" applyNumberFormat="1" applyFont="1" applyBorder="1" applyAlignment="1">
      <alignment horizontal="center" vertical="center" wrapText="1"/>
    </xf>
    <xf numFmtId="10" fontId="7" fillId="0" borderId="21" xfId="0" applyNumberFormat="1" applyFont="1" applyBorder="1" applyAlignment="1">
      <alignment horizontal="center" vertical="center" wrapText="1"/>
    </xf>
    <xf numFmtId="10" fontId="7" fillId="0" borderId="22" xfId="0" applyNumberFormat="1" applyFont="1" applyBorder="1" applyAlignment="1">
      <alignment horizontal="center" vertical="center" wrapText="1"/>
    </xf>
    <xf numFmtId="0" fontId="1" fillId="0" borderId="27" xfId="0" applyFont="1" applyBorder="1"/>
    <xf numFmtId="0" fontId="1" fillId="0" borderId="37" xfId="0" applyFont="1" applyBorder="1"/>
    <xf numFmtId="0" fontId="1" fillId="0" borderId="26" xfId="0" applyFont="1" applyBorder="1"/>
    <xf numFmtId="0" fontId="0" fillId="0" borderId="27" xfId="0" applyBorder="1"/>
    <xf numFmtId="0" fontId="0" fillId="0" borderId="37" xfId="0" applyBorder="1"/>
    <xf numFmtId="0" fontId="0" fillId="0" borderId="26" xfId="0" applyBorder="1"/>
    <xf numFmtId="10" fontId="7" fillId="0" borderId="0" xfId="0" applyNumberFormat="1" applyFont="1" applyAlignment="1">
      <alignment horizontal="center" wrapText="1"/>
    </xf>
    <xf numFmtId="10" fontId="7" fillId="0" borderId="6" xfId="0" applyNumberFormat="1" applyFont="1" applyBorder="1" applyAlignment="1">
      <alignment horizontal="center" wrapText="1"/>
    </xf>
    <xf numFmtId="0" fontId="24" fillId="4" borderId="5" xfId="0" applyFont="1" applyFill="1" applyBorder="1" applyAlignment="1">
      <alignment horizontal="center"/>
    </xf>
    <xf numFmtId="0" fontId="24" fillId="4" borderId="0" xfId="0" applyFont="1" applyFill="1" applyAlignment="1">
      <alignment horizontal="center"/>
    </xf>
    <xf numFmtId="0" fontId="7" fillId="13" borderId="8" xfId="0" applyFont="1" applyFill="1" applyBorder="1" applyAlignment="1">
      <alignment horizontal="center" wrapText="1"/>
    </xf>
    <xf numFmtId="0" fontId="7" fillId="13" borderId="15" xfId="0" applyFont="1" applyFill="1" applyBorder="1" applyAlignment="1">
      <alignment horizontal="center" wrapText="1"/>
    </xf>
    <xf numFmtId="0" fontId="0" fillId="0" borderId="21" xfId="0" applyBorder="1" applyAlignment="1">
      <alignment horizontal="center"/>
    </xf>
    <xf numFmtId="41" fontId="13" fillId="4" borderId="17" xfId="2" applyFont="1" applyFill="1" applyBorder="1" applyAlignment="1">
      <alignment horizontal="left"/>
    </xf>
    <xf numFmtId="41" fontId="13" fillId="4" borderId="19" xfId="2" applyFont="1" applyFill="1" applyBorder="1" applyAlignment="1">
      <alignment horizontal="left"/>
    </xf>
    <xf numFmtId="41" fontId="13" fillId="4" borderId="18" xfId="2" applyFont="1" applyFill="1" applyBorder="1" applyAlignment="1">
      <alignment horizontal="left"/>
    </xf>
    <xf numFmtId="0" fontId="42" fillId="0" borderId="46" xfId="0" applyFont="1" applyBorder="1"/>
    <xf numFmtId="0" fontId="1" fillId="3" borderId="24" xfId="0" applyFont="1" applyFill="1" applyBorder="1"/>
    <xf numFmtId="0" fontId="1" fillId="3" borderId="28" xfId="0" applyFont="1" applyFill="1" applyBorder="1"/>
    <xf numFmtId="0" fontId="1" fillId="3" borderId="25" xfId="0" applyFont="1" applyFill="1" applyBorder="1"/>
    <xf numFmtId="0" fontId="7" fillId="13" borderId="2" xfId="0" applyFont="1" applyFill="1" applyBorder="1" applyAlignment="1">
      <alignment horizontal="left" vertical="center" wrapText="1"/>
    </xf>
    <xf numFmtId="0" fontId="7" fillId="13" borderId="3" xfId="0" applyFont="1" applyFill="1" applyBorder="1" applyAlignment="1">
      <alignment horizontal="left" vertical="center" wrapText="1"/>
    </xf>
    <xf numFmtId="0" fontId="7" fillId="13" borderId="4" xfId="0" applyFont="1" applyFill="1" applyBorder="1" applyAlignment="1">
      <alignment horizontal="left" vertical="center" wrapText="1"/>
    </xf>
    <xf numFmtId="0" fontId="7" fillId="13" borderId="5" xfId="0" applyFont="1" applyFill="1" applyBorder="1" applyAlignment="1">
      <alignment horizontal="left" vertical="center" wrapText="1"/>
    </xf>
    <xf numFmtId="0" fontId="7" fillId="13" borderId="0" xfId="0" applyFont="1" applyFill="1" applyAlignment="1">
      <alignment horizontal="left" vertical="center" wrapText="1"/>
    </xf>
    <xf numFmtId="0" fontId="7" fillId="13" borderId="6" xfId="0" applyFont="1" applyFill="1" applyBorder="1" applyAlignment="1">
      <alignment horizontal="left" vertical="center" wrapText="1"/>
    </xf>
    <xf numFmtId="0" fontId="7" fillId="13" borderId="20" xfId="0" applyFont="1" applyFill="1" applyBorder="1" applyAlignment="1">
      <alignment horizontal="left" vertical="center" wrapText="1"/>
    </xf>
    <xf numFmtId="0" fontId="7" fillId="13" borderId="21" xfId="0" applyFont="1" applyFill="1" applyBorder="1" applyAlignment="1">
      <alignment horizontal="left" vertical="center" wrapText="1"/>
    </xf>
    <xf numFmtId="0" fontId="7" fillId="13" borderId="22" xfId="0" applyFont="1" applyFill="1" applyBorder="1" applyAlignment="1">
      <alignment horizontal="left" vertical="center" wrapText="1"/>
    </xf>
    <xf numFmtId="41" fontId="13" fillId="0" borderId="64" xfId="2" applyFont="1" applyFill="1" applyBorder="1" applyAlignment="1">
      <alignment horizontal="left"/>
    </xf>
    <xf numFmtId="41" fontId="13" fillId="0" borderId="59" xfId="2" applyFont="1" applyFill="1" applyBorder="1" applyAlignment="1">
      <alignment horizontal="left"/>
    </xf>
    <xf numFmtId="41" fontId="13" fillId="0" borderId="63" xfId="2" applyFont="1" applyFill="1" applyBorder="1" applyAlignment="1">
      <alignment horizontal="left"/>
    </xf>
    <xf numFmtId="10" fontId="7" fillId="0" borderId="0" xfId="0" applyNumberFormat="1" applyFont="1" applyAlignment="1">
      <alignment horizontal="center"/>
    </xf>
    <xf numFmtId="41" fontId="13" fillId="0" borderId="48" xfId="2" applyFont="1" applyFill="1" applyBorder="1" applyAlignment="1">
      <alignment horizontal="left"/>
    </xf>
    <xf numFmtId="41" fontId="13" fillId="0" borderId="37" xfId="2" applyFont="1" applyFill="1" applyBorder="1" applyAlignment="1">
      <alignment horizontal="left"/>
    </xf>
    <xf numFmtId="41" fontId="13" fillId="0" borderId="26" xfId="2" applyFont="1" applyFill="1" applyBorder="1" applyAlignment="1">
      <alignment horizontal="left"/>
    </xf>
    <xf numFmtId="41" fontId="10" fillId="4" borderId="48" xfId="2" applyFont="1" applyFill="1" applyBorder="1" applyAlignment="1">
      <alignment horizontal="left"/>
    </xf>
    <xf numFmtId="41" fontId="10" fillId="4" borderId="37" xfId="2" applyFont="1" applyFill="1" applyBorder="1" applyAlignment="1">
      <alignment horizontal="left"/>
    </xf>
    <xf numFmtId="41" fontId="10" fillId="4" borderId="26" xfId="2" applyFont="1" applyFill="1" applyBorder="1" applyAlignment="1">
      <alignment horizontal="left"/>
    </xf>
    <xf numFmtId="41" fontId="7" fillId="0" borderId="0" xfId="0" applyNumberFormat="1" applyFont="1" applyAlignment="1">
      <alignment horizontal="center" vertical="center"/>
    </xf>
    <xf numFmtId="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1" fontId="0" fillId="0" borderId="0" xfId="0" applyNumberFormat="1" applyAlignment="1">
      <alignment horizontal="center"/>
    </xf>
    <xf numFmtId="41" fontId="51" fillId="0" borderId="48" xfId="2" applyFont="1" applyFill="1" applyBorder="1" applyAlignment="1">
      <alignment horizontal="left"/>
    </xf>
    <xf numFmtId="41" fontId="51" fillId="0" borderId="37" xfId="2" applyFont="1" applyFill="1" applyBorder="1" applyAlignment="1">
      <alignment horizontal="left"/>
    </xf>
    <xf numFmtId="41" fontId="51" fillId="0" borderId="26" xfId="2" applyFont="1" applyFill="1" applyBorder="1" applyAlignment="1">
      <alignment horizontal="left"/>
    </xf>
    <xf numFmtId="0" fontId="0" fillId="13" borderId="17" xfId="0" applyFill="1" applyBorder="1" applyAlignment="1">
      <alignment horizontal="center"/>
    </xf>
    <xf numFmtId="0" fontId="0" fillId="13" borderId="19" xfId="0" applyFill="1" applyBorder="1" applyAlignment="1">
      <alignment horizontal="center"/>
    </xf>
    <xf numFmtId="0" fontId="0" fillId="13" borderId="18" xfId="0" applyFill="1" applyBorder="1" applyAlignment="1">
      <alignment horizontal="center"/>
    </xf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FF99"/>
      <color rgb="FFFFFFCC"/>
      <color rgb="FFF5FDC5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CO">
                <a:solidFill>
                  <a:srgbClr val="FFC000"/>
                </a:solidFill>
              </a:rPr>
              <a:t>ESTRUCTURA</a:t>
            </a:r>
            <a:r>
              <a:rPr lang="es-CO" baseline="0">
                <a:solidFill>
                  <a:srgbClr val="FFC000"/>
                </a:solidFill>
              </a:rPr>
              <a:t>  DE CAPITAL</a:t>
            </a:r>
            <a:endParaRPr lang="es-CO">
              <a:solidFill>
                <a:srgbClr val="FFC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CO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D38-40AE-AFAD-E33AD08B6ABE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D38-40AE-AFAD-E33AD08B6ABE}"/>
              </c:ext>
            </c:extLst>
          </c:dPt>
          <c:dLbls>
            <c:dLbl>
              <c:idx val="0"/>
              <c:layout>
                <c:manualLayout>
                  <c:x val="-0.20366710411198596"/>
                  <c:y val="9.87259405074365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538888888888891"/>
                      <c:h val="0.138750000000000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D38-40AE-AFAD-E33AD08B6ABE}"/>
                </c:ext>
              </c:extLst>
            </c:dLbl>
            <c:dLbl>
              <c:idx val="1"/>
              <c:layout>
                <c:manualLayout>
                  <c:x val="0.16111111111111112"/>
                  <c:y val="-0.290797608632254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4166666666666667"/>
                      <c:h val="0.1516203703703703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D38-40AE-AFAD-E33AD08B6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WACC!$E$21:$E$22</c:f>
              <c:numCache>
                <c:formatCode>"$"#,##0_);[Red]\("$"#,##0\)</c:formatCode>
                <c:ptCount val="2"/>
                <c:pt idx="0">
                  <c:v>774636301000</c:v>
                </c:pt>
                <c:pt idx="1">
                  <c:v>2560630112000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8-40AE-AFAD-E33AD08B6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gradFill>
                      <a:gsLst>
                        <a:gs pos="100000">
                          <a:schemeClr val="accent1">
                            <a:lumMod val="60000"/>
                            <a:lumOff val="40000"/>
                          </a:schemeClr>
                        </a:gs>
                        <a:gs pos="0">
                          <a:schemeClr val="accent1"/>
                        </a:gs>
                      </a:gsLst>
                      <a:lin ang="5400000" scaled="0"/>
                    </a:gradFill>
                    <a:ln w="50800">
                      <a:solidFill>
                        <a:schemeClr val="lt1"/>
                      </a:solidFill>
                    </a:ln>
                    <a:effectLst/>
                    <a:sp3d contourW="508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D569-46A4-9BEB-507905A92387}"/>
                    </c:ext>
                  </c:extLst>
                </c:dPt>
                <c:dPt>
                  <c:idx val="1"/>
                  <c:bubble3D val="0"/>
                  <c:spPr>
                    <a:gradFill>
                      <a:gsLst>
                        <a:gs pos="100000">
                          <a:schemeClr val="accent2">
                            <a:lumMod val="60000"/>
                            <a:lumOff val="40000"/>
                          </a:schemeClr>
                        </a:gs>
                        <a:gs pos="0">
                          <a:schemeClr val="accent2"/>
                        </a:gs>
                      </a:gsLst>
                      <a:lin ang="5400000" scaled="0"/>
                    </a:gradFill>
                    <a:ln w="50800">
                      <a:solidFill>
                        <a:schemeClr val="lt1"/>
                      </a:solidFill>
                    </a:ln>
                    <a:effectLst/>
                    <a:sp3d contourW="508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D569-46A4-9BEB-507905A92387}"/>
                    </c:ext>
                  </c:extLst>
                </c:dPt>
                <c:val>
                  <c:numRef>
                    <c:extLst>
                      <c:ext uri="{02D57815-91ED-43cb-92C2-25804820EDAC}">
                        <c15:formulaRef>
                          <c15:sqref>WACC!$F$21:$F$22</c15:sqref>
                        </c15:formulaRef>
                      </c:ext>
                    </c:extLst>
                    <c:numCache>
                      <c:formatCode>General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D38-40AE-AFAD-E33AD08B6ABE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ayout>
        <c:manualLayout>
          <c:xMode val="edge"/>
          <c:yMode val="edge"/>
          <c:x val="4.5981846019247603E-2"/>
          <c:y val="0.87681649168853892"/>
          <c:w val="0.8012403762029745"/>
          <c:h val="0.10995479731700201"/>
        </c:manualLayout>
      </c:layout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PORTADA!A1"/><Relationship Id="rId1" Type="http://schemas.openxmlformats.org/officeDocument/2006/relationships/hyperlink" Target="#INSTRUCCIONES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1619250</xdr:colOff>
      <xdr:row>16</xdr:row>
      <xdr:rowOff>180975</xdr:rowOff>
    </xdr:from>
    <xdr:to>
      <xdr:col>4</xdr:col>
      <xdr:colOff>485775</xdr:colOff>
      <xdr:row>17</xdr:row>
      <xdr:rowOff>104775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316BBDF-E25D-468B-90AC-8E7BE0498B96}"/>
            </a:ext>
          </a:extLst>
        </xdr:cNvPr>
        <xdr:cNvSpPr/>
      </xdr:nvSpPr>
      <xdr:spPr>
        <a:xfrm>
          <a:off x="6105525" y="4191000"/>
          <a:ext cx="1009650" cy="304800"/>
        </a:xfrm>
        <a:prstGeom prst="roundRect">
          <a:avLst>
            <a:gd name="adj" fmla="val 0"/>
          </a:avLst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CO" sz="10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SIGUIENTE</a:t>
          </a:r>
        </a:p>
      </xdr:txBody>
    </xdr:sp>
    <xdr:clientData/>
  </xdr:twoCellAnchor>
  <xdr:twoCellAnchor>
    <xdr:from>
      <xdr:col>1</xdr:col>
      <xdr:colOff>47625</xdr:colOff>
      <xdr:row>16</xdr:row>
      <xdr:rowOff>200025</xdr:rowOff>
    </xdr:from>
    <xdr:to>
      <xdr:col>1</xdr:col>
      <xdr:colOff>1064419</xdr:colOff>
      <xdr:row>17</xdr:row>
      <xdr:rowOff>123825</xdr:rowOff>
    </xdr:to>
    <xdr:sp macro="" textlink="">
      <xdr:nvSpPr>
        <xdr:cNvPr id="3" name="Rounded 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CFA8D83-74EF-494F-A95A-F713EA3B6BC9}"/>
            </a:ext>
          </a:extLst>
        </xdr:cNvPr>
        <xdr:cNvSpPr/>
      </xdr:nvSpPr>
      <xdr:spPr>
        <a:xfrm>
          <a:off x="304800" y="4210050"/>
          <a:ext cx="1016794" cy="304800"/>
        </a:xfrm>
        <a:prstGeom prst="roundRect">
          <a:avLst/>
        </a:prstGeom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s-CO" sz="10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INICIO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164815</xdr:colOff>
      <xdr:row>22</xdr:row>
      <xdr:rowOff>185576</xdr:rowOff>
    </xdr:from>
    <xdr:to>
      <xdr:col>7</xdr:col>
      <xdr:colOff>712770</xdr:colOff>
      <xdr:row>36</xdr:row>
      <xdr:rowOff>167597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0669DFC-DCDE-BB71-D6FD-389896E71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4CAADD9-950F-4484-A28F-5E80F76268B7}">
  <we:reference id="wa200007447" version="1.0.0.0" store="es-ES" storeType="OMEX"/>
  <we:alternateReferences>
    <we:reference id="wa200007447" version="1.0.0.0" store="wa200007447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_xldudf_BOARDFLARE_PY</we:customFunctionIds>
        <we:customFunctionIds>_xldudf_BOARDFLARE_PY_ARR</we:customFunctionIds>
        <we:customFunctionIds>_xldudf_BOARDFLARE_PY_BETA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DDE39-78EA-48C0-87D3-CAA3617912B2}">
  <sheetPr>
    <tabColor theme="9" tint="-0.249977111117893"/>
  </sheetPr>
  <dimension ref="A1:WVM18"/>
  <sheetViews>
    <sheetView workbookViewId="0">
      <selection activeCell="B18" sqref="B18"/>
    </sheetView>
  </sheetViews>
  <sheetFormatPr baseColWidth="10" defaultColWidth="0" defaultRowHeight="15" customHeight="1" zeroHeight="1"/>
  <cols>
    <col min="1" max="1" width="3.875" customWidth="1"/>
    <col min="2" max="2" width="58.75" customWidth="1"/>
    <col min="3" max="3" width="4.75" customWidth="1"/>
    <col min="4" max="4" width="32.125" customWidth="1"/>
    <col min="5" max="5" width="9.625" customWidth="1"/>
    <col min="12" max="256" width="9.125" hidden="1"/>
    <col min="257" max="257" width="3.875" customWidth="1"/>
    <col min="258" max="258" width="58.75" customWidth="1"/>
    <col min="259" max="259" width="4.75" customWidth="1"/>
    <col min="260" max="260" width="32.125" customWidth="1"/>
    <col min="261" max="261" width="9.625" customWidth="1"/>
    <col min="262" max="512" width="9.125" hidden="1"/>
    <col min="513" max="513" width="3.875" customWidth="1"/>
    <col min="514" max="514" width="58.75" customWidth="1"/>
    <col min="515" max="515" width="4.75" customWidth="1"/>
    <col min="516" max="516" width="32.125" customWidth="1"/>
    <col min="517" max="517" width="9.625" customWidth="1"/>
    <col min="518" max="768" width="9.125" hidden="1"/>
    <col min="769" max="769" width="3.875" customWidth="1"/>
    <col min="770" max="770" width="58.75" customWidth="1"/>
    <col min="771" max="771" width="4.75" customWidth="1"/>
    <col min="772" max="772" width="32.125" customWidth="1"/>
    <col min="773" max="773" width="9.625" customWidth="1"/>
    <col min="774" max="1024" width="9.125" hidden="1"/>
    <col min="1025" max="1025" width="3.875" customWidth="1"/>
    <col min="1026" max="1026" width="58.75" customWidth="1"/>
    <col min="1027" max="1027" width="4.75" customWidth="1"/>
    <col min="1028" max="1028" width="32.125" customWidth="1"/>
    <col min="1029" max="1029" width="9.625" customWidth="1"/>
    <col min="1030" max="1280" width="9.125" hidden="1"/>
    <col min="1281" max="1281" width="3.875" customWidth="1"/>
    <col min="1282" max="1282" width="58.75" customWidth="1"/>
    <col min="1283" max="1283" width="4.75" customWidth="1"/>
    <col min="1284" max="1284" width="32.125" customWidth="1"/>
    <col min="1285" max="1285" width="9.625" customWidth="1"/>
    <col min="1286" max="1536" width="9.125" hidden="1"/>
    <col min="1537" max="1537" width="3.875" customWidth="1"/>
    <col min="1538" max="1538" width="58.75" customWidth="1"/>
    <col min="1539" max="1539" width="4.75" customWidth="1"/>
    <col min="1540" max="1540" width="32.125" customWidth="1"/>
    <col min="1541" max="1541" width="9.625" customWidth="1"/>
    <col min="1542" max="1792" width="9.125" hidden="1"/>
    <col min="1793" max="1793" width="3.875" customWidth="1"/>
    <col min="1794" max="1794" width="58.75" customWidth="1"/>
    <col min="1795" max="1795" width="4.75" customWidth="1"/>
    <col min="1796" max="1796" width="32.125" customWidth="1"/>
    <col min="1797" max="1797" width="9.625" customWidth="1"/>
    <col min="1798" max="2048" width="9.125" hidden="1"/>
    <col min="2049" max="2049" width="3.875" customWidth="1"/>
    <col min="2050" max="2050" width="58.75" customWidth="1"/>
    <col min="2051" max="2051" width="4.75" customWidth="1"/>
    <col min="2052" max="2052" width="32.125" customWidth="1"/>
    <col min="2053" max="2053" width="9.625" customWidth="1"/>
    <col min="2054" max="2304" width="9.125" hidden="1"/>
    <col min="2305" max="2305" width="3.875" customWidth="1"/>
    <col min="2306" max="2306" width="58.75" customWidth="1"/>
    <col min="2307" max="2307" width="4.75" customWidth="1"/>
    <col min="2308" max="2308" width="32.125" customWidth="1"/>
    <col min="2309" max="2309" width="9.625" customWidth="1"/>
    <col min="2310" max="2560" width="9.125" hidden="1"/>
    <col min="2561" max="2561" width="3.875" customWidth="1"/>
    <col min="2562" max="2562" width="58.75" customWidth="1"/>
    <col min="2563" max="2563" width="4.75" customWidth="1"/>
    <col min="2564" max="2564" width="32.125" customWidth="1"/>
    <col min="2565" max="2565" width="9.625" customWidth="1"/>
    <col min="2566" max="2816" width="9.125" hidden="1"/>
    <col min="2817" max="2817" width="3.875" customWidth="1"/>
    <col min="2818" max="2818" width="58.75" customWidth="1"/>
    <col min="2819" max="2819" width="4.75" customWidth="1"/>
    <col min="2820" max="2820" width="32.125" customWidth="1"/>
    <col min="2821" max="2821" width="9.625" customWidth="1"/>
    <col min="2822" max="3072" width="9.125" hidden="1"/>
    <col min="3073" max="3073" width="3.875" customWidth="1"/>
    <col min="3074" max="3074" width="58.75" customWidth="1"/>
    <col min="3075" max="3075" width="4.75" customWidth="1"/>
    <col min="3076" max="3076" width="32.125" customWidth="1"/>
    <col min="3077" max="3077" width="9.625" customWidth="1"/>
    <col min="3078" max="3328" width="9.125" hidden="1"/>
    <col min="3329" max="3329" width="3.875" customWidth="1"/>
    <col min="3330" max="3330" width="58.75" customWidth="1"/>
    <col min="3331" max="3331" width="4.75" customWidth="1"/>
    <col min="3332" max="3332" width="32.125" customWidth="1"/>
    <col min="3333" max="3333" width="9.625" customWidth="1"/>
    <col min="3334" max="3584" width="9.125" hidden="1"/>
    <col min="3585" max="3585" width="3.875" customWidth="1"/>
    <col min="3586" max="3586" width="58.75" customWidth="1"/>
    <col min="3587" max="3587" width="4.75" customWidth="1"/>
    <col min="3588" max="3588" width="32.125" customWidth="1"/>
    <col min="3589" max="3589" width="9.625" customWidth="1"/>
    <col min="3590" max="3840" width="9.125" hidden="1"/>
    <col min="3841" max="3841" width="3.875" customWidth="1"/>
    <col min="3842" max="3842" width="58.75" customWidth="1"/>
    <col min="3843" max="3843" width="4.75" customWidth="1"/>
    <col min="3844" max="3844" width="32.125" customWidth="1"/>
    <col min="3845" max="3845" width="9.625" customWidth="1"/>
    <col min="3846" max="4096" width="9.125" hidden="1"/>
    <col min="4097" max="4097" width="3.875" customWidth="1"/>
    <col min="4098" max="4098" width="58.75" customWidth="1"/>
    <col min="4099" max="4099" width="4.75" customWidth="1"/>
    <col min="4100" max="4100" width="32.125" customWidth="1"/>
    <col min="4101" max="4101" width="9.625" customWidth="1"/>
    <col min="4102" max="4352" width="9.125" hidden="1"/>
    <col min="4353" max="4353" width="3.875" customWidth="1"/>
    <col min="4354" max="4354" width="58.75" customWidth="1"/>
    <col min="4355" max="4355" width="4.75" customWidth="1"/>
    <col min="4356" max="4356" width="32.125" customWidth="1"/>
    <col min="4357" max="4357" width="9.625" customWidth="1"/>
    <col min="4358" max="4608" width="9.125" hidden="1"/>
    <col min="4609" max="4609" width="3.875" customWidth="1"/>
    <col min="4610" max="4610" width="58.75" customWidth="1"/>
    <col min="4611" max="4611" width="4.75" customWidth="1"/>
    <col min="4612" max="4612" width="32.125" customWidth="1"/>
    <col min="4613" max="4613" width="9.625" customWidth="1"/>
    <col min="4614" max="4864" width="9.125" hidden="1"/>
    <col min="4865" max="4865" width="3.875" customWidth="1"/>
    <col min="4866" max="4866" width="58.75" customWidth="1"/>
    <col min="4867" max="4867" width="4.75" customWidth="1"/>
    <col min="4868" max="4868" width="32.125" customWidth="1"/>
    <col min="4869" max="4869" width="9.625" customWidth="1"/>
    <col min="4870" max="5120" width="9.125" hidden="1"/>
    <col min="5121" max="5121" width="3.875" customWidth="1"/>
    <col min="5122" max="5122" width="58.75" customWidth="1"/>
    <col min="5123" max="5123" width="4.75" customWidth="1"/>
    <col min="5124" max="5124" width="32.125" customWidth="1"/>
    <col min="5125" max="5125" width="9.625" customWidth="1"/>
    <col min="5126" max="5376" width="9.125" hidden="1"/>
    <col min="5377" max="5377" width="3.875" customWidth="1"/>
    <col min="5378" max="5378" width="58.75" customWidth="1"/>
    <col min="5379" max="5379" width="4.75" customWidth="1"/>
    <col min="5380" max="5380" width="32.125" customWidth="1"/>
    <col min="5381" max="5381" width="9.625" customWidth="1"/>
    <col min="5382" max="5632" width="9.125" hidden="1"/>
    <col min="5633" max="5633" width="3.875" customWidth="1"/>
    <col min="5634" max="5634" width="58.75" customWidth="1"/>
    <col min="5635" max="5635" width="4.75" customWidth="1"/>
    <col min="5636" max="5636" width="32.125" customWidth="1"/>
    <col min="5637" max="5637" width="9.625" customWidth="1"/>
    <col min="5638" max="5888" width="9.125" hidden="1"/>
    <col min="5889" max="5889" width="3.875" customWidth="1"/>
    <col min="5890" max="5890" width="58.75" customWidth="1"/>
    <col min="5891" max="5891" width="4.75" customWidth="1"/>
    <col min="5892" max="5892" width="32.125" customWidth="1"/>
    <col min="5893" max="5893" width="9.625" customWidth="1"/>
    <col min="5894" max="6144" width="9.125" hidden="1"/>
    <col min="6145" max="6145" width="3.875" customWidth="1"/>
    <col min="6146" max="6146" width="58.75" customWidth="1"/>
    <col min="6147" max="6147" width="4.75" customWidth="1"/>
    <col min="6148" max="6148" width="32.125" customWidth="1"/>
    <col min="6149" max="6149" width="9.625" customWidth="1"/>
    <col min="6150" max="6400" width="9.125" hidden="1"/>
    <col min="6401" max="6401" width="3.875" customWidth="1"/>
    <col min="6402" max="6402" width="58.75" customWidth="1"/>
    <col min="6403" max="6403" width="4.75" customWidth="1"/>
    <col min="6404" max="6404" width="32.125" customWidth="1"/>
    <col min="6405" max="6405" width="9.625" customWidth="1"/>
    <col min="6406" max="6656" width="9.125" hidden="1"/>
    <col min="6657" max="6657" width="3.875" customWidth="1"/>
    <col min="6658" max="6658" width="58.75" customWidth="1"/>
    <col min="6659" max="6659" width="4.75" customWidth="1"/>
    <col min="6660" max="6660" width="32.125" customWidth="1"/>
    <col min="6661" max="6661" width="9.625" customWidth="1"/>
    <col min="6662" max="6912" width="9.125" hidden="1"/>
    <col min="6913" max="6913" width="3.875" customWidth="1"/>
    <col min="6914" max="6914" width="58.75" customWidth="1"/>
    <col min="6915" max="6915" width="4.75" customWidth="1"/>
    <col min="6916" max="6916" width="32.125" customWidth="1"/>
    <col min="6917" max="6917" width="9.625" customWidth="1"/>
    <col min="6918" max="7168" width="9.125" hidden="1"/>
    <col min="7169" max="7169" width="3.875" customWidth="1"/>
    <col min="7170" max="7170" width="58.75" customWidth="1"/>
    <col min="7171" max="7171" width="4.75" customWidth="1"/>
    <col min="7172" max="7172" width="32.125" customWidth="1"/>
    <col min="7173" max="7173" width="9.625" customWidth="1"/>
    <col min="7174" max="7424" width="9.125" hidden="1"/>
    <col min="7425" max="7425" width="3.875" customWidth="1"/>
    <col min="7426" max="7426" width="58.75" customWidth="1"/>
    <col min="7427" max="7427" width="4.75" customWidth="1"/>
    <col min="7428" max="7428" width="32.125" customWidth="1"/>
    <col min="7429" max="7429" width="9.625" customWidth="1"/>
    <col min="7430" max="7680" width="9.125" hidden="1"/>
    <col min="7681" max="7681" width="3.875" customWidth="1"/>
    <col min="7682" max="7682" width="58.75" customWidth="1"/>
    <col min="7683" max="7683" width="4.75" customWidth="1"/>
    <col min="7684" max="7684" width="32.125" customWidth="1"/>
    <col min="7685" max="7685" width="9.625" customWidth="1"/>
    <col min="7686" max="7936" width="9.125" hidden="1"/>
    <col min="7937" max="7937" width="3.875" customWidth="1"/>
    <col min="7938" max="7938" width="58.75" customWidth="1"/>
    <col min="7939" max="7939" width="4.75" customWidth="1"/>
    <col min="7940" max="7940" width="32.125" customWidth="1"/>
    <col min="7941" max="7941" width="9.625" customWidth="1"/>
    <col min="7942" max="8192" width="9.125" hidden="1"/>
    <col min="8193" max="8193" width="3.875" customWidth="1"/>
    <col min="8194" max="8194" width="58.75" customWidth="1"/>
    <col min="8195" max="8195" width="4.75" customWidth="1"/>
    <col min="8196" max="8196" width="32.125" customWidth="1"/>
    <col min="8197" max="8197" width="9.625" customWidth="1"/>
    <col min="8198" max="8448" width="9.125" hidden="1"/>
    <col min="8449" max="8449" width="3.875" customWidth="1"/>
    <col min="8450" max="8450" width="58.75" customWidth="1"/>
    <col min="8451" max="8451" width="4.75" customWidth="1"/>
    <col min="8452" max="8452" width="32.125" customWidth="1"/>
    <col min="8453" max="8453" width="9.625" customWidth="1"/>
    <col min="8454" max="8704" width="9.125" hidden="1"/>
    <col min="8705" max="8705" width="3.875" customWidth="1"/>
    <col min="8706" max="8706" width="58.75" customWidth="1"/>
    <col min="8707" max="8707" width="4.75" customWidth="1"/>
    <col min="8708" max="8708" width="32.125" customWidth="1"/>
    <col min="8709" max="8709" width="9.625" customWidth="1"/>
    <col min="8710" max="8960" width="9.125" hidden="1"/>
    <col min="8961" max="8961" width="3.875" customWidth="1"/>
    <col min="8962" max="8962" width="58.75" customWidth="1"/>
    <col min="8963" max="8963" width="4.75" customWidth="1"/>
    <col min="8964" max="8964" width="32.125" customWidth="1"/>
    <col min="8965" max="8965" width="9.625" customWidth="1"/>
    <col min="8966" max="9216" width="9.125" hidden="1"/>
    <col min="9217" max="9217" width="3.875" customWidth="1"/>
    <col min="9218" max="9218" width="58.75" customWidth="1"/>
    <col min="9219" max="9219" width="4.75" customWidth="1"/>
    <col min="9220" max="9220" width="32.125" customWidth="1"/>
    <col min="9221" max="9221" width="9.625" customWidth="1"/>
    <col min="9222" max="9472" width="9.125" hidden="1"/>
    <col min="9473" max="9473" width="3.875" customWidth="1"/>
    <col min="9474" max="9474" width="58.75" customWidth="1"/>
    <col min="9475" max="9475" width="4.75" customWidth="1"/>
    <col min="9476" max="9476" width="32.125" customWidth="1"/>
    <col min="9477" max="9477" width="9.625" customWidth="1"/>
    <col min="9478" max="9728" width="9.125" hidden="1"/>
    <col min="9729" max="9729" width="3.875" customWidth="1"/>
    <col min="9730" max="9730" width="58.75" customWidth="1"/>
    <col min="9731" max="9731" width="4.75" customWidth="1"/>
    <col min="9732" max="9732" width="32.125" customWidth="1"/>
    <col min="9733" max="9733" width="9.625" customWidth="1"/>
    <col min="9734" max="9984" width="9.125" hidden="1"/>
    <col min="9985" max="9985" width="3.875" customWidth="1"/>
    <col min="9986" max="9986" width="58.75" customWidth="1"/>
    <col min="9987" max="9987" width="4.75" customWidth="1"/>
    <col min="9988" max="9988" width="32.125" customWidth="1"/>
    <col min="9989" max="9989" width="9.625" customWidth="1"/>
    <col min="9990" max="10240" width="9.125" hidden="1"/>
    <col min="10241" max="10241" width="3.875" customWidth="1"/>
    <col min="10242" max="10242" width="58.75" customWidth="1"/>
    <col min="10243" max="10243" width="4.75" customWidth="1"/>
    <col min="10244" max="10244" width="32.125" customWidth="1"/>
    <col min="10245" max="10245" width="9.625" customWidth="1"/>
    <col min="10246" max="10496" width="9.125" hidden="1"/>
    <col min="10497" max="10497" width="3.875" customWidth="1"/>
    <col min="10498" max="10498" width="58.75" customWidth="1"/>
    <col min="10499" max="10499" width="4.75" customWidth="1"/>
    <col min="10500" max="10500" width="32.125" customWidth="1"/>
    <col min="10501" max="10501" width="9.625" customWidth="1"/>
    <col min="10502" max="10752" width="9.125" hidden="1"/>
    <col min="10753" max="10753" width="3.875" customWidth="1"/>
    <col min="10754" max="10754" width="58.75" customWidth="1"/>
    <col min="10755" max="10755" width="4.75" customWidth="1"/>
    <col min="10756" max="10756" width="32.125" customWidth="1"/>
    <col min="10757" max="10757" width="9.625" customWidth="1"/>
    <col min="10758" max="11008" width="9.125" hidden="1"/>
    <col min="11009" max="11009" width="3.875" customWidth="1"/>
    <col min="11010" max="11010" width="58.75" customWidth="1"/>
    <col min="11011" max="11011" width="4.75" customWidth="1"/>
    <col min="11012" max="11012" width="32.125" customWidth="1"/>
    <col min="11013" max="11013" width="9.625" customWidth="1"/>
    <col min="11014" max="11264" width="9.125" hidden="1"/>
    <col min="11265" max="11265" width="3.875" customWidth="1"/>
    <col min="11266" max="11266" width="58.75" customWidth="1"/>
    <col min="11267" max="11267" width="4.75" customWidth="1"/>
    <col min="11268" max="11268" width="32.125" customWidth="1"/>
    <col min="11269" max="11269" width="9.625" customWidth="1"/>
    <col min="11270" max="11520" width="9.125" hidden="1"/>
    <col min="11521" max="11521" width="3.875" customWidth="1"/>
    <col min="11522" max="11522" width="58.75" customWidth="1"/>
    <col min="11523" max="11523" width="4.75" customWidth="1"/>
    <col min="11524" max="11524" width="32.125" customWidth="1"/>
    <col min="11525" max="11525" width="9.625" customWidth="1"/>
    <col min="11526" max="11776" width="9.125" hidden="1"/>
    <col min="11777" max="11777" width="3.875" customWidth="1"/>
    <col min="11778" max="11778" width="58.75" customWidth="1"/>
    <col min="11779" max="11779" width="4.75" customWidth="1"/>
    <col min="11780" max="11780" width="32.125" customWidth="1"/>
    <col min="11781" max="11781" width="9.625" customWidth="1"/>
    <col min="11782" max="12032" width="9.125" hidden="1"/>
    <col min="12033" max="12033" width="3.875" customWidth="1"/>
    <col min="12034" max="12034" width="58.75" customWidth="1"/>
    <col min="12035" max="12035" width="4.75" customWidth="1"/>
    <col min="12036" max="12036" width="32.125" customWidth="1"/>
    <col min="12037" max="12037" width="9.625" customWidth="1"/>
    <col min="12038" max="12288" width="9.125" hidden="1"/>
    <col min="12289" max="12289" width="3.875" customWidth="1"/>
    <col min="12290" max="12290" width="58.75" customWidth="1"/>
    <col min="12291" max="12291" width="4.75" customWidth="1"/>
    <col min="12292" max="12292" width="32.125" customWidth="1"/>
    <col min="12293" max="12293" width="9.625" customWidth="1"/>
    <col min="12294" max="12544" width="9.125" hidden="1"/>
    <col min="12545" max="12545" width="3.875" customWidth="1"/>
    <col min="12546" max="12546" width="58.75" customWidth="1"/>
    <col min="12547" max="12547" width="4.75" customWidth="1"/>
    <col min="12548" max="12548" width="32.125" customWidth="1"/>
    <col min="12549" max="12549" width="9.625" customWidth="1"/>
    <col min="12550" max="12800" width="9.125" hidden="1"/>
    <col min="12801" max="12801" width="3.875" customWidth="1"/>
    <col min="12802" max="12802" width="58.75" customWidth="1"/>
    <col min="12803" max="12803" width="4.75" customWidth="1"/>
    <col min="12804" max="12804" width="32.125" customWidth="1"/>
    <col min="12805" max="12805" width="9.625" customWidth="1"/>
    <col min="12806" max="13056" width="9.125" hidden="1"/>
    <col min="13057" max="13057" width="3.875" customWidth="1"/>
    <col min="13058" max="13058" width="58.75" customWidth="1"/>
    <col min="13059" max="13059" width="4.75" customWidth="1"/>
    <col min="13060" max="13060" width="32.125" customWidth="1"/>
    <col min="13061" max="13061" width="9.625" customWidth="1"/>
    <col min="13062" max="13312" width="9.125" hidden="1"/>
    <col min="13313" max="13313" width="3.875" customWidth="1"/>
    <col min="13314" max="13314" width="58.75" customWidth="1"/>
    <col min="13315" max="13315" width="4.75" customWidth="1"/>
    <col min="13316" max="13316" width="32.125" customWidth="1"/>
    <col min="13317" max="13317" width="9.625" customWidth="1"/>
    <col min="13318" max="13568" width="9.125" hidden="1"/>
    <col min="13569" max="13569" width="3.875" customWidth="1"/>
    <col min="13570" max="13570" width="58.75" customWidth="1"/>
    <col min="13571" max="13571" width="4.75" customWidth="1"/>
    <col min="13572" max="13572" width="32.125" customWidth="1"/>
    <col min="13573" max="13573" width="9.625" customWidth="1"/>
    <col min="13574" max="13824" width="9.125" hidden="1"/>
    <col min="13825" max="13825" width="3.875" customWidth="1"/>
    <col min="13826" max="13826" width="58.75" customWidth="1"/>
    <col min="13827" max="13827" width="4.75" customWidth="1"/>
    <col min="13828" max="13828" width="32.125" customWidth="1"/>
    <col min="13829" max="13829" width="9.625" customWidth="1"/>
    <col min="13830" max="14080" width="9.125" hidden="1"/>
    <col min="14081" max="14081" width="3.875" customWidth="1"/>
    <col min="14082" max="14082" width="58.75" customWidth="1"/>
    <col min="14083" max="14083" width="4.75" customWidth="1"/>
    <col min="14084" max="14084" width="32.125" customWidth="1"/>
    <col min="14085" max="14085" width="9.625" customWidth="1"/>
    <col min="14086" max="14336" width="9.125" hidden="1"/>
    <col min="14337" max="14337" width="3.875" customWidth="1"/>
    <col min="14338" max="14338" width="58.75" customWidth="1"/>
    <col min="14339" max="14339" width="4.75" customWidth="1"/>
    <col min="14340" max="14340" width="32.125" customWidth="1"/>
    <col min="14341" max="14341" width="9.625" customWidth="1"/>
    <col min="14342" max="14592" width="9.125" hidden="1"/>
    <col min="14593" max="14593" width="3.875" customWidth="1"/>
    <col min="14594" max="14594" width="58.75" customWidth="1"/>
    <col min="14595" max="14595" width="4.75" customWidth="1"/>
    <col min="14596" max="14596" width="32.125" customWidth="1"/>
    <col min="14597" max="14597" width="9.625" customWidth="1"/>
    <col min="14598" max="14848" width="9.125" hidden="1"/>
    <col min="14849" max="14849" width="3.875" customWidth="1"/>
    <col min="14850" max="14850" width="58.75" customWidth="1"/>
    <col min="14851" max="14851" width="4.75" customWidth="1"/>
    <col min="14852" max="14852" width="32.125" customWidth="1"/>
    <col min="14853" max="14853" width="9.625" customWidth="1"/>
    <col min="14854" max="15104" width="9.125" hidden="1"/>
    <col min="15105" max="15105" width="3.875" customWidth="1"/>
    <col min="15106" max="15106" width="58.75" customWidth="1"/>
    <col min="15107" max="15107" width="4.75" customWidth="1"/>
    <col min="15108" max="15108" width="32.125" customWidth="1"/>
    <col min="15109" max="15109" width="9.625" customWidth="1"/>
    <col min="15110" max="15360" width="9.125" hidden="1"/>
    <col min="15361" max="15361" width="3.875" customWidth="1"/>
    <col min="15362" max="15362" width="58.75" customWidth="1"/>
    <col min="15363" max="15363" width="4.75" customWidth="1"/>
    <col min="15364" max="15364" width="32.125" customWidth="1"/>
    <col min="15365" max="15365" width="9.625" customWidth="1"/>
    <col min="15366" max="15616" width="9.125" hidden="1"/>
    <col min="15617" max="15617" width="3.875" customWidth="1"/>
    <col min="15618" max="15618" width="58.75" customWidth="1"/>
    <col min="15619" max="15619" width="4.75" customWidth="1"/>
    <col min="15620" max="15620" width="32.125" customWidth="1"/>
    <col min="15621" max="15621" width="9.625" customWidth="1"/>
    <col min="15622" max="15872" width="9.125" hidden="1"/>
    <col min="15873" max="15873" width="3.875" customWidth="1"/>
    <col min="15874" max="15874" width="58.75" customWidth="1"/>
    <col min="15875" max="15875" width="4.75" customWidth="1"/>
    <col min="15876" max="15876" width="32.125" customWidth="1"/>
    <col min="15877" max="15877" width="9.625" customWidth="1"/>
    <col min="15878" max="16128" width="9.125" hidden="1"/>
    <col min="16129" max="16129" width="3.875" customWidth="1"/>
    <col min="16130" max="16130" width="58.75" customWidth="1"/>
    <col min="16131" max="16131" width="4.75" customWidth="1"/>
    <col min="16132" max="16132" width="32.125" customWidth="1"/>
    <col min="16133" max="16133" width="9.625" customWidth="1"/>
    <col min="16134" max="16384" width="9.125" hidden="1"/>
  </cols>
  <sheetData>
    <row r="1" spans="1:5" ht="14.25">
      <c r="A1" s="1"/>
      <c r="B1" s="87" t="s">
        <v>0</v>
      </c>
      <c r="C1" s="87"/>
      <c r="D1" s="87"/>
      <c r="E1" s="87"/>
    </row>
    <row r="2" spans="1:5" ht="14.25">
      <c r="A2" s="1"/>
      <c r="B2" s="87"/>
      <c r="C2" s="87"/>
      <c r="D2" s="87"/>
      <c r="E2" s="87"/>
    </row>
    <row r="3" spans="1:5" thickBot="1"/>
    <row r="4" spans="1:5" ht="15.75" thickBot="1">
      <c r="B4" s="2" t="s">
        <v>1</v>
      </c>
      <c r="D4" s="3"/>
    </row>
    <row r="5" spans="1:5" ht="14.25"/>
    <row r="6" spans="1:5">
      <c r="B6" s="4" t="s">
        <v>2</v>
      </c>
      <c r="D6" s="4" t="s">
        <v>3</v>
      </c>
    </row>
    <row r="7" spans="1:5" thickBot="1"/>
    <row r="8" spans="1:5" thickBot="1">
      <c r="B8" s="5"/>
      <c r="D8" s="5"/>
    </row>
    <row r="9" spans="1:5" thickBot="1"/>
    <row r="10" spans="1:5" thickBot="1">
      <c r="B10" s="5"/>
      <c r="D10" s="5"/>
    </row>
    <row r="11" spans="1:5" thickBot="1"/>
    <row r="12" spans="1:5" thickBot="1">
      <c r="B12" s="5"/>
      <c r="D12" s="5"/>
    </row>
    <row r="13" spans="1:5" thickBot="1"/>
    <row r="14" spans="1:5" thickBot="1">
      <c r="B14" s="5"/>
      <c r="D14" s="5"/>
    </row>
    <row r="15" spans="1:5" thickBot="1"/>
    <row r="16" spans="1:5" thickBot="1">
      <c r="B16" s="5"/>
      <c r="D16" s="5"/>
    </row>
    <row r="17" ht="30" customHeight="1"/>
    <row r="18" ht="29.25" customHeight="1"/>
  </sheetData>
  <mergeCells count="1">
    <mergeCell ref="B1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44AE1-F504-4A13-825B-78C27F5C280D}">
  <sheetPr>
    <tabColor theme="7" tint="-0.249977111117893"/>
  </sheetPr>
  <dimension ref="B1:D85"/>
  <sheetViews>
    <sheetView showGridLines="0" topLeftCell="A31" workbookViewId="0">
      <selection activeCell="C62" sqref="C62"/>
    </sheetView>
  </sheetViews>
  <sheetFormatPr baseColWidth="10" defaultRowHeight="14.25"/>
  <cols>
    <col min="2" max="2" width="69.375" customWidth="1"/>
    <col min="3" max="4" width="35.125" customWidth="1"/>
  </cols>
  <sheetData>
    <row r="1" spans="2:4" ht="15" thickBot="1"/>
    <row r="2" spans="2:4" ht="24" thickBot="1">
      <c r="B2" s="88" t="s">
        <v>174</v>
      </c>
      <c r="C2" s="89"/>
      <c r="D2" s="90"/>
    </row>
    <row r="3" spans="2:4" ht="16.5" thickBot="1">
      <c r="B3" s="47" t="s">
        <v>152</v>
      </c>
      <c r="C3" s="48" t="s">
        <v>14</v>
      </c>
      <c r="D3" s="49" t="s">
        <v>14</v>
      </c>
    </row>
    <row r="4" spans="2:4" ht="16.5" thickBot="1">
      <c r="B4" s="10"/>
      <c r="C4" s="50" t="s">
        <v>11</v>
      </c>
      <c r="D4" s="50" t="s">
        <v>12</v>
      </c>
    </row>
    <row r="5" spans="2:4" ht="15.75">
      <c r="B5" s="51" t="s">
        <v>13</v>
      </c>
      <c r="C5" s="52" t="s">
        <v>153</v>
      </c>
      <c r="D5" s="53" t="s">
        <v>154</v>
      </c>
    </row>
    <row r="6" spans="2:4" ht="15.75">
      <c r="B6" s="54" t="s">
        <v>10</v>
      </c>
      <c r="C6" s="55" t="s">
        <v>14</v>
      </c>
      <c r="D6" s="56" t="s">
        <v>14</v>
      </c>
    </row>
    <row r="7" spans="2:4" ht="15.75">
      <c r="B7" s="54" t="s">
        <v>15</v>
      </c>
      <c r="C7" s="55" t="s">
        <v>14</v>
      </c>
      <c r="D7" s="56" t="s">
        <v>14</v>
      </c>
    </row>
    <row r="8" spans="2:4">
      <c r="B8" s="57" t="s">
        <v>16</v>
      </c>
      <c r="C8" s="58">
        <v>347284715000</v>
      </c>
      <c r="D8" s="59">
        <v>52700317000</v>
      </c>
    </row>
    <row r="9" spans="2:4">
      <c r="B9" s="57" t="s">
        <v>17</v>
      </c>
      <c r="C9" s="58">
        <v>294076733000</v>
      </c>
      <c r="D9" s="59">
        <v>312907718000</v>
      </c>
    </row>
    <row r="10" spans="2:4">
      <c r="B10" s="57" t="s">
        <v>18</v>
      </c>
      <c r="C10" s="58">
        <v>187248668000</v>
      </c>
      <c r="D10" s="59">
        <v>248525299000</v>
      </c>
    </row>
    <row r="11" spans="2:4">
      <c r="B11" s="57" t="s">
        <v>19</v>
      </c>
      <c r="C11" s="58">
        <v>99636215000</v>
      </c>
      <c r="D11" s="59">
        <v>59471365000</v>
      </c>
    </row>
    <row r="12" spans="2:4">
      <c r="B12" s="57" t="s">
        <v>155</v>
      </c>
      <c r="C12" s="60" t="s">
        <v>62</v>
      </c>
      <c r="D12" s="61" t="s">
        <v>62</v>
      </c>
    </row>
    <row r="13" spans="2:4">
      <c r="B13" s="57" t="s">
        <v>20</v>
      </c>
      <c r="C13" s="60" t="s">
        <v>62</v>
      </c>
      <c r="D13" s="61" t="s">
        <v>62</v>
      </c>
    </row>
    <row r="14" spans="2:4" ht="15" thickBot="1">
      <c r="B14" s="62" t="s">
        <v>156</v>
      </c>
      <c r="C14" s="63">
        <v>42690798000</v>
      </c>
      <c r="D14" s="64">
        <v>37034985000</v>
      </c>
    </row>
    <row r="15" spans="2:4" ht="16.5" thickBot="1">
      <c r="B15" s="65" t="s">
        <v>21</v>
      </c>
      <c r="C15" s="66">
        <v>970937129000</v>
      </c>
      <c r="D15" s="66">
        <v>710639684000</v>
      </c>
    </row>
    <row r="16" spans="2:4" ht="15.75">
      <c r="B16" s="67" t="s">
        <v>22</v>
      </c>
      <c r="C16" s="68" t="s">
        <v>14</v>
      </c>
      <c r="D16" s="69" t="s">
        <v>14</v>
      </c>
    </row>
    <row r="17" spans="2:4">
      <c r="B17" s="57" t="s">
        <v>23</v>
      </c>
      <c r="C17" s="58">
        <v>9029258000</v>
      </c>
      <c r="D17" s="59">
        <v>9029258000</v>
      </c>
    </row>
    <row r="18" spans="2:4">
      <c r="B18" s="57" t="s">
        <v>24</v>
      </c>
      <c r="C18" s="58">
        <v>628293285000</v>
      </c>
      <c r="D18" s="59">
        <v>614077179000</v>
      </c>
    </row>
    <row r="19" spans="2:4">
      <c r="B19" s="57" t="s">
        <v>25</v>
      </c>
      <c r="C19" s="60" t="s">
        <v>62</v>
      </c>
      <c r="D19" s="61" t="s">
        <v>62</v>
      </c>
    </row>
    <row r="20" spans="2:4">
      <c r="B20" s="57" t="s">
        <v>26</v>
      </c>
      <c r="C20" s="58">
        <v>23300000</v>
      </c>
      <c r="D20" s="59">
        <v>244442000</v>
      </c>
    </row>
    <row r="21" spans="2:4">
      <c r="B21" s="57" t="s">
        <v>157</v>
      </c>
      <c r="C21" s="60" t="s">
        <v>62</v>
      </c>
      <c r="D21" s="61" t="s">
        <v>62</v>
      </c>
    </row>
    <row r="22" spans="2:4">
      <c r="B22" s="57" t="s">
        <v>158</v>
      </c>
      <c r="C22" s="58">
        <v>1703805313000</v>
      </c>
      <c r="D22" s="59">
        <v>1710776058000</v>
      </c>
    </row>
    <row r="23" spans="2:4">
      <c r="B23" s="57" t="s">
        <v>159</v>
      </c>
      <c r="C23" s="60" t="s">
        <v>62</v>
      </c>
      <c r="D23" s="61" t="s">
        <v>62</v>
      </c>
    </row>
    <row r="24" spans="2:4">
      <c r="B24" s="57" t="s">
        <v>27</v>
      </c>
      <c r="C24" s="58">
        <v>7089274000</v>
      </c>
      <c r="D24" s="59">
        <v>9174173000</v>
      </c>
    </row>
    <row r="25" spans="2:4">
      <c r="B25" s="57" t="s">
        <v>160</v>
      </c>
      <c r="C25" s="60" t="s">
        <v>62</v>
      </c>
      <c r="D25" s="61" t="s">
        <v>62</v>
      </c>
    </row>
    <row r="26" spans="2:4">
      <c r="B26" s="57" t="s">
        <v>161</v>
      </c>
      <c r="C26" s="60" t="s">
        <v>62</v>
      </c>
      <c r="D26" s="61" t="s">
        <v>62</v>
      </c>
    </row>
    <row r="27" spans="2:4">
      <c r="B27" s="57" t="s">
        <v>162</v>
      </c>
      <c r="C27" s="60" t="s">
        <v>62</v>
      </c>
      <c r="D27" s="61" t="s">
        <v>62</v>
      </c>
    </row>
    <row r="28" spans="2:4">
      <c r="B28" s="57" t="s">
        <v>28</v>
      </c>
      <c r="C28" s="58">
        <v>16088854000</v>
      </c>
      <c r="D28" s="59">
        <v>15860086000</v>
      </c>
    </row>
    <row r="29" spans="2:4" ht="15" thickBot="1">
      <c r="B29" s="62" t="s">
        <v>29</v>
      </c>
      <c r="C29" s="70" t="s">
        <v>62</v>
      </c>
      <c r="D29" s="71" t="s">
        <v>62</v>
      </c>
    </row>
    <row r="30" spans="2:4" ht="16.5" thickBot="1">
      <c r="B30" s="65" t="s">
        <v>30</v>
      </c>
      <c r="C30" s="66">
        <v>2364329284000</v>
      </c>
      <c r="D30" s="66">
        <v>2359161196000</v>
      </c>
    </row>
    <row r="31" spans="2:4" ht="16.5" thickBot="1">
      <c r="B31" s="72" t="s">
        <v>31</v>
      </c>
      <c r="C31" s="73">
        <v>3335266413000</v>
      </c>
      <c r="D31" s="73">
        <v>3069800880000</v>
      </c>
    </row>
    <row r="32" spans="2:4" ht="15.75">
      <c r="B32" s="67" t="s">
        <v>32</v>
      </c>
      <c r="C32" s="68" t="s">
        <v>14</v>
      </c>
      <c r="D32" s="69" t="s">
        <v>14</v>
      </c>
    </row>
    <row r="33" spans="2:4" ht="15.75">
      <c r="B33" s="54" t="s">
        <v>33</v>
      </c>
      <c r="C33" s="55" t="s">
        <v>14</v>
      </c>
      <c r="D33" s="56" t="s">
        <v>14</v>
      </c>
    </row>
    <row r="34" spans="2:4" ht="15.75">
      <c r="B34" s="54" t="s">
        <v>34</v>
      </c>
      <c r="C34" s="55" t="s">
        <v>14</v>
      </c>
      <c r="D34" s="56" t="s">
        <v>14</v>
      </c>
    </row>
    <row r="35" spans="2:4">
      <c r="B35" s="57" t="s">
        <v>35</v>
      </c>
      <c r="C35" s="58">
        <v>27715762000</v>
      </c>
      <c r="D35" s="59">
        <v>25947149000</v>
      </c>
    </row>
    <row r="36" spans="2:4">
      <c r="B36" s="57" t="s">
        <v>36</v>
      </c>
      <c r="C36" s="58">
        <v>1688499000</v>
      </c>
      <c r="D36" s="59">
        <v>1972952000</v>
      </c>
    </row>
    <row r="37" spans="2:4">
      <c r="B37" s="57" t="s">
        <v>163</v>
      </c>
      <c r="C37" s="58">
        <v>636647611000</v>
      </c>
      <c r="D37" s="59">
        <v>460874234000</v>
      </c>
    </row>
    <row r="38" spans="2:4">
      <c r="B38" s="57" t="s">
        <v>37</v>
      </c>
      <c r="C38" s="58">
        <v>699070000</v>
      </c>
      <c r="D38" s="59">
        <v>740259000</v>
      </c>
    </row>
    <row r="39" spans="2:4">
      <c r="B39" s="57" t="s">
        <v>38</v>
      </c>
      <c r="C39" s="60" t="s">
        <v>62</v>
      </c>
      <c r="D39" s="61" t="s">
        <v>62</v>
      </c>
    </row>
    <row r="40" spans="2:4" ht="15" thickBot="1">
      <c r="B40" s="62" t="s">
        <v>164</v>
      </c>
      <c r="C40" s="63">
        <v>26526866000</v>
      </c>
      <c r="D40" s="64">
        <v>30575317000</v>
      </c>
    </row>
    <row r="41" spans="2:4" ht="16.5" thickBot="1">
      <c r="B41" s="65" t="s">
        <v>39</v>
      </c>
      <c r="C41" s="66">
        <v>693277808000</v>
      </c>
      <c r="D41" s="66">
        <v>520109911000</v>
      </c>
    </row>
    <row r="42" spans="2:4" ht="15.75">
      <c r="B42" s="67" t="s">
        <v>40</v>
      </c>
      <c r="C42" s="68" t="s">
        <v>14</v>
      </c>
      <c r="D42" s="69" t="s">
        <v>14</v>
      </c>
    </row>
    <row r="43" spans="2:4" ht="15.75">
      <c r="B43" s="54" t="s">
        <v>41</v>
      </c>
      <c r="C43" s="55" t="s">
        <v>14</v>
      </c>
      <c r="D43" s="56" t="s">
        <v>14</v>
      </c>
    </row>
    <row r="44" spans="2:4">
      <c r="B44" s="57" t="s">
        <v>42</v>
      </c>
      <c r="C44" s="58">
        <v>11721117000</v>
      </c>
      <c r="D44" s="59">
        <v>6283164000</v>
      </c>
    </row>
    <row r="45" spans="2:4">
      <c r="B45" s="57" t="s">
        <v>43</v>
      </c>
      <c r="C45" s="60" t="s">
        <v>62</v>
      </c>
      <c r="D45" s="61" t="s">
        <v>62</v>
      </c>
    </row>
    <row r="46" spans="2:4">
      <c r="B46" s="57" t="s">
        <v>44</v>
      </c>
      <c r="C46" s="58">
        <v>22490268000</v>
      </c>
      <c r="D46" s="59">
        <v>24328710000</v>
      </c>
    </row>
    <row r="47" spans="2:4">
      <c r="B47" s="57" t="s">
        <v>45</v>
      </c>
      <c r="C47" s="58">
        <v>47147108000</v>
      </c>
      <c r="D47" s="59">
        <v>50977924000</v>
      </c>
    </row>
    <row r="48" spans="2:4">
      <c r="B48" s="57" t="s">
        <v>165</v>
      </c>
      <c r="C48" s="60" t="s">
        <v>62</v>
      </c>
      <c r="D48" s="61" t="s">
        <v>62</v>
      </c>
    </row>
    <row r="49" spans="2:4">
      <c r="B49" s="57" t="s">
        <v>46</v>
      </c>
      <c r="C49" s="60" t="s">
        <v>62</v>
      </c>
      <c r="D49" s="61" t="s">
        <v>62</v>
      </c>
    </row>
    <row r="50" spans="2:4" ht="15" thickBot="1">
      <c r="B50" s="62" t="s">
        <v>166</v>
      </c>
      <c r="C50" s="70" t="s">
        <v>62</v>
      </c>
      <c r="D50" s="71" t="s">
        <v>62</v>
      </c>
    </row>
    <row r="51" spans="2:4" ht="16.5" thickBot="1">
      <c r="B51" s="65" t="s">
        <v>47</v>
      </c>
      <c r="C51" s="66">
        <v>81358493000</v>
      </c>
      <c r="D51" s="66">
        <v>81589798000</v>
      </c>
    </row>
    <row r="52" spans="2:4" ht="16.5" thickBot="1">
      <c r="B52" s="72" t="s">
        <v>4</v>
      </c>
      <c r="C52" s="73">
        <v>774636301000</v>
      </c>
      <c r="D52" s="73">
        <v>601699709000</v>
      </c>
    </row>
    <row r="53" spans="2:4" ht="15.75">
      <c r="B53" s="54" t="s">
        <v>6</v>
      </c>
      <c r="C53" s="55" t="s">
        <v>14</v>
      </c>
      <c r="D53" s="56" t="s">
        <v>14</v>
      </c>
    </row>
    <row r="54" spans="2:4">
      <c r="B54" s="57" t="s">
        <v>5</v>
      </c>
      <c r="C54" s="58">
        <v>111067000</v>
      </c>
      <c r="D54" s="59">
        <v>111067000</v>
      </c>
    </row>
    <row r="55" spans="2:4">
      <c r="B55" s="57" t="s">
        <v>48</v>
      </c>
      <c r="C55" s="58">
        <v>67094217000</v>
      </c>
      <c r="D55" s="59">
        <v>67094217000</v>
      </c>
    </row>
    <row r="56" spans="2:4">
      <c r="B56" s="57" t="s">
        <v>49</v>
      </c>
      <c r="C56" s="60" t="s">
        <v>62</v>
      </c>
      <c r="D56" s="61" t="s">
        <v>62</v>
      </c>
    </row>
    <row r="57" spans="2:4">
      <c r="B57" s="57" t="s">
        <v>167</v>
      </c>
      <c r="C57" s="60" t="s">
        <v>62</v>
      </c>
      <c r="D57" s="61" t="s">
        <v>62</v>
      </c>
    </row>
    <row r="58" spans="2:4">
      <c r="B58" s="57" t="s">
        <v>168</v>
      </c>
      <c r="C58" s="60" t="s">
        <v>62</v>
      </c>
      <c r="D58" s="61" t="s">
        <v>62</v>
      </c>
    </row>
    <row r="59" spans="2:4">
      <c r="B59" s="57" t="s">
        <v>169</v>
      </c>
      <c r="C59" s="60" t="s">
        <v>62</v>
      </c>
      <c r="D59" s="61" t="s">
        <v>62</v>
      </c>
    </row>
    <row r="60" spans="2:4">
      <c r="B60" s="57" t="s">
        <v>50</v>
      </c>
      <c r="C60" s="58">
        <v>1424634192000</v>
      </c>
      <c r="D60" s="59">
        <v>1417106823000</v>
      </c>
    </row>
    <row r="61" spans="2:4" ht="15" thickBot="1">
      <c r="B61" s="62" t="s">
        <v>51</v>
      </c>
      <c r="C61" s="63">
        <v>1068790636000</v>
      </c>
      <c r="D61" s="64">
        <v>983789064000</v>
      </c>
    </row>
    <row r="62" spans="2:4" ht="16.5" thickBot="1">
      <c r="B62" s="65" t="s">
        <v>52</v>
      </c>
      <c r="C62" s="66">
        <v>2560630112000</v>
      </c>
      <c r="D62" s="66">
        <v>2468101171000</v>
      </c>
    </row>
    <row r="63" spans="2:4" ht="16.5" thickBot="1">
      <c r="B63" s="72" t="s">
        <v>53</v>
      </c>
      <c r="C63" s="73">
        <v>3335266413000</v>
      </c>
      <c r="D63" s="73">
        <v>3069800880000</v>
      </c>
    </row>
    <row r="65" spans="2:4" ht="23.25">
      <c r="B65" s="91" t="s">
        <v>170</v>
      </c>
      <c r="C65" s="91"/>
      <c r="D65" s="91"/>
    </row>
    <row r="67" spans="2:4" ht="15.75">
      <c r="B67" s="79" t="s">
        <v>175</v>
      </c>
      <c r="C67" s="80" t="s">
        <v>11</v>
      </c>
      <c r="D67" s="80" t="s">
        <v>12</v>
      </c>
    </row>
    <row r="68" spans="2:4" ht="15.75">
      <c r="B68" s="52" t="s">
        <v>13</v>
      </c>
      <c r="C68" s="52" t="s">
        <v>153</v>
      </c>
      <c r="D68" s="52" t="s">
        <v>154</v>
      </c>
    </row>
    <row r="69" spans="2:4" ht="15.75">
      <c r="B69" s="74" t="s">
        <v>54</v>
      </c>
      <c r="C69" s="55" t="s">
        <v>14</v>
      </c>
      <c r="D69" s="55" t="s">
        <v>14</v>
      </c>
    </row>
    <row r="70" spans="2:4" ht="15.75">
      <c r="B70" s="74" t="s">
        <v>55</v>
      </c>
      <c r="C70" s="55" t="s">
        <v>14</v>
      </c>
      <c r="D70" s="55" t="s">
        <v>14</v>
      </c>
    </row>
    <row r="71" spans="2:4">
      <c r="B71" s="60" t="s">
        <v>171</v>
      </c>
      <c r="C71" s="58">
        <v>1479836472000</v>
      </c>
      <c r="D71" s="58">
        <v>1513071737000</v>
      </c>
    </row>
    <row r="72" spans="2:4" ht="15" thickBot="1">
      <c r="B72" s="70" t="s">
        <v>7</v>
      </c>
      <c r="C72" s="63">
        <v>988657790000</v>
      </c>
      <c r="D72" s="63">
        <v>991584392000</v>
      </c>
    </row>
    <row r="73" spans="2:4" ht="16.5" thickBot="1">
      <c r="B73" s="65" t="s">
        <v>56</v>
      </c>
      <c r="C73" s="66">
        <f>C71-C72</f>
        <v>491178682000</v>
      </c>
      <c r="D73" s="66">
        <f>D71-D72</f>
        <v>521487345000</v>
      </c>
    </row>
    <row r="74" spans="2:4">
      <c r="B74" s="75" t="s">
        <v>57</v>
      </c>
      <c r="C74" s="76">
        <v>141498521000</v>
      </c>
      <c r="D74" s="76">
        <v>130685179000</v>
      </c>
    </row>
    <row r="75" spans="2:4">
      <c r="B75" s="60" t="s">
        <v>58</v>
      </c>
      <c r="C75" s="58">
        <v>445573284000</v>
      </c>
      <c r="D75" s="58">
        <v>460857713000</v>
      </c>
    </row>
    <row r="76" spans="2:4">
      <c r="B76" s="60" t="s">
        <v>59</v>
      </c>
      <c r="C76" s="58">
        <v>114531916000</v>
      </c>
      <c r="D76" s="58">
        <v>84720471000</v>
      </c>
    </row>
    <row r="77" spans="2:4">
      <c r="B77" s="60" t="s">
        <v>60</v>
      </c>
      <c r="C77" s="58">
        <v>1128694000</v>
      </c>
      <c r="D77" s="58">
        <v>2649411000</v>
      </c>
    </row>
    <row r="78" spans="2:4" ht="15" thickBot="1">
      <c r="B78" s="70" t="s">
        <v>61</v>
      </c>
      <c r="C78" s="63">
        <v>-9308870000</v>
      </c>
      <c r="D78" s="63">
        <v>-1083727000</v>
      </c>
    </row>
    <row r="79" spans="2:4" ht="16.5" thickBot="1">
      <c r="B79" s="65" t="s">
        <v>63</v>
      </c>
      <c r="C79" s="66">
        <f>C73+C74-C75-C76-C77-C78</f>
        <v>80752179000</v>
      </c>
      <c r="D79" s="66">
        <f>D73+D74-D75-D76-D77-(-D78)</f>
        <v>102861202000</v>
      </c>
    </row>
    <row r="80" spans="2:4">
      <c r="B80" s="60" t="s">
        <v>8</v>
      </c>
      <c r="C80" s="58">
        <v>28797116000</v>
      </c>
      <c r="D80" s="58">
        <v>21082325000</v>
      </c>
    </row>
    <row r="81" spans="2:4">
      <c r="B81" s="60" t="s">
        <v>64</v>
      </c>
      <c r="C81" s="58">
        <v>3511005000</v>
      </c>
      <c r="D81" s="58">
        <v>4548847000</v>
      </c>
    </row>
    <row r="82" spans="2:4" ht="29.25" thickBot="1">
      <c r="B82" s="70" t="s">
        <v>172</v>
      </c>
      <c r="C82" s="63">
        <v>298489448000</v>
      </c>
      <c r="D82" s="63">
        <v>271024431000</v>
      </c>
    </row>
    <row r="83" spans="2:4" ht="16.5" thickBot="1">
      <c r="B83" s="65" t="s">
        <v>65</v>
      </c>
      <c r="C83" s="66">
        <f>C79+C80-C81+C82</f>
        <v>404527738000</v>
      </c>
      <c r="D83" s="66">
        <f>D79+D80-D81+D82</f>
        <v>390419111000</v>
      </c>
    </row>
    <row r="84" spans="2:4" ht="15" thickBot="1">
      <c r="B84" s="77" t="s">
        <v>173</v>
      </c>
      <c r="C84" s="78">
        <v>37178148000</v>
      </c>
      <c r="D84" s="78">
        <v>72459400000</v>
      </c>
    </row>
    <row r="85" spans="2:4" ht="16.5" thickBot="1">
      <c r="B85" s="65" t="s">
        <v>55</v>
      </c>
      <c r="C85" s="66">
        <f>C83-C84</f>
        <v>367349590000</v>
      </c>
      <c r="D85" s="66">
        <f>D83-D84</f>
        <v>317959711000</v>
      </c>
    </row>
  </sheetData>
  <mergeCells count="2">
    <mergeCell ref="B2:D2"/>
    <mergeCell ref="B65:D65"/>
  </mergeCells>
  <phoneticPr fontId="3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4126-FE84-49A2-B85E-D97E4133A34C}">
  <sheetPr>
    <tabColor theme="8" tint="0.39997558519241921"/>
  </sheetPr>
  <dimension ref="C1:S39"/>
  <sheetViews>
    <sheetView showGridLines="0" tabSelected="1" topLeftCell="B1" zoomScale="89" zoomScaleNormal="89" workbookViewId="0">
      <selection activeCell="E17" sqref="E17"/>
    </sheetView>
  </sheetViews>
  <sheetFormatPr baseColWidth="10" defaultRowHeight="14.25"/>
  <cols>
    <col min="6" max="6" width="9.625" customWidth="1"/>
    <col min="7" max="7" width="16.625" customWidth="1"/>
    <col min="9" max="9" width="9.25" customWidth="1"/>
    <col min="10" max="10" width="18.375" customWidth="1"/>
    <col min="11" max="11" width="2.375" customWidth="1"/>
    <col min="12" max="12" width="11.375" customWidth="1"/>
    <col min="15" max="15" width="11.375" customWidth="1"/>
  </cols>
  <sheetData>
    <row r="1" spans="3:19" ht="15" thickBot="1"/>
    <row r="2" spans="3:19" ht="15" customHeight="1" thickBot="1">
      <c r="C2" s="164" t="s">
        <v>94</v>
      </c>
      <c r="D2" s="165"/>
      <c r="E2" s="165"/>
      <c r="F2" s="165"/>
      <c r="G2" s="165"/>
      <c r="H2" s="165"/>
      <c r="I2" s="165"/>
      <c r="J2" s="166"/>
      <c r="K2" s="8"/>
      <c r="L2" s="143" t="s">
        <v>95</v>
      </c>
      <c r="M2" s="144"/>
      <c r="N2" s="144"/>
      <c r="O2" s="144"/>
      <c r="P2" s="144"/>
      <c r="Q2" s="144"/>
      <c r="R2" s="144"/>
      <c r="S2" s="145"/>
    </row>
    <row r="3" spans="3:19" ht="15" customHeight="1">
      <c r="C3" s="167"/>
      <c r="D3" s="168"/>
      <c r="E3" s="168"/>
      <c r="F3" s="168"/>
      <c r="G3" s="168"/>
      <c r="H3" s="168"/>
      <c r="I3" s="168"/>
      <c r="J3" s="169"/>
      <c r="L3" s="146" t="s">
        <v>151</v>
      </c>
      <c r="M3" s="147"/>
      <c r="N3" s="147"/>
      <c r="O3" s="147"/>
      <c r="P3" s="147"/>
      <c r="Q3" s="147"/>
      <c r="R3" s="147"/>
      <c r="S3" s="148"/>
    </row>
    <row r="4" spans="3:19" ht="15.75" customHeight="1" thickBot="1">
      <c r="C4" s="167"/>
      <c r="D4" s="168"/>
      <c r="E4" s="168"/>
      <c r="F4" s="168"/>
      <c r="G4" s="168"/>
      <c r="H4" s="168"/>
      <c r="I4" s="168"/>
      <c r="J4" s="169"/>
      <c r="L4" s="149"/>
      <c r="M4" s="150"/>
      <c r="N4" s="150"/>
      <c r="O4" s="150"/>
      <c r="P4" s="150"/>
      <c r="Q4" s="150"/>
      <c r="R4" s="150"/>
      <c r="S4" s="151"/>
    </row>
    <row r="5" spans="3:19" ht="15" thickBot="1">
      <c r="C5" s="167"/>
      <c r="D5" s="168"/>
      <c r="E5" s="168"/>
      <c r="F5" s="168"/>
      <c r="G5" s="168"/>
      <c r="H5" s="168"/>
      <c r="I5" s="168"/>
      <c r="J5" s="169"/>
      <c r="L5" s="173" t="s">
        <v>100</v>
      </c>
      <c r="M5" s="173"/>
      <c r="S5" s="11"/>
    </row>
    <row r="6" spans="3:19" ht="15.75" customHeight="1" thickBot="1">
      <c r="C6" s="170"/>
      <c r="D6" s="171"/>
      <c r="E6" s="171"/>
      <c r="F6" s="171"/>
      <c r="G6" s="171"/>
      <c r="H6" s="171"/>
      <c r="I6" s="171"/>
      <c r="J6" s="172"/>
      <c r="L6" s="158" t="s">
        <v>96</v>
      </c>
      <c r="M6" s="159"/>
      <c r="N6" s="159"/>
      <c r="O6" s="160"/>
      <c r="S6" s="11"/>
    </row>
    <row r="7" spans="3:19" ht="15" customHeight="1" thickBot="1">
      <c r="C7" s="10"/>
      <c r="L7" s="161" t="s">
        <v>97</v>
      </c>
      <c r="M7" s="162"/>
      <c r="N7" s="162"/>
      <c r="O7" s="163"/>
      <c r="S7" s="11"/>
    </row>
    <row r="8" spans="3:19" ht="15" customHeight="1">
      <c r="C8" s="152" t="s">
        <v>93</v>
      </c>
      <c r="D8" s="153"/>
      <c r="E8" s="153"/>
      <c r="F8" s="153"/>
      <c r="G8" s="153"/>
      <c r="H8" s="153"/>
      <c r="I8" s="153"/>
      <c r="J8" s="154"/>
      <c r="L8" s="161" t="s">
        <v>98</v>
      </c>
      <c r="M8" s="162"/>
      <c r="N8" s="162"/>
      <c r="O8" s="163"/>
      <c r="S8" s="11"/>
    </row>
    <row r="9" spans="3:19" ht="15" customHeight="1" thickBot="1">
      <c r="C9" s="155"/>
      <c r="D9" s="156"/>
      <c r="E9" s="156"/>
      <c r="F9" s="156"/>
      <c r="G9" s="156"/>
      <c r="H9" s="156"/>
      <c r="I9" s="156"/>
      <c r="J9" s="157"/>
      <c r="L9" s="161" t="s">
        <v>101</v>
      </c>
      <c r="M9" s="162"/>
      <c r="N9" s="162"/>
      <c r="O9" s="163"/>
      <c r="S9" s="11"/>
    </row>
    <row r="10" spans="3:19" ht="15" customHeight="1" thickBot="1">
      <c r="C10" s="23"/>
      <c r="D10" s="24"/>
      <c r="E10" s="24"/>
      <c r="F10" s="24"/>
      <c r="L10" s="128" t="s">
        <v>99</v>
      </c>
      <c r="M10" s="129"/>
      <c r="N10" s="129"/>
      <c r="O10" s="130"/>
      <c r="S10" s="11"/>
    </row>
    <row r="11" spans="3:19" ht="15" customHeight="1" thickBot="1">
      <c r="C11" s="176" t="s">
        <v>103</v>
      </c>
      <c r="D11" s="177"/>
      <c r="E11" s="180" t="s">
        <v>104</v>
      </c>
      <c r="F11" s="181"/>
      <c r="G11" s="17" t="s">
        <v>105</v>
      </c>
      <c r="H11" s="180" t="s">
        <v>106</v>
      </c>
      <c r="I11" s="181"/>
      <c r="J11" s="17" t="s">
        <v>107</v>
      </c>
      <c r="S11" s="11"/>
    </row>
    <row r="12" spans="3:19">
      <c r="C12" s="186" t="s">
        <v>102</v>
      </c>
      <c r="D12" s="187"/>
      <c r="E12" s="182">
        <f>'INFO. FINANCIERA'!C52</f>
        <v>774636301000</v>
      </c>
      <c r="F12" s="183"/>
      <c r="G12" s="18">
        <f>(E12/E14)</f>
        <v>0.23225619937905692</v>
      </c>
      <c r="H12" s="191">
        <v>9.9400000000000002E-2</v>
      </c>
      <c r="I12" s="192"/>
      <c r="J12" s="21">
        <v>0.35</v>
      </c>
      <c r="L12" s="131"/>
      <c r="M12" s="131"/>
      <c r="N12" s="131"/>
      <c r="O12" s="131"/>
      <c r="S12" s="11"/>
    </row>
    <row r="13" spans="3:19" ht="15" thickBot="1">
      <c r="C13" s="178" t="s">
        <v>77</v>
      </c>
      <c r="D13" s="179"/>
      <c r="E13" s="184">
        <f>'INFO. FINANCIERA'!C62</f>
        <v>2560630112000</v>
      </c>
      <c r="F13" s="185"/>
      <c r="G13" s="19">
        <f>(E13/E14)</f>
        <v>0.76774380062094305</v>
      </c>
      <c r="H13" s="193">
        <f>E18</f>
        <v>0.12974714000000001</v>
      </c>
      <c r="I13" s="194"/>
      <c r="J13" s="16"/>
      <c r="L13" s="93"/>
      <c r="M13" s="94"/>
      <c r="N13" s="94"/>
      <c r="O13" s="94"/>
      <c r="S13" s="11"/>
    </row>
    <row r="14" spans="3:19" ht="15.75" thickBot="1">
      <c r="C14" s="174" t="s">
        <v>108</v>
      </c>
      <c r="D14" s="175"/>
      <c r="E14" s="188">
        <f>SUM(E12:F13)</f>
        <v>3335266413000</v>
      </c>
      <c r="F14" s="175"/>
      <c r="G14" s="20">
        <f>G12+G13</f>
        <v>1</v>
      </c>
      <c r="H14" s="189"/>
      <c r="I14" s="190"/>
      <c r="J14" s="22"/>
      <c r="M14" s="95"/>
      <c r="N14" s="96"/>
      <c r="S14" s="11"/>
    </row>
    <row r="15" spans="3:19">
      <c r="C15" s="10"/>
      <c r="H15" s="92"/>
      <c r="I15" s="92"/>
      <c r="M15" s="93"/>
      <c r="N15" s="94"/>
      <c r="S15" s="11"/>
    </row>
    <row r="16" spans="3:19" ht="15" thickBot="1">
      <c r="C16" s="201" t="s">
        <v>176</v>
      </c>
      <c r="D16" s="201"/>
      <c r="E16" s="81">
        <v>5.2200000000000003E-2</v>
      </c>
      <c r="H16" s="25"/>
      <c r="S16" s="11"/>
    </row>
    <row r="17" spans="3:19" ht="15" customHeight="1">
      <c r="C17" s="201" t="s">
        <v>177</v>
      </c>
      <c r="D17" s="201"/>
      <c r="E17" s="81">
        <v>7.3700000000000002E-2</v>
      </c>
      <c r="G17" s="204" t="s">
        <v>180</v>
      </c>
      <c r="H17" s="204"/>
      <c r="J17" s="141" t="s">
        <v>109</v>
      </c>
      <c r="K17" s="135">
        <f>(G12*(H12*(1-J12)))+G13*H13</f>
        <v>0.11461863542517846</v>
      </c>
      <c r="L17" s="136"/>
      <c r="M17" s="136"/>
      <c r="N17" s="136"/>
      <c r="O17" s="137"/>
      <c r="S17" s="11"/>
    </row>
    <row r="18" spans="3:19" ht="15.75" customHeight="1" thickBot="1">
      <c r="C18" s="202" t="s">
        <v>178</v>
      </c>
      <c r="D18" s="203"/>
      <c r="E18" s="84">
        <f>E16+E17+(E16*E17)</f>
        <v>0.12974714000000001</v>
      </c>
      <c r="F18" s="6"/>
      <c r="G18" s="82" t="s">
        <v>179</v>
      </c>
      <c r="H18" s="83"/>
      <c r="I18" s="6"/>
      <c r="J18" s="142"/>
      <c r="K18" s="138"/>
      <c r="L18" s="139"/>
      <c r="M18" s="139"/>
      <c r="N18" s="139"/>
      <c r="O18" s="140"/>
      <c r="P18" s="6"/>
      <c r="Q18" s="6"/>
      <c r="R18" s="6"/>
      <c r="S18" s="13"/>
    </row>
    <row r="20" spans="3:19" ht="15" thickBot="1"/>
    <row r="21" spans="3:19" ht="15" thickBot="1">
      <c r="C21" s="205" t="s">
        <v>181</v>
      </c>
      <c r="D21" s="206"/>
      <c r="E21" s="197">
        <f>E12</f>
        <v>774636301000</v>
      </c>
      <c r="F21" s="198"/>
      <c r="G21" s="8"/>
      <c r="H21" s="8"/>
      <c r="I21" s="8"/>
      <c r="J21" s="132" t="s">
        <v>110</v>
      </c>
      <c r="K21" s="133"/>
      <c r="L21" s="133"/>
      <c r="M21" s="133"/>
      <c r="N21" s="133"/>
      <c r="O21" s="133"/>
      <c r="P21" s="133"/>
      <c r="Q21" s="133"/>
      <c r="R21" s="133"/>
      <c r="S21" s="134"/>
    </row>
    <row r="22" spans="3:19" ht="15" thickBot="1">
      <c r="C22" s="195" t="s">
        <v>182</v>
      </c>
      <c r="D22" s="196"/>
      <c r="E22" s="197">
        <f>E13</f>
        <v>2560630112000</v>
      </c>
      <c r="F22" s="198"/>
      <c r="S22" s="11"/>
    </row>
    <row r="23" spans="3:19" ht="15" customHeight="1">
      <c r="C23" s="10"/>
      <c r="J23" s="108" t="s">
        <v>112</v>
      </c>
      <c r="K23" s="109"/>
      <c r="L23" s="109"/>
      <c r="M23" s="109"/>
      <c r="N23" s="109"/>
      <c r="O23" s="110"/>
      <c r="Q23" s="114">
        <f>'INFO. FINANCIERA'!C85/'INFO. FINANCIERA'!C31</f>
        <v>0.11014100359964259</v>
      </c>
      <c r="R23" s="115"/>
      <c r="S23" s="11"/>
    </row>
    <row r="24" spans="3:19" ht="15.75" customHeight="1" thickBot="1">
      <c r="C24" s="10"/>
      <c r="J24" s="111"/>
      <c r="K24" s="112"/>
      <c r="L24" s="112"/>
      <c r="M24" s="112"/>
      <c r="N24" s="112"/>
      <c r="O24" s="113"/>
      <c r="Q24" s="116"/>
      <c r="R24" s="117"/>
      <c r="S24" s="11"/>
    </row>
    <row r="25" spans="3:19">
      <c r="C25" s="10"/>
      <c r="S25" s="11"/>
    </row>
    <row r="26" spans="3:19" ht="15" thickBot="1">
      <c r="C26" s="10"/>
      <c r="S26" s="11"/>
    </row>
    <row r="27" spans="3:19">
      <c r="C27" s="10"/>
      <c r="J27" s="108" t="s">
        <v>113</v>
      </c>
      <c r="K27" s="109"/>
      <c r="L27" s="109"/>
      <c r="M27" s="109"/>
      <c r="N27" s="109"/>
      <c r="O27" s="110"/>
      <c r="Q27" s="114">
        <f>K17</f>
        <v>0.11461863542517846</v>
      </c>
      <c r="R27" s="115"/>
      <c r="S27" s="11"/>
    </row>
    <row r="28" spans="3:19" ht="15" thickBot="1">
      <c r="C28" s="10"/>
      <c r="J28" s="111"/>
      <c r="K28" s="112"/>
      <c r="L28" s="112"/>
      <c r="M28" s="112"/>
      <c r="N28" s="112"/>
      <c r="O28" s="113"/>
      <c r="Q28" s="116"/>
      <c r="R28" s="117"/>
      <c r="S28" s="11"/>
    </row>
    <row r="29" spans="3:19">
      <c r="C29" s="10"/>
      <c r="S29" s="11"/>
    </row>
    <row r="30" spans="3:19" ht="15" thickBot="1">
      <c r="C30" s="10"/>
      <c r="S30" s="11"/>
    </row>
    <row r="31" spans="3:19" ht="15" thickBot="1">
      <c r="C31" s="10"/>
      <c r="N31" s="199" t="s">
        <v>188</v>
      </c>
      <c r="O31" s="200"/>
      <c r="Q31" s="106">
        <f>'INFO. FINANCIERA'!C31*WACC!Q33</f>
        <v>-14934095037.489668</v>
      </c>
      <c r="R31" s="107"/>
      <c r="S31" s="11" t="s">
        <v>187</v>
      </c>
    </row>
    <row r="32" spans="3:19" ht="15" thickBot="1">
      <c r="C32" s="10"/>
      <c r="S32" s="11"/>
    </row>
    <row r="33" spans="3:19">
      <c r="C33" s="10"/>
      <c r="J33" s="118" t="s">
        <v>111</v>
      </c>
      <c r="K33" s="119"/>
      <c r="L33" s="119"/>
      <c r="M33" s="119"/>
      <c r="N33" s="119"/>
      <c r="O33" s="120"/>
      <c r="Q33" s="124">
        <f>Q23-Q27</f>
        <v>-4.4776318255358716E-3</v>
      </c>
      <c r="R33" s="125"/>
      <c r="S33" s="11"/>
    </row>
    <row r="34" spans="3:19" ht="15" thickBot="1">
      <c r="C34" s="10"/>
      <c r="J34" s="121"/>
      <c r="K34" s="122"/>
      <c r="L34" s="122"/>
      <c r="M34" s="122"/>
      <c r="N34" s="122"/>
      <c r="O34" s="123"/>
      <c r="Q34" s="126"/>
      <c r="R34" s="127"/>
      <c r="S34" s="11"/>
    </row>
    <row r="35" spans="3:19" ht="15" thickBot="1">
      <c r="C35" s="10"/>
      <c r="S35" s="11"/>
    </row>
    <row r="36" spans="3:19">
      <c r="C36" s="10"/>
      <c r="J36" s="97" t="s">
        <v>114</v>
      </c>
      <c r="K36" s="98"/>
      <c r="L36" s="98"/>
      <c r="M36" s="98"/>
      <c r="N36" s="98"/>
      <c r="O36" s="98"/>
      <c r="P36" s="98"/>
      <c r="Q36" s="98"/>
      <c r="R36" s="99"/>
      <c r="S36" s="11"/>
    </row>
    <row r="37" spans="3:19">
      <c r="C37" s="10"/>
      <c r="J37" s="100"/>
      <c r="K37" s="101"/>
      <c r="L37" s="101"/>
      <c r="M37" s="101"/>
      <c r="N37" s="101"/>
      <c r="O37" s="101"/>
      <c r="P37" s="101"/>
      <c r="Q37" s="101"/>
      <c r="R37" s="102"/>
      <c r="S37" s="11"/>
    </row>
    <row r="38" spans="3:19" ht="15" thickBot="1">
      <c r="C38" s="10"/>
      <c r="J38" s="103"/>
      <c r="K38" s="104"/>
      <c r="L38" s="104"/>
      <c r="M38" s="104"/>
      <c r="N38" s="104"/>
      <c r="O38" s="104"/>
      <c r="P38" s="104"/>
      <c r="Q38" s="104"/>
      <c r="R38" s="105"/>
      <c r="S38" s="11"/>
    </row>
    <row r="39" spans="3:19" ht="15" thickBot="1">
      <c r="C39" s="1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13"/>
    </row>
  </sheetData>
  <mergeCells count="47">
    <mergeCell ref="C22:D22"/>
    <mergeCell ref="E22:F22"/>
    <mergeCell ref="N31:O31"/>
    <mergeCell ref="C16:D16"/>
    <mergeCell ref="C17:D17"/>
    <mergeCell ref="C18:D18"/>
    <mergeCell ref="G17:H17"/>
    <mergeCell ref="C21:D21"/>
    <mergeCell ref="E21:F21"/>
    <mergeCell ref="C14:D14"/>
    <mergeCell ref="C11:D11"/>
    <mergeCell ref="C13:D13"/>
    <mergeCell ref="E11:F11"/>
    <mergeCell ref="H11:I11"/>
    <mergeCell ref="E12:F12"/>
    <mergeCell ref="E13:F13"/>
    <mergeCell ref="C12:D12"/>
    <mergeCell ref="E14:F14"/>
    <mergeCell ref="H14:I14"/>
    <mergeCell ref="H12:I12"/>
    <mergeCell ref="H13:I13"/>
    <mergeCell ref="L2:S2"/>
    <mergeCell ref="L3:S4"/>
    <mergeCell ref="C8:J9"/>
    <mergeCell ref="L6:O6"/>
    <mergeCell ref="L7:O7"/>
    <mergeCell ref="L8:O8"/>
    <mergeCell ref="C2:J6"/>
    <mergeCell ref="L9:O9"/>
    <mergeCell ref="L5:M5"/>
    <mergeCell ref="L10:O10"/>
    <mergeCell ref="L12:O12"/>
    <mergeCell ref="J21:S21"/>
    <mergeCell ref="K17:O18"/>
    <mergeCell ref="J17:J18"/>
    <mergeCell ref="M15:N15"/>
    <mergeCell ref="H15:I15"/>
    <mergeCell ref="L13:O13"/>
    <mergeCell ref="M14:N14"/>
    <mergeCell ref="J36:R38"/>
    <mergeCell ref="Q31:R31"/>
    <mergeCell ref="J27:O28"/>
    <mergeCell ref="Q27:R28"/>
    <mergeCell ref="J33:O34"/>
    <mergeCell ref="Q33:R34"/>
    <mergeCell ref="J23:O24"/>
    <mergeCell ref="Q23:R24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C751-FF24-4A80-A12B-57C75CF1BA9C}">
  <sheetPr>
    <tabColor theme="5" tint="0.39997558519241921"/>
  </sheetPr>
  <dimension ref="C2:P76"/>
  <sheetViews>
    <sheetView showGridLines="0" zoomScale="90" zoomScaleNormal="90" workbookViewId="0">
      <selection activeCell="J74" sqref="J74:L74"/>
    </sheetView>
  </sheetViews>
  <sheetFormatPr baseColWidth="10" defaultRowHeight="14.25"/>
  <cols>
    <col min="5" max="5" width="23.125" customWidth="1"/>
    <col min="7" max="7" width="13.625" customWidth="1"/>
    <col min="9" max="9" width="12.25" customWidth="1"/>
    <col min="12" max="12" width="16" customWidth="1"/>
    <col min="14" max="14" width="16.625" customWidth="1"/>
  </cols>
  <sheetData>
    <row r="2" spans="3:14" ht="15" thickBot="1"/>
    <row r="3" spans="3:14" ht="15.75" thickBot="1">
      <c r="F3" s="308" t="s">
        <v>115</v>
      </c>
      <c r="G3" s="309"/>
      <c r="H3" s="309"/>
      <c r="I3" s="309"/>
      <c r="J3" s="309"/>
      <c r="K3" s="310"/>
    </row>
    <row r="4" spans="3:14" ht="15" thickBot="1"/>
    <row r="5" spans="3:14" ht="15" customHeight="1">
      <c r="C5" s="299" t="s">
        <v>132</v>
      </c>
      <c r="D5" s="300"/>
      <c r="E5" s="300"/>
      <c r="F5" s="300"/>
      <c r="G5" s="300"/>
      <c r="H5" s="300"/>
      <c r="I5" s="300"/>
      <c r="J5" s="300"/>
      <c r="K5" s="300"/>
      <c r="L5" s="300"/>
      <c r="M5" s="300"/>
      <c r="N5" s="301"/>
    </row>
    <row r="6" spans="3:14">
      <c r="C6" s="302"/>
      <c r="D6" s="303"/>
      <c r="E6" s="303"/>
      <c r="F6" s="303"/>
      <c r="G6" s="303"/>
      <c r="H6" s="303"/>
      <c r="I6" s="303"/>
      <c r="J6" s="303"/>
      <c r="K6" s="303"/>
      <c r="L6" s="303"/>
      <c r="M6" s="303"/>
      <c r="N6" s="304"/>
    </row>
    <row r="7" spans="3:14">
      <c r="C7" s="302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4"/>
    </row>
    <row r="8" spans="3:14">
      <c r="C8" s="302"/>
      <c r="D8" s="303"/>
      <c r="E8" s="303"/>
      <c r="F8" s="303"/>
      <c r="G8" s="303"/>
      <c r="H8" s="303"/>
      <c r="I8" s="303"/>
      <c r="J8" s="303"/>
      <c r="K8" s="303"/>
      <c r="L8" s="303"/>
      <c r="M8" s="303"/>
      <c r="N8" s="304"/>
    </row>
    <row r="9" spans="3:14">
      <c r="C9" s="302"/>
      <c r="D9" s="303"/>
      <c r="E9" s="303"/>
      <c r="F9" s="303"/>
      <c r="G9" s="303"/>
      <c r="H9" s="303"/>
      <c r="I9" s="303"/>
      <c r="J9" s="303"/>
      <c r="K9" s="303"/>
      <c r="L9" s="303"/>
      <c r="M9" s="303"/>
      <c r="N9" s="304"/>
    </row>
    <row r="10" spans="3:14">
      <c r="C10" s="302"/>
      <c r="D10" s="303"/>
      <c r="E10" s="303"/>
      <c r="F10" s="303"/>
      <c r="G10" s="303"/>
      <c r="H10" s="303"/>
      <c r="I10" s="303"/>
      <c r="J10" s="303"/>
      <c r="K10" s="303"/>
      <c r="L10" s="303"/>
      <c r="M10" s="303"/>
      <c r="N10" s="304"/>
    </row>
    <row r="11" spans="3:14">
      <c r="C11" s="302"/>
      <c r="D11" s="303"/>
      <c r="E11" s="303"/>
      <c r="F11" s="303"/>
      <c r="G11" s="303"/>
      <c r="H11" s="303"/>
      <c r="I11" s="303"/>
      <c r="J11" s="303"/>
      <c r="K11" s="303"/>
      <c r="L11" s="303"/>
      <c r="M11" s="303"/>
      <c r="N11" s="304"/>
    </row>
    <row r="12" spans="3:14">
      <c r="C12" s="302"/>
      <c r="D12" s="303"/>
      <c r="E12" s="303"/>
      <c r="F12" s="303"/>
      <c r="G12" s="303"/>
      <c r="H12" s="303"/>
      <c r="I12" s="303"/>
      <c r="J12" s="303"/>
      <c r="K12" s="303"/>
      <c r="L12" s="303"/>
      <c r="M12" s="303"/>
      <c r="N12" s="304"/>
    </row>
    <row r="13" spans="3:14">
      <c r="C13" s="302"/>
      <c r="D13" s="303"/>
      <c r="E13" s="303"/>
      <c r="F13" s="303"/>
      <c r="G13" s="303"/>
      <c r="H13" s="303"/>
      <c r="I13" s="303"/>
      <c r="J13" s="303"/>
      <c r="K13" s="303"/>
      <c r="L13" s="303"/>
      <c r="M13" s="303"/>
      <c r="N13" s="304"/>
    </row>
    <row r="14" spans="3:14">
      <c r="C14" s="302"/>
      <c r="D14" s="303"/>
      <c r="E14" s="303"/>
      <c r="F14" s="303"/>
      <c r="G14" s="303"/>
      <c r="H14" s="303"/>
      <c r="I14" s="303"/>
      <c r="J14" s="303"/>
      <c r="K14" s="303"/>
      <c r="L14" s="303"/>
      <c r="M14" s="303"/>
      <c r="N14" s="304"/>
    </row>
    <row r="15" spans="3:14">
      <c r="C15" s="302"/>
      <c r="D15" s="303"/>
      <c r="E15" s="303"/>
      <c r="F15" s="303"/>
      <c r="G15" s="303"/>
      <c r="H15" s="303"/>
      <c r="I15" s="303"/>
      <c r="J15" s="303"/>
      <c r="K15" s="303"/>
      <c r="L15" s="303"/>
      <c r="M15" s="303"/>
      <c r="N15" s="304"/>
    </row>
    <row r="16" spans="3:14">
      <c r="C16" s="302"/>
      <c r="D16" s="303"/>
      <c r="E16" s="303"/>
      <c r="F16" s="303"/>
      <c r="G16" s="303"/>
      <c r="H16" s="303"/>
      <c r="I16" s="303"/>
      <c r="J16" s="303"/>
      <c r="K16" s="303"/>
      <c r="L16" s="303"/>
      <c r="M16" s="303"/>
      <c r="N16" s="304"/>
    </row>
    <row r="17" spans="3:16" ht="15" thickBot="1">
      <c r="C17" s="305"/>
      <c r="D17" s="306"/>
      <c r="E17" s="306"/>
      <c r="F17" s="306"/>
      <c r="G17" s="306"/>
      <c r="H17" s="306"/>
      <c r="I17" s="306"/>
      <c r="J17" s="306"/>
      <c r="K17" s="306"/>
      <c r="L17" s="306"/>
      <c r="M17" s="306"/>
      <c r="N17" s="307"/>
    </row>
    <row r="19" spans="3:16" ht="15" thickBot="1"/>
    <row r="20" spans="3:16" ht="15.75" thickBot="1">
      <c r="C20" s="7"/>
      <c r="D20" s="8"/>
      <c r="E20" s="8"/>
      <c r="F20" s="318" t="s">
        <v>116</v>
      </c>
      <c r="G20" s="319"/>
      <c r="H20" s="319"/>
      <c r="I20" s="319"/>
      <c r="J20" s="319"/>
      <c r="K20" s="319"/>
      <c r="L20" s="320"/>
      <c r="M20" s="8"/>
      <c r="N20" s="8"/>
      <c r="O20" s="8"/>
      <c r="P20" s="9"/>
    </row>
    <row r="21" spans="3:16" ht="15" thickBot="1">
      <c r="C21" s="10"/>
      <c r="P21" s="11"/>
    </row>
    <row r="22" spans="3:16" ht="15" thickBot="1">
      <c r="C22" s="7"/>
      <c r="D22" s="311" t="s">
        <v>81</v>
      </c>
      <c r="E22" s="312"/>
      <c r="F22" s="312"/>
      <c r="G22" s="312"/>
      <c r="H22" s="312"/>
      <c r="I22" s="312"/>
      <c r="J22" s="313"/>
      <c r="K22" s="8"/>
      <c r="L22" s="8"/>
      <c r="M22" s="8"/>
      <c r="N22" s="8"/>
      <c r="O22" s="8"/>
      <c r="P22" s="9"/>
    </row>
    <row r="23" spans="3:16">
      <c r="C23" s="277" t="s">
        <v>68</v>
      </c>
      <c r="D23" s="314"/>
      <c r="E23" s="314"/>
      <c r="F23" s="315">
        <f>'INFO. FINANCIERA'!C31</f>
        <v>3335266413000</v>
      </c>
      <c r="G23" s="315"/>
      <c r="H23" s="315"/>
      <c r="J23" s="316"/>
      <c r="K23" s="94"/>
      <c r="L23" s="94"/>
      <c r="M23" s="94"/>
      <c r="N23" s="94"/>
      <c r="O23" s="94"/>
      <c r="P23" s="317"/>
    </row>
    <row r="24" spans="3:16">
      <c r="C24" s="331" t="s">
        <v>69</v>
      </c>
      <c r="D24" s="332"/>
      <c r="E24" s="332"/>
      <c r="F24" s="276"/>
      <c r="G24" s="276"/>
      <c r="H24" s="276"/>
      <c r="P24" s="11"/>
    </row>
    <row r="25" spans="3:16">
      <c r="C25" s="275" t="s">
        <v>70</v>
      </c>
      <c r="D25" s="201"/>
      <c r="E25" s="201"/>
      <c r="F25" s="276"/>
      <c r="G25" s="276"/>
      <c r="H25" s="276"/>
      <c r="P25" s="11"/>
    </row>
    <row r="26" spans="3:16">
      <c r="C26" s="275" t="s">
        <v>71</v>
      </c>
      <c r="D26" s="201"/>
      <c r="E26" s="201"/>
      <c r="F26" s="276"/>
      <c r="G26" s="276"/>
      <c r="H26" s="276"/>
      <c r="J26" s="94"/>
      <c r="K26" s="94"/>
      <c r="L26" s="94"/>
      <c r="M26" s="94"/>
      <c r="P26" s="11"/>
    </row>
    <row r="27" spans="3:16">
      <c r="C27" s="275" t="s">
        <v>72</v>
      </c>
      <c r="D27" s="201"/>
      <c r="E27" s="201"/>
      <c r="F27" s="276"/>
      <c r="G27" s="276"/>
      <c r="H27" s="276"/>
      <c r="J27" s="322" t="s">
        <v>117</v>
      </c>
      <c r="K27" s="322"/>
      <c r="L27" s="323">
        <f>F23-F28</f>
        <v>2560630112000</v>
      </c>
      <c r="M27" s="324"/>
      <c r="N27" s="324"/>
      <c r="O27" s="324"/>
      <c r="P27" s="325"/>
    </row>
    <row r="28" spans="3:16">
      <c r="C28" s="277" t="s">
        <v>73</v>
      </c>
      <c r="D28" s="278"/>
      <c r="E28" s="278"/>
      <c r="F28" s="321">
        <f>'INFO. FINANCIERA'!C52</f>
        <v>774636301000</v>
      </c>
      <c r="G28" s="321"/>
      <c r="H28" s="321"/>
      <c r="P28" s="11"/>
    </row>
    <row r="29" spans="3:16">
      <c r="C29" s="275" t="s">
        <v>74</v>
      </c>
      <c r="D29" s="201"/>
      <c r="E29" s="201"/>
      <c r="F29" s="276"/>
      <c r="G29" s="276"/>
      <c r="H29" s="276"/>
      <c r="P29" s="11"/>
    </row>
    <row r="30" spans="3:16" ht="15">
      <c r="C30" s="275" t="s">
        <v>75</v>
      </c>
      <c r="D30" s="201"/>
      <c r="E30" s="201"/>
      <c r="F30" s="276"/>
      <c r="G30" s="276"/>
      <c r="H30" s="276"/>
      <c r="J30" s="334" t="s">
        <v>118</v>
      </c>
      <c r="K30" s="334"/>
      <c r="L30" s="335">
        <f>F23</f>
        <v>3335266413000</v>
      </c>
      <c r="M30" s="204"/>
      <c r="N30" s="204"/>
      <c r="O30" s="204"/>
      <c r="P30" s="336"/>
    </row>
    <row r="31" spans="3:16">
      <c r="C31" s="275" t="s">
        <v>76</v>
      </c>
      <c r="D31" s="201"/>
      <c r="E31" s="201"/>
      <c r="F31" s="276"/>
      <c r="G31" s="276"/>
      <c r="H31" s="276"/>
      <c r="P31" s="11"/>
    </row>
    <row r="32" spans="3:16">
      <c r="C32" s="277" t="s">
        <v>77</v>
      </c>
      <c r="D32" s="278"/>
      <c r="E32" s="278"/>
      <c r="F32" s="279">
        <f>'INFO. FINANCIERA'!C62</f>
        <v>2560630112000</v>
      </c>
      <c r="G32" s="279"/>
      <c r="H32" s="279"/>
      <c r="P32" s="11"/>
    </row>
    <row r="33" spans="3:16">
      <c r="C33" s="275" t="s">
        <v>78</v>
      </c>
      <c r="D33" s="201"/>
      <c r="E33" s="201"/>
      <c r="F33" s="276"/>
      <c r="G33" s="276"/>
      <c r="H33" s="276"/>
      <c r="P33" s="11"/>
    </row>
    <row r="34" spans="3:16">
      <c r="C34" s="275" t="s">
        <v>79</v>
      </c>
      <c r="D34" s="201"/>
      <c r="E34" s="201"/>
      <c r="F34" s="276"/>
      <c r="G34" s="276"/>
      <c r="H34" s="276"/>
      <c r="P34" s="11"/>
    </row>
    <row r="35" spans="3:16" ht="15.75" thickBot="1">
      <c r="C35" s="339" t="s">
        <v>80</v>
      </c>
      <c r="D35" s="340"/>
      <c r="E35" s="340"/>
      <c r="F35" s="341"/>
      <c r="G35" s="341"/>
      <c r="H35" s="341"/>
      <c r="I35" s="6"/>
      <c r="J35" s="6"/>
      <c r="K35" s="6"/>
      <c r="L35" s="6"/>
      <c r="M35" s="6"/>
      <c r="N35" s="6"/>
      <c r="O35" s="6"/>
      <c r="P35" s="13"/>
    </row>
    <row r="36" spans="3:16" s="30" customFormat="1">
      <c r="F36" s="333"/>
      <c r="G36" s="333"/>
      <c r="H36" s="333"/>
    </row>
    <row r="37" spans="3:16" ht="15" thickBot="1"/>
    <row r="38" spans="3:16" ht="15.75" thickBot="1">
      <c r="C38" s="7"/>
      <c r="D38" s="8"/>
      <c r="E38" s="8"/>
      <c r="F38" s="256" t="s">
        <v>119</v>
      </c>
      <c r="G38" s="257"/>
      <c r="H38" s="337"/>
      <c r="I38" s="337"/>
      <c r="J38" s="337"/>
      <c r="K38" s="337"/>
      <c r="L38" s="337"/>
      <c r="M38" s="338"/>
      <c r="N38" s="8"/>
      <c r="O38" s="9"/>
    </row>
    <row r="39" spans="3:16" ht="15" thickBot="1">
      <c r="C39" s="10"/>
      <c r="H39" s="294" t="s">
        <v>131</v>
      </c>
      <c r="I39" s="295"/>
      <c r="J39" s="295"/>
      <c r="K39" s="295"/>
      <c r="L39" s="295"/>
      <c r="M39" s="295"/>
      <c r="N39" s="295"/>
      <c r="O39" s="296"/>
    </row>
    <row r="40" spans="3:16" ht="15">
      <c r="C40" s="285" t="s">
        <v>124</v>
      </c>
      <c r="D40" s="286"/>
      <c r="E40" s="286"/>
      <c r="F40" s="286" t="s">
        <v>133</v>
      </c>
      <c r="G40" s="287"/>
      <c r="H40" s="274" t="s">
        <v>125</v>
      </c>
      <c r="I40" s="271"/>
      <c r="J40" s="271" t="s">
        <v>126</v>
      </c>
      <c r="K40" s="271"/>
      <c r="L40" s="271" t="s">
        <v>127</v>
      </c>
      <c r="M40" s="271"/>
      <c r="N40" s="271" t="s">
        <v>128</v>
      </c>
      <c r="O40" s="272"/>
    </row>
    <row r="41" spans="3:16" ht="15">
      <c r="C41" s="290" t="s">
        <v>120</v>
      </c>
      <c r="D41" s="291"/>
      <c r="E41" s="291"/>
      <c r="F41" s="288">
        <f>'INFO. FINANCIERA'!C85</f>
        <v>367349590000</v>
      </c>
      <c r="G41" s="289"/>
      <c r="H41" s="273">
        <f>F41*(1+5.2%)</f>
        <v>386451768680</v>
      </c>
      <c r="I41" s="218"/>
      <c r="J41" s="262">
        <f>H41*(1+5.2%)</f>
        <v>406547260651.36005</v>
      </c>
      <c r="K41" s="218"/>
      <c r="L41" s="262">
        <f>J41*(1+5.2%)</f>
        <v>427687718205.23077</v>
      </c>
      <c r="M41" s="218"/>
      <c r="N41" s="262">
        <f>L41*(1+5.2%)</f>
        <v>449927479551.90277</v>
      </c>
      <c r="O41" s="263"/>
    </row>
    <row r="42" spans="3:16">
      <c r="C42" s="292" t="s">
        <v>121</v>
      </c>
      <c r="D42" s="293"/>
      <c r="E42" s="293"/>
      <c r="F42" s="262">
        <v>0</v>
      </c>
      <c r="G42" s="269"/>
      <c r="H42" s="273">
        <f t="shared" ref="H42:H47" si="0">F42*(1+9.28%)</f>
        <v>0</v>
      </c>
      <c r="I42" s="218"/>
      <c r="J42" s="262">
        <f t="shared" ref="J42:J47" si="1">H42*(1+9.28%)</f>
        <v>0</v>
      </c>
      <c r="K42" s="218"/>
      <c r="L42" s="262">
        <f t="shared" ref="L42:L47" si="2">J42*(1+9.28%)</f>
        <v>0</v>
      </c>
      <c r="M42" s="218"/>
      <c r="N42" s="262">
        <f t="shared" ref="N42:N47" si="3">L42*(1+9.28%)</f>
        <v>0</v>
      </c>
      <c r="O42" s="263"/>
    </row>
    <row r="43" spans="3:16">
      <c r="C43" s="282" t="s">
        <v>130</v>
      </c>
      <c r="D43" s="283"/>
      <c r="E43" s="284"/>
      <c r="F43" s="262">
        <f xml:space="preserve"> -('INFO. FINANCIERA'!C31)</f>
        <v>-3335266413000</v>
      </c>
      <c r="G43" s="269"/>
      <c r="H43" s="297">
        <f>F43*(1+5.2%)</f>
        <v>-3508700266476</v>
      </c>
      <c r="I43" s="298"/>
      <c r="J43" s="269">
        <f>H43*(1+5.2%)</f>
        <v>-3691152680332.752</v>
      </c>
      <c r="K43" s="298"/>
      <c r="L43" s="269">
        <f>J43*(1+5.2%)</f>
        <v>-3883092619710.0552</v>
      </c>
      <c r="M43" s="298"/>
      <c r="N43" s="269">
        <f>L43*(1+5.2%)</f>
        <v>-4085013435934.978</v>
      </c>
      <c r="O43" s="270"/>
    </row>
    <row r="44" spans="3:16">
      <c r="C44" s="282" t="s">
        <v>122</v>
      </c>
      <c r="D44" s="283"/>
      <c r="E44" s="284"/>
      <c r="F44" s="262">
        <v>0</v>
      </c>
      <c r="G44" s="269"/>
      <c r="H44" s="273">
        <f t="shared" si="0"/>
        <v>0</v>
      </c>
      <c r="I44" s="218"/>
      <c r="J44" s="262">
        <f t="shared" si="1"/>
        <v>0</v>
      </c>
      <c r="K44" s="218"/>
      <c r="L44" s="262">
        <f t="shared" si="2"/>
        <v>0</v>
      </c>
      <c r="M44" s="218"/>
      <c r="N44" s="262">
        <f t="shared" si="3"/>
        <v>0</v>
      </c>
      <c r="O44" s="263"/>
    </row>
    <row r="45" spans="3:16">
      <c r="C45" s="282" t="s">
        <v>123</v>
      </c>
      <c r="D45" s="283"/>
      <c r="E45" s="284"/>
      <c r="F45" s="262">
        <v>0</v>
      </c>
      <c r="G45" s="269"/>
      <c r="H45" s="273">
        <f t="shared" si="0"/>
        <v>0</v>
      </c>
      <c r="I45" s="218"/>
      <c r="J45" s="262">
        <f t="shared" si="1"/>
        <v>0</v>
      </c>
      <c r="K45" s="218"/>
      <c r="L45" s="262">
        <f t="shared" si="2"/>
        <v>0</v>
      </c>
      <c r="M45" s="218"/>
      <c r="N45" s="262">
        <f t="shared" si="3"/>
        <v>0</v>
      </c>
      <c r="O45" s="263"/>
    </row>
    <row r="46" spans="3:16" ht="15">
      <c r="C46" s="328" t="s">
        <v>183</v>
      </c>
      <c r="D46" s="329"/>
      <c r="E46" s="330"/>
      <c r="F46" s="326">
        <f>SUM(F41:G45)</f>
        <v>-2967916823000</v>
      </c>
      <c r="G46" s="327"/>
      <c r="H46" s="326">
        <f t="shared" ref="H46" si="4">SUM(H41:I45)</f>
        <v>-3122248497796</v>
      </c>
      <c r="I46" s="327"/>
      <c r="J46" s="326">
        <f t="shared" ref="J46" si="5">SUM(J41:K45)</f>
        <v>-3284605419681.3921</v>
      </c>
      <c r="K46" s="327"/>
      <c r="L46" s="326">
        <f t="shared" ref="L46" si="6">SUM(L41:M45)</f>
        <v>-3455404901504.8242</v>
      </c>
      <c r="M46" s="327"/>
      <c r="N46" s="326">
        <f t="shared" ref="N46" si="7">SUM(N41:O45)</f>
        <v>-3635085956383.0752</v>
      </c>
      <c r="O46" s="327"/>
    </row>
    <row r="47" spans="3:16" ht="15" thickBot="1">
      <c r="C47" s="280" t="s">
        <v>184</v>
      </c>
      <c r="D47" s="281"/>
      <c r="E47" s="281"/>
      <c r="F47" s="261">
        <f t="shared" ref="F47" si="8">D47*(1+9.28%)</f>
        <v>0</v>
      </c>
      <c r="G47" s="221"/>
      <c r="H47" s="261">
        <f t="shared" si="0"/>
        <v>0</v>
      </c>
      <c r="I47" s="221"/>
      <c r="J47" s="220">
        <f t="shared" si="1"/>
        <v>0</v>
      </c>
      <c r="K47" s="221"/>
      <c r="L47" s="262">
        <f t="shared" si="2"/>
        <v>0</v>
      </c>
      <c r="M47" s="218"/>
      <c r="N47" s="262">
        <f t="shared" si="3"/>
        <v>0</v>
      </c>
      <c r="O47" s="263"/>
    </row>
    <row r="48" spans="3:16" ht="15.75" thickBot="1">
      <c r="C48" s="264" t="s">
        <v>129</v>
      </c>
      <c r="D48" s="265"/>
      <c r="E48" s="266"/>
      <c r="F48" s="267">
        <f>F46-F47</f>
        <v>-2967916823000</v>
      </c>
      <c r="G48" s="268"/>
      <c r="H48" s="267">
        <f t="shared" ref="H48" si="9">H46-H47</f>
        <v>-3122248497796</v>
      </c>
      <c r="I48" s="268"/>
      <c r="J48" s="267">
        <f t="shared" ref="J48" si="10">J46-J47</f>
        <v>-3284605419681.3921</v>
      </c>
      <c r="K48" s="268"/>
      <c r="L48" s="267">
        <f t="shared" ref="L48" si="11">L46-L47</f>
        <v>-3455404901504.8242</v>
      </c>
      <c r="M48" s="268"/>
      <c r="N48" s="267">
        <f t="shared" ref="N48" si="12">N46-N47</f>
        <v>-3635085956383.0752</v>
      </c>
      <c r="O48" s="268"/>
    </row>
    <row r="49" spans="3:15" ht="15" thickBot="1">
      <c r="C49" s="10"/>
      <c r="O49" s="11"/>
    </row>
    <row r="50" spans="3:15" ht="15.75" thickBot="1">
      <c r="C50" s="256" t="s">
        <v>134</v>
      </c>
      <c r="D50" s="257"/>
      <c r="E50" s="258"/>
      <c r="F50" s="256" t="s">
        <v>135</v>
      </c>
      <c r="G50" s="258"/>
      <c r="H50" s="259" t="s">
        <v>136</v>
      </c>
      <c r="I50" s="260"/>
      <c r="J50" s="256" t="s">
        <v>137</v>
      </c>
      <c r="K50" s="257"/>
      <c r="L50" s="258"/>
      <c r="O50" s="11"/>
    </row>
    <row r="51" spans="3:15">
      <c r="C51" s="222" t="str">
        <f>H40</f>
        <v>Flujo proyectado 2024</v>
      </c>
      <c r="D51" s="223"/>
      <c r="E51" s="224"/>
      <c r="F51" s="225">
        <f>H46</f>
        <v>-3122248497796</v>
      </c>
      <c r="G51" s="226"/>
      <c r="H51" s="227">
        <f>WACC!K17</f>
        <v>0.11461863542517846</v>
      </c>
      <c r="I51" s="254"/>
      <c r="J51" s="250">
        <f>F51/(1+$H$51)^1</f>
        <v>-2801180958727.6445</v>
      </c>
      <c r="K51" s="183"/>
      <c r="L51" s="251"/>
      <c r="M51" s="207">
        <f>F51/(1+H51)^1</f>
        <v>-2801180958727.6445</v>
      </c>
      <c r="N51" s="94"/>
      <c r="O51" s="11"/>
    </row>
    <row r="52" spans="3:15">
      <c r="C52" s="161" t="str">
        <f>J40</f>
        <v>Flujo proyectado 2025</v>
      </c>
      <c r="D52" s="162"/>
      <c r="E52" s="231"/>
      <c r="F52" s="232">
        <f>J46</f>
        <v>-3284605419681.3921</v>
      </c>
      <c r="G52" s="233"/>
      <c r="H52" s="229"/>
      <c r="I52" s="255"/>
      <c r="J52" s="252">
        <f>F52/(1+$H$51)^2</f>
        <v>-2643812219645.3232</v>
      </c>
      <c r="K52" s="201"/>
      <c r="L52" s="253"/>
      <c r="M52" s="207">
        <f>F52/(1+H51)^2</f>
        <v>-2643812219645.3232</v>
      </c>
      <c r="N52" s="94"/>
      <c r="O52" s="11"/>
    </row>
    <row r="53" spans="3:15">
      <c r="C53" s="161" t="str">
        <f>L40</f>
        <v>Flujo proyectado 2026</v>
      </c>
      <c r="D53" s="162"/>
      <c r="E53" s="231"/>
      <c r="F53" s="232">
        <f>L46</f>
        <v>-3455404901504.8242</v>
      </c>
      <c r="G53" s="233"/>
      <c r="H53" s="229"/>
      <c r="I53" s="255"/>
      <c r="J53" s="252">
        <f>F53/(1+$H$51)^3</f>
        <v>-2495284366034.2529</v>
      </c>
      <c r="K53" s="201"/>
      <c r="L53" s="253"/>
      <c r="M53" s="207">
        <f>F53/(1+H51)^3</f>
        <v>-2495284366034.2529</v>
      </c>
      <c r="N53" s="94"/>
      <c r="O53" s="11"/>
    </row>
    <row r="54" spans="3:15" ht="15" thickBot="1">
      <c r="C54" s="161" t="str">
        <f>N40</f>
        <v>Flujo proyectado 2027</v>
      </c>
      <c r="D54" s="162"/>
      <c r="E54" s="231"/>
      <c r="F54" s="232">
        <f>N46</f>
        <v>-3635085956383.0752</v>
      </c>
      <c r="G54" s="233"/>
      <c r="H54" s="229"/>
      <c r="I54" s="255"/>
      <c r="J54" s="238">
        <f>F54/(1+$H$51)^4</f>
        <v>-2355100722021.1211</v>
      </c>
      <c r="K54" s="239"/>
      <c r="L54" s="240"/>
      <c r="M54" s="207">
        <f>F54/(1+H51)^4</f>
        <v>-2355100722021.1211</v>
      </c>
      <c r="N54" s="94"/>
      <c r="O54" s="11"/>
    </row>
    <row r="55" spans="3:15" ht="15.75" thickBot="1">
      <c r="C55" s="244"/>
      <c r="D55" s="245"/>
      <c r="E55" s="245"/>
      <c r="F55" s="245"/>
      <c r="G55" s="245"/>
      <c r="H55" s="245"/>
      <c r="I55" s="246"/>
      <c r="J55" s="241">
        <f>SUM(J51:L54)</f>
        <v>-10295378266428.342</v>
      </c>
      <c r="K55" s="242"/>
      <c r="L55" s="243"/>
      <c r="O55" s="11"/>
    </row>
    <row r="56" spans="3:15">
      <c r="C56" s="10"/>
      <c r="O56" s="11"/>
    </row>
    <row r="57" spans="3:15">
      <c r="C57" s="10"/>
      <c r="O57" s="11"/>
    </row>
    <row r="58" spans="3:15">
      <c r="C58" s="10"/>
      <c r="F58" s="218" t="s">
        <v>139</v>
      </c>
      <c r="G58" s="218"/>
      <c r="H58" s="218"/>
      <c r="I58" s="218"/>
      <c r="J58" s="219">
        <f>'INFO. FINANCIERA'!C63</f>
        <v>3335266413000</v>
      </c>
      <c r="K58" s="218"/>
      <c r="L58" s="218"/>
      <c r="O58" s="11"/>
    </row>
    <row r="59" spans="3:15" ht="15" thickBot="1">
      <c r="C59" s="10"/>
      <c r="F59" s="218" t="s">
        <v>140</v>
      </c>
      <c r="G59" s="218"/>
      <c r="H59" s="218"/>
      <c r="I59" s="218"/>
      <c r="J59" s="220">
        <f>J55</f>
        <v>-10295378266428.342</v>
      </c>
      <c r="K59" s="221"/>
      <c r="L59" s="221"/>
      <c r="O59" s="11"/>
    </row>
    <row r="60" spans="3:15" ht="15.75" thickBot="1">
      <c r="C60" s="12"/>
      <c r="D60" s="6"/>
      <c r="E60" s="6"/>
      <c r="F60" s="209" t="s">
        <v>138</v>
      </c>
      <c r="G60" s="210"/>
      <c r="H60" s="210"/>
      <c r="I60" s="211"/>
      <c r="J60" s="247">
        <f>J58+J59</f>
        <v>-6960111853428.3418</v>
      </c>
      <c r="K60" s="248"/>
      <c r="L60" s="249"/>
      <c r="M60" s="6"/>
      <c r="N60" s="6"/>
      <c r="O60" s="13"/>
    </row>
    <row r="61" spans="3:15" s="30" customFormat="1"/>
    <row r="62" spans="3:15" ht="15" thickBot="1"/>
    <row r="63" spans="3:15" ht="15.75" thickBot="1">
      <c r="F63" s="234" t="s">
        <v>141</v>
      </c>
      <c r="G63" s="235"/>
      <c r="H63" s="235"/>
      <c r="I63" s="235"/>
      <c r="J63" s="235"/>
      <c r="K63" s="235"/>
      <c r="L63" s="235"/>
      <c r="M63" s="236"/>
    </row>
    <row r="64" spans="3:15" ht="15" thickBot="1"/>
    <row r="65" spans="3:12" ht="15.75" thickBot="1">
      <c r="C65" s="234" t="s">
        <v>134</v>
      </c>
      <c r="D65" s="235"/>
      <c r="E65" s="236"/>
      <c r="F65" s="234" t="s">
        <v>135</v>
      </c>
      <c r="G65" s="236"/>
      <c r="H65" s="237" t="s">
        <v>136</v>
      </c>
      <c r="I65" s="214"/>
    </row>
    <row r="66" spans="3:12">
      <c r="C66" s="222" t="s">
        <v>125</v>
      </c>
      <c r="D66" s="223"/>
      <c r="E66" s="224"/>
      <c r="F66" s="225">
        <f>F51</f>
        <v>-3122248497796</v>
      </c>
      <c r="G66" s="226"/>
      <c r="H66" s="227">
        <f>WACC!K17</f>
        <v>0.11461863542517846</v>
      </c>
      <c r="I66" s="228"/>
    </row>
    <row r="67" spans="3:12">
      <c r="C67" s="161" t="s">
        <v>126</v>
      </c>
      <c r="D67" s="162"/>
      <c r="E67" s="231"/>
      <c r="F67" s="232">
        <f>F52</f>
        <v>-3284605419681.3921</v>
      </c>
      <c r="G67" s="233"/>
      <c r="H67" s="229"/>
      <c r="I67" s="230"/>
    </row>
    <row r="68" spans="3:12">
      <c r="C68" s="161" t="s">
        <v>127</v>
      </c>
      <c r="D68" s="162"/>
      <c r="E68" s="231"/>
      <c r="F68" s="232">
        <f>F53</f>
        <v>-3455404901504.8242</v>
      </c>
      <c r="G68" s="233"/>
      <c r="H68" s="229"/>
      <c r="I68" s="230"/>
    </row>
    <row r="69" spans="3:12">
      <c r="C69" s="161" t="s">
        <v>128</v>
      </c>
      <c r="D69" s="162"/>
      <c r="E69" s="231"/>
      <c r="F69" s="232">
        <f>F54</f>
        <v>-3635085956383.0752</v>
      </c>
      <c r="G69" s="233"/>
      <c r="H69" s="229"/>
      <c r="I69" s="230"/>
    </row>
    <row r="70" spans="3:12" ht="15" thickBot="1">
      <c r="C70" s="215"/>
      <c r="D70" s="216"/>
      <c r="E70" s="216"/>
      <c r="F70" s="216"/>
      <c r="G70" s="216"/>
      <c r="H70" s="216"/>
      <c r="I70" s="217"/>
    </row>
    <row r="73" spans="3:12">
      <c r="C73" s="218" t="s">
        <v>139</v>
      </c>
      <c r="D73" s="218"/>
      <c r="E73" s="218"/>
      <c r="F73" s="218"/>
      <c r="G73" s="219">
        <f>'INFO. FINANCIERA'!C31</f>
        <v>3335266413000</v>
      </c>
      <c r="H73" s="218"/>
      <c r="I73" s="218"/>
    </row>
    <row r="74" spans="3:12" ht="15" thickBot="1">
      <c r="C74" s="218" t="s">
        <v>142</v>
      </c>
      <c r="D74" s="218"/>
      <c r="E74" s="218"/>
      <c r="F74" s="218"/>
      <c r="G74" s="220">
        <f>NPV(H66,F66:G69)</f>
        <v>-10295378266428.344</v>
      </c>
      <c r="H74" s="221"/>
      <c r="I74" s="221"/>
      <c r="J74" s="208">
        <f>NPV(H66,F66:G69)</f>
        <v>-10295378266428.344</v>
      </c>
      <c r="K74" s="94"/>
      <c r="L74" s="94"/>
    </row>
    <row r="75" spans="3:12" ht="15.75" thickBot="1">
      <c r="C75" s="209" t="s">
        <v>138</v>
      </c>
      <c r="D75" s="210"/>
      <c r="E75" s="210"/>
      <c r="F75" s="211"/>
      <c r="G75" s="212">
        <f>G73+G74</f>
        <v>-6960111853428.3438</v>
      </c>
      <c r="H75" s="213"/>
      <c r="I75" s="214"/>
    </row>
    <row r="76" spans="3:12" s="30" customFormat="1"/>
  </sheetData>
  <mergeCells count="143">
    <mergeCell ref="N46:O46"/>
    <mergeCell ref="C46:E46"/>
    <mergeCell ref="F46:G46"/>
    <mergeCell ref="C24:E24"/>
    <mergeCell ref="F24:H24"/>
    <mergeCell ref="C25:E25"/>
    <mergeCell ref="F25:H25"/>
    <mergeCell ref="C26:E26"/>
    <mergeCell ref="F26:H26"/>
    <mergeCell ref="C29:E29"/>
    <mergeCell ref="F29:H29"/>
    <mergeCell ref="C30:E30"/>
    <mergeCell ref="F30:H30"/>
    <mergeCell ref="F36:H36"/>
    <mergeCell ref="J30:K30"/>
    <mergeCell ref="L30:P30"/>
    <mergeCell ref="F38:M38"/>
    <mergeCell ref="C34:E34"/>
    <mergeCell ref="F34:H34"/>
    <mergeCell ref="C35:E35"/>
    <mergeCell ref="F35:H35"/>
    <mergeCell ref="C5:N17"/>
    <mergeCell ref="F3:K3"/>
    <mergeCell ref="D22:J22"/>
    <mergeCell ref="C23:E23"/>
    <mergeCell ref="F23:H23"/>
    <mergeCell ref="J23:P23"/>
    <mergeCell ref="F20:L20"/>
    <mergeCell ref="C28:E28"/>
    <mergeCell ref="F28:H28"/>
    <mergeCell ref="J26:M26"/>
    <mergeCell ref="C27:E27"/>
    <mergeCell ref="F27:H27"/>
    <mergeCell ref="J27:K27"/>
    <mergeCell ref="L27:P27"/>
    <mergeCell ref="C31:E31"/>
    <mergeCell ref="F31:H31"/>
    <mergeCell ref="C32:E32"/>
    <mergeCell ref="F32:H32"/>
    <mergeCell ref="C33:E33"/>
    <mergeCell ref="F33:H33"/>
    <mergeCell ref="C47:E47"/>
    <mergeCell ref="F47:G47"/>
    <mergeCell ref="C43:E43"/>
    <mergeCell ref="C44:E44"/>
    <mergeCell ref="C45:E45"/>
    <mergeCell ref="C40:E40"/>
    <mergeCell ref="F40:G40"/>
    <mergeCell ref="F41:G41"/>
    <mergeCell ref="F42:G42"/>
    <mergeCell ref="C41:E41"/>
    <mergeCell ref="C42:E42"/>
    <mergeCell ref="H39:O39"/>
    <mergeCell ref="H43:I43"/>
    <mergeCell ref="J43:K43"/>
    <mergeCell ref="L43:M43"/>
    <mergeCell ref="H46:I46"/>
    <mergeCell ref="J46:K46"/>
    <mergeCell ref="L46:M46"/>
    <mergeCell ref="N43:O43"/>
    <mergeCell ref="N40:O40"/>
    <mergeCell ref="H41:I41"/>
    <mergeCell ref="J41:K41"/>
    <mergeCell ref="L41:M41"/>
    <mergeCell ref="N41:O41"/>
    <mergeCell ref="F43:G43"/>
    <mergeCell ref="F44:G44"/>
    <mergeCell ref="F45:G45"/>
    <mergeCell ref="H40:I40"/>
    <mergeCell ref="J40:K40"/>
    <mergeCell ref="L40:M40"/>
    <mergeCell ref="H42:I42"/>
    <mergeCell ref="J42:K42"/>
    <mergeCell ref="L42:M42"/>
    <mergeCell ref="H44:I44"/>
    <mergeCell ref="J44:K44"/>
    <mergeCell ref="L44:M44"/>
    <mergeCell ref="N44:O44"/>
    <mergeCell ref="H45:I45"/>
    <mergeCell ref="J45:K45"/>
    <mergeCell ref="L45:M45"/>
    <mergeCell ref="N45:O45"/>
    <mergeCell ref="N42:O42"/>
    <mergeCell ref="H47:I47"/>
    <mergeCell ref="J47:K47"/>
    <mergeCell ref="L47:M47"/>
    <mergeCell ref="N47:O47"/>
    <mergeCell ref="C48:E48"/>
    <mergeCell ref="F48:G48"/>
    <mergeCell ref="H48:I48"/>
    <mergeCell ref="J48:K48"/>
    <mergeCell ref="L48:M48"/>
    <mergeCell ref="N48:O48"/>
    <mergeCell ref="J51:L51"/>
    <mergeCell ref="J52:L52"/>
    <mergeCell ref="J53:L53"/>
    <mergeCell ref="H51:I54"/>
    <mergeCell ref="C53:E53"/>
    <mergeCell ref="F53:G53"/>
    <mergeCell ref="C50:E50"/>
    <mergeCell ref="F50:G50"/>
    <mergeCell ref="C51:E51"/>
    <mergeCell ref="F51:G51"/>
    <mergeCell ref="C52:E52"/>
    <mergeCell ref="F52:G52"/>
    <mergeCell ref="C54:E54"/>
    <mergeCell ref="F54:G54"/>
    <mergeCell ref="H50:I50"/>
    <mergeCell ref="J50:L50"/>
    <mergeCell ref="H65:I65"/>
    <mergeCell ref="J54:L54"/>
    <mergeCell ref="J55:L55"/>
    <mergeCell ref="C55:I55"/>
    <mergeCell ref="F60:I60"/>
    <mergeCell ref="J60:L60"/>
    <mergeCell ref="F58:I58"/>
    <mergeCell ref="J58:L58"/>
    <mergeCell ref="J59:L59"/>
    <mergeCell ref="F59:I59"/>
    <mergeCell ref="M51:N51"/>
    <mergeCell ref="M52:N52"/>
    <mergeCell ref="M53:N53"/>
    <mergeCell ref="M54:N54"/>
    <mergeCell ref="J74:L74"/>
    <mergeCell ref="C75:F75"/>
    <mergeCell ref="G75:I75"/>
    <mergeCell ref="C70:I70"/>
    <mergeCell ref="C73:F73"/>
    <mergeCell ref="G73:I73"/>
    <mergeCell ref="C74:F74"/>
    <mergeCell ref="G74:I74"/>
    <mergeCell ref="C66:E66"/>
    <mergeCell ref="F66:G66"/>
    <mergeCell ref="H66:I69"/>
    <mergeCell ref="C67:E67"/>
    <mergeCell ref="F67:G67"/>
    <mergeCell ref="C68:E68"/>
    <mergeCell ref="F68:G68"/>
    <mergeCell ref="C69:E69"/>
    <mergeCell ref="F69:G69"/>
    <mergeCell ref="F63:M63"/>
    <mergeCell ref="C65:E65"/>
    <mergeCell ref="F65:G65"/>
  </mergeCells>
  <phoneticPr fontId="3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0F62E-5C0B-46AD-866E-23A5E6C85073}">
  <sheetPr>
    <tabColor theme="7" tint="0.39997558519241921"/>
  </sheetPr>
  <dimension ref="B1:M12"/>
  <sheetViews>
    <sheetView showGridLines="0" workbookViewId="0">
      <selection activeCell="H7" sqref="H7"/>
    </sheetView>
  </sheetViews>
  <sheetFormatPr baseColWidth="10" defaultRowHeight="14.25"/>
  <cols>
    <col min="3" max="3" width="11.75" bestFit="1" customWidth="1"/>
    <col min="7" max="7" width="29.375" customWidth="1"/>
    <col min="8" max="8" width="24.25" customWidth="1"/>
  </cols>
  <sheetData>
    <row r="1" spans="2:13" ht="15" thickBot="1"/>
    <row r="2" spans="2:13">
      <c r="B2" s="349" t="s">
        <v>85</v>
      </c>
      <c r="C2" s="350"/>
      <c r="D2" s="350"/>
      <c r="E2" s="350"/>
      <c r="F2" s="350"/>
      <c r="G2" s="350"/>
      <c r="H2" s="350"/>
      <c r="I2" s="8"/>
      <c r="J2" s="351" t="s">
        <v>86</v>
      </c>
      <c r="K2" s="352"/>
      <c r="L2" s="352"/>
      <c r="M2" s="353"/>
    </row>
    <row r="3" spans="2:13" ht="15.75">
      <c r="B3" s="368" t="s">
        <v>87</v>
      </c>
      <c r="C3" s="369"/>
      <c r="D3" s="369"/>
      <c r="E3" s="369"/>
      <c r="F3" s="369"/>
      <c r="G3" s="369"/>
      <c r="H3" s="369"/>
      <c r="I3" s="34"/>
      <c r="J3" s="354"/>
      <c r="K3" s="355"/>
      <c r="L3" s="355"/>
      <c r="M3" s="356"/>
    </row>
    <row r="4" spans="2:13">
      <c r="B4" s="10"/>
      <c r="E4" s="32"/>
      <c r="F4" s="32"/>
      <c r="G4" s="32"/>
      <c r="H4" s="33"/>
      <c r="I4" s="34"/>
      <c r="J4" s="354"/>
      <c r="K4" s="355"/>
      <c r="L4" s="355"/>
      <c r="M4" s="356"/>
    </row>
    <row r="5" spans="2:13" ht="15.75" thickBot="1">
      <c r="B5" s="10"/>
      <c r="C5" s="27"/>
      <c r="D5" s="360" t="s">
        <v>88</v>
      </c>
      <c r="E5" s="361"/>
      <c r="F5" s="361"/>
      <c r="G5" s="362"/>
      <c r="H5" s="14"/>
      <c r="I5" s="34"/>
      <c r="J5" s="357"/>
      <c r="K5" s="358"/>
      <c r="L5" s="358"/>
      <c r="M5" s="359"/>
    </row>
    <row r="6" spans="2:13">
      <c r="B6" s="10"/>
      <c r="C6" s="27"/>
      <c r="D6" s="363" t="s">
        <v>89</v>
      </c>
      <c r="E6" s="364"/>
      <c r="F6" s="364"/>
      <c r="G6" s="365"/>
      <c r="H6" s="14">
        <f>'INFO. FINANCIERA'!C71</f>
        <v>1479836472000</v>
      </c>
      <c r="I6" s="34"/>
      <c r="J6" s="366" t="s">
        <v>90</v>
      </c>
      <c r="K6" s="366"/>
      <c r="L6" s="366"/>
      <c r="M6" s="367"/>
    </row>
    <row r="7" spans="2:13">
      <c r="B7" s="10"/>
      <c r="C7" s="27" t="s">
        <v>62</v>
      </c>
      <c r="D7" s="363" t="s">
        <v>91</v>
      </c>
      <c r="E7" s="364"/>
      <c r="F7" s="364"/>
      <c r="G7" s="365"/>
      <c r="H7" s="31">
        <f>-'INFO. FINANCIERA'!C72</f>
        <v>-988657790000</v>
      </c>
      <c r="I7" s="34"/>
      <c r="J7" s="366"/>
      <c r="K7" s="366"/>
      <c r="L7" s="366"/>
      <c r="M7" s="367"/>
    </row>
    <row r="8" spans="2:13">
      <c r="B8" s="10"/>
      <c r="C8" s="27" t="s">
        <v>83</v>
      </c>
      <c r="D8" s="348" t="s">
        <v>143</v>
      </c>
      <c r="E8" s="348"/>
      <c r="F8" s="348"/>
      <c r="G8" s="348"/>
      <c r="H8" s="38">
        <f>'INFO. FINANCIERA'!C74</f>
        <v>141498521000</v>
      </c>
      <c r="J8" s="366"/>
      <c r="K8" s="366"/>
      <c r="L8" s="366"/>
      <c r="M8" s="367"/>
    </row>
    <row r="9" spans="2:13">
      <c r="B9" s="10"/>
      <c r="C9" s="27" t="s">
        <v>62</v>
      </c>
      <c r="D9" s="348" t="s">
        <v>144</v>
      </c>
      <c r="E9" s="348"/>
      <c r="F9" s="348"/>
      <c r="G9" s="348"/>
      <c r="H9" s="38">
        <f>-('INFO. FINANCIERA'!C75+'INFO. FINANCIERA'!C76+'INFO. FINANCIERA'!C77+'INFO. FINANCIERA'!C78)</f>
        <v>-551925024000</v>
      </c>
      <c r="J9" s="366"/>
      <c r="K9" s="366"/>
      <c r="L9" s="366"/>
      <c r="M9" s="367"/>
    </row>
    <row r="10" spans="2:13">
      <c r="B10" s="10"/>
      <c r="C10" s="27" t="s">
        <v>83</v>
      </c>
      <c r="D10" s="348" t="s">
        <v>8</v>
      </c>
      <c r="E10" s="348"/>
      <c r="F10" s="348"/>
      <c r="G10" s="348"/>
      <c r="H10" s="38">
        <f>'INFO. FINANCIERA'!C80</f>
        <v>28797116000</v>
      </c>
      <c r="J10" s="366"/>
      <c r="K10" s="366"/>
      <c r="L10" s="366"/>
      <c r="M10" s="367"/>
    </row>
    <row r="11" spans="2:13" ht="15" thickBot="1">
      <c r="B11" s="10"/>
      <c r="C11" s="26" t="s">
        <v>62</v>
      </c>
      <c r="D11" s="342" t="s">
        <v>145</v>
      </c>
      <c r="E11" s="343"/>
      <c r="F11" s="343"/>
      <c r="G11" s="344"/>
      <c r="H11" s="35">
        <f xml:space="preserve"> -'INFO. FINANCIERA'!C81</f>
        <v>-3511005000</v>
      </c>
      <c r="M11" s="11"/>
    </row>
    <row r="12" spans="2:13" ht="15" thickBot="1">
      <c r="B12" s="12"/>
      <c r="C12" s="36" t="s">
        <v>9</v>
      </c>
      <c r="D12" s="345" t="s">
        <v>92</v>
      </c>
      <c r="E12" s="346"/>
      <c r="F12" s="346"/>
      <c r="G12" s="347"/>
      <c r="H12" s="37">
        <f>SUM(H6:H11)</f>
        <v>106038290000</v>
      </c>
      <c r="I12" s="6"/>
      <c r="J12" s="6"/>
      <c r="K12" s="6"/>
      <c r="L12" s="6"/>
      <c r="M12" s="13"/>
    </row>
  </sheetData>
  <mergeCells count="12">
    <mergeCell ref="B2:H2"/>
    <mergeCell ref="J2:M5"/>
    <mergeCell ref="D5:G5"/>
    <mergeCell ref="D6:G6"/>
    <mergeCell ref="J6:M10"/>
    <mergeCell ref="D7:G7"/>
    <mergeCell ref="B3:H3"/>
    <mergeCell ref="D11:G11"/>
    <mergeCell ref="D12:G12"/>
    <mergeCell ref="D8:G8"/>
    <mergeCell ref="D9:G9"/>
    <mergeCell ref="D10:G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7254-D588-4DBB-9B33-AD6E2F44B936}">
  <sheetPr>
    <tabColor rgb="FF92D050"/>
  </sheetPr>
  <dimension ref="B1:L23"/>
  <sheetViews>
    <sheetView showGridLines="0" topLeftCell="A3" workbookViewId="0">
      <selection activeCell="G21" sqref="G21"/>
    </sheetView>
  </sheetViews>
  <sheetFormatPr baseColWidth="10" defaultRowHeight="14.25"/>
  <cols>
    <col min="6" max="6" width="22.75" customWidth="1"/>
    <col min="7" max="7" width="25.625" customWidth="1"/>
    <col min="8" max="8" width="3" customWidth="1"/>
    <col min="9" max="9" width="13.875" customWidth="1"/>
    <col min="11" max="11" width="18.375" customWidth="1"/>
  </cols>
  <sheetData>
    <row r="1" spans="2:12" ht="15" thickBot="1"/>
    <row r="2" spans="2:12" ht="15.75" thickBot="1">
      <c r="B2" s="7"/>
      <c r="C2" s="144" t="s">
        <v>148</v>
      </c>
      <c r="D2" s="144"/>
      <c r="E2" s="144"/>
      <c r="F2" s="144"/>
      <c r="G2" s="144"/>
      <c r="H2" s="318" t="s">
        <v>82</v>
      </c>
      <c r="I2" s="320"/>
      <c r="J2" s="15">
        <f>WACC!K17</f>
        <v>0.11461863542517846</v>
      </c>
      <c r="K2" s="8"/>
      <c r="L2" s="9"/>
    </row>
    <row r="3" spans="2:12">
      <c r="B3" s="10"/>
      <c r="H3" s="392"/>
      <c r="I3" s="316"/>
      <c r="L3" s="11"/>
    </row>
    <row r="4" spans="2:12">
      <c r="B4" s="10"/>
      <c r="C4" s="393" t="s">
        <v>67</v>
      </c>
      <c r="D4" s="394"/>
      <c r="E4" s="394"/>
      <c r="F4" s="395"/>
      <c r="G4" s="39">
        <f>'INFO. FINANCIERA'!C71</f>
        <v>1479836472000</v>
      </c>
      <c r="H4" s="29"/>
      <c r="I4" s="28"/>
      <c r="L4" s="11"/>
    </row>
    <row r="5" spans="2:12" ht="15" thickBot="1">
      <c r="B5" s="10"/>
      <c r="C5" s="393" t="s">
        <v>7</v>
      </c>
      <c r="D5" s="394"/>
      <c r="E5" s="394"/>
      <c r="F5" s="395"/>
      <c r="G5" s="39">
        <f>'INFO. FINANCIERA'!C72</f>
        <v>988657790000</v>
      </c>
      <c r="H5" s="29"/>
      <c r="I5" s="28"/>
      <c r="L5" s="11"/>
    </row>
    <row r="6" spans="2:12" ht="15" customHeight="1">
      <c r="B6" s="10"/>
      <c r="C6" s="396" t="s">
        <v>56</v>
      </c>
      <c r="D6" s="397"/>
      <c r="E6" s="397"/>
      <c r="F6" s="398"/>
      <c r="G6" s="40">
        <f>G4-G5</f>
        <v>491178682000</v>
      </c>
      <c r="H6" s="29"/>
      <c r="I6" s="380" t="s">
        <v>150</v>
      </c>
      <c r="J6" s="381"/>
      <c r="K6" s="382"/>
      <c r="L6" s="11"/>
    </row>
    <row r="7" spans="2:12">
      <c r="B7" s="10"/>
      <c r="C7" s="393" t="s">
        <v>57</v>
      </c>
      <c r="D7" s="394"/>
      <c r="E7" s="394"/>
      <c r="F7" s="395"/>
      <c r="G7" s="41">
        <f>'INFO. FINANCIERA'!C74</f>
        <v>141498521000</v>
      </c>
      <c r="H7" s="29"/>
      <c r="I7" s="383"/>
      <c r="J7" s="384"/>
      <c r="K7" s="385"/>
      <c r="L7" s="11"/>
    </row>
    <row r="8" spans="2:12">
      <c r="B8" s="10"/>
      <c r="C8" s="393" t="s">
        <v>58</v>
      </c>
      <c r="D8" s="394"/>
      <c r="E8" s="394"/>
      <c r="F8" s="395"/>
      <c r="G8" s="39">
        <f>'INFO. FINANCIERA'!C75</f>
        <v>445573284000</v>
      </c>
      <c r="H8" s="29"/>
      <c r="I8" s="383"/>
      <c r="J8" s="384"/>
      <c r="K8" s="385"/>
      <c r="L8" s="11"/>
    </row>
    <row r="9" spans="2:12">
      <c r="B9" s="10"/>
      <c r="C9" s="393" t="s">
        <v>59</v>
      </c>
      <c r="D9" s="394"/>
      <c r="E9" s="394"/>
      <c r="F9" s="395"/>
      <c r="G9" s="39">
        <f>'INFO. FINANCIERA'!C76</f>
        <v>114531916000</v>
      </c>
      <c r="H9" s="29"/>
      <c r="I9" s="383"/>
      <c r="J9" s="384"/>
      <c r="K9" s="385"/>
      <c r="L9" s="11"/>
    </row>
    <row r="10" spans="2:12" ht="15" thickBot="1">
      <c r="B10" s="10"/>
      <c r="C10" s="393" t="s">
        <v>60</v>
      </c>
      <c r="D10" s="394"/>
      <c r="E10" s="394"/>
      <c r="F10" s="395"/>
      <c r="G10" s="39">
        <f>'INFO. FINANCIERA'!C77</f>
        <v>1128694000</v>
      </c>
      <c r="H10" s="29"/>
      <c r="I10" s="386"/>
      <c r="J10" s="387"/>
      <c r="K10" s="388"/>
      <c r="L10" s="11"/>
    </row>
    <row r="11" spans="2:12">
      <c r="B11" s="10"/>
      <c r="C11" s="393" t="s">
        <v>61</v>
      </c>
      <c r="D11" s="394"/>
      <c r="E11" s="394"/>
      <c r="F11" s="395"/>
      <c r="G11" s="39">
        <f>'INFO. FINANCIERA'!C78</f>
        <v>-9308870000</v>
      </c>
      <c r="H11" s="29"/>
      <c r="I11" s="46"/>
      <c r="J11" s="46"/>
      <c r="K11" s="46"/>
      <c r="L11" s="11"/>
    </row>
    <row r="12" spans="2:12">
      <c r="B12" s="10"/>
      <c r="C12" s="396" t="s">
        <v>63</v>
      </c>
      <c r="D12" s="397"/>
      <c r="E12" s="397"/>
      <c r="F12" s="398"/>
      <c r="G12" s="40">
        <f>G6+G7-G8-G9-G10-G11</f>
        <v>80752179000</v>
      </c>
      <c r="H12" s="29"/>
      <c r="I12" s="399"/>
      <c r="J12" s="399"/>
      <c r="K12" s="46"/>
      <c r="L12" s="11"/>
    </row>
    <row r="13" spans="2:12">
      <c r="B13" s="10"/>
      <c r="C13" s="393" t="s">
        <v>8</v>
      </c>
      <c r="D13" s="394"/>
      <c r="E13" s="394"/>
      <c r="F13" s="395"/>
      <c r="G13" s="41">
        <f>'INFO. FINANCIERA'!C80</f>
        <v>28797116000</v>
      </c>
      <c r="I13" s="400"/>
      <c r="J13" s="401"/>
      <c r="K13" s="46"/>
      <c r="L13" s="11"/>
    </row>
    <row r="14" spans="2:12">
      <c r="B14" s="10"/>
      <c r="C14" s="393" t="s">
        <v>64</v>
      </c>
      <c r="D14" s="394"/>
      <c r="E14" s="394"/>
      <c r="F14" s="395"/>
      <c r="G14" s="39">
        <f>'INFO. FINANCIERA'!C81</f>
        <v>3511005000</v>
      </c>
      <c r="I14" s="402"/>
      <c r="J14" s="402"/>
      <c r="L14" s="11"/>
    </row>
    <row r="15" spans="2:12">
      <c r="B15" s="10"/>
      <c r="C15" s="403" t="s">
        <v>185</v>
      </c>
      <c r="D15" s="404"/>
      <c r="E15" s="404"/>
      <c r="F15" s="405"/>
      <c r="G15" s="41">
        <f>'INFO. FINANCIERA'!C82</f>
        <v>298489448000</v>
      </c>
      <c r="I15" s="85"/>
      <c r="J15" s="85"/>
      <c r="L15" s="11"/>
    </row>
    <row r="16" spans="2:12">
      <c r="B16" s="10"/>
      <c r="C16" s="396" t="s">
        <v>65</v>
      </c>
      <c r="D16" s="397"/>
      <c r="E16" s="397"/>
      <c r="F16" s="398"/>
      <c r="G16" s="40">
        <f>G12+G13-G14+G15</f>
        <v>404527738000</v>
      </c>
      <c r="I16" s="86"/>
      <c r="L16" s="11"/>
    </row>
    <row r="17" spans="2:12" ht="15" thickBot="1">
      <c r="B17" s="10"/>
      <c r="C17" s="389" t="s">
        <v>186</v>
      </c>
      <c r="D17" s="390"/>
      <c r="E17" s="390"/>
      <c r="F17" s="391"/>
      <c r="G17" s="42">
        <f>'INFO. FINANCIERA'!C84</f>
        <v>37178148000</v>
      </c>
      <c r="L17" s="11"/>
    </row>
    <row r="18" spans="2:12" ht="15" thickBot="1">
      <c r="B18" s="10"/>
      <c r="C18" s="373" t="s">
        <v>66</v>
      </c>
      <c r="D18" s="374"/>
      <c r="E18" s="374"/>
      <c r="F18" s="375"/>
      <c r="G18" s="43">
        <f>G16-G17</f>
        <v>367349590000</v>
      </c>
      <c r="L18" s="11"/>
    </row>
    <row r="19" spans="2:12" ht="15" thickBot="1">
      <c r="B19" s="10"/>
      <c r="C19" s="376" t="s">
        <v>146</v>
      </c>
      <c r="D19" s="376"/>
      <c r="E19" s="376"/>
      <c r="F19" s="376"/>
      <c r="G19" s="44">
        <f>J2*'INFO. FINANCIERA'!C31</f>
        <v>382283685037.48969</v>
      </c>
      <c r="L19" s="11"/>
    </row>
    <row r="20" spans="2:12" ht="15.75" thickBot="1">
      <c r="B20" s="10"/>
      <c r="C20" s="377" t="s">
        <v>84</v>
      </c>
      <c r="D20" s="378"/>
      <c r="E20" s="378"/>
      <c r="F20" s="379"/>
      <c r="G20" s="45">
        <f>G18-G19</f>
        <v>-14934095037.489685</v>
      </c>
      <c r="I20" s="406" t="s">
        <v>147</v>
      </c>
      <c r="J20" s="407"/>
      <c r="K20" s="408"/>
      <c r="L20" s="11"/>
    </row>
    <row r="21" spans="2:12">
      <c r="B21" s="10"/>
      <c r="C21" s="94"/>
      <c r="D21" s="94"/>
      <c r="L21" s="11"/>
    </row>
    <row r="22" spans="2:12">
      <c r="B22" s="10"/>
      <c r="C22" s="94"/>
      <c r="D22" s="94"/>
      <c r="E22" s="370" t="s">
        <v>149</v>
      </c>
      <c r="F22" s="370"/>
      <c r="G22" s="370"/>
      <c r="L22" s="11"/>
    </row>
    <row r="23" spans="2:12" ht="15" thickBot="1">
      <c r="B23" s="12"/>
      <c r="C23" s="372"/>
      <c r="D23" s="372"/>
      <c r="E23" s="371"/>
      <c r="F23" s="371"/>
      <c r="G23" s="371"/>
      <c r="H23" s="6"/>
      <c r="I23" s="6"/>
      <c r="J23" s="6"/>
      <c r="K23" s="6"/>
      <c r="L23" s="13"/>
    </row>
  </sheetData>
  <mergeCells count="29">
    <mergeCell ref="I12:J12"/>
    <mergeCell ref="I13:J13"/>
    <mergeCell ref="I14:J14"/>
    <mergeCell ref="C15:F15"/>
    <mergeCell ref="I20:K20"/>
    <mergeCell ref="C12:F12"/>
    <mergeCell ref="I6:K10"/>
    <mergeCell ref="C17:F17"/>
    <mergeCell ref="C2:G2"/>
    <mergeCell ref="H2:I2"/>
    <mergeCell ref="H3:I3"/>
    <mergeCell ref="C13:F13"/>
    <mergeCell ref="C14:F14"/>
    <mergeCell ref="C16:F16"/>
    <mergeCell ref="C4:F4"/>
    <mergeCell ref="C5:F5"/>
    <mergeCell ref="C6:F6"/>
    <mergeCell ref="C7:F7"/>
    <mergeCell ref="C8:F8"/>
    <mergeCell ref="C9:F9"/>
    <mergeCell ref="C10:F10"/>
    <mergeCell ref="C11:F11"/>
    <mergeCell ref="C21:D21"/>
    <mergeCell ref="C22:D22"/>
    <mergeCell ref="E22:G23"/>
    <mergeCell ref="C23:D23"/>
    <mergeCell ref="C18:F18"/>
    <mergeCell ref="C19:F19"/>
    <mergeCell ref="C20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INTEGRANTES </vt:lpstr>
      <vt:lpstr>INFO. FINANCIERA</vt:lpstr>
      <vt:lpstr>WACC</vt:lpstr>
      <vt:lpstr>METÓDOS DE VALORACIÓN E</vt:lpstr>
      <vt:lpstr> EBITDA</vt:lpstr>
      <vt:lpstr> 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Elber  Martinez Sanchez</dc:creator>
  <cp:lastModifiedBy>Blanca_Amaya</cp:lastModifiedBy>
  <dcterms:created xsi:type="dcterms:W3CDTF">2024-04-22T16:16:35Z</dcterms:created>
  <dcterms:modified xsi:type="dcterms:W3CDTF">2025-07-16T19:56:26Z</dcterms:modified>
</cp:coreProperties>
</file>