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tabRatio="757" activeTab="1"/>
  </bookViews>
  <sheets>
    <sheet name="Прицеп" sheetId="11" r:id="rId1"/>
    <sheet name="Тягач " sheetId="10" r:id="rId2"/>
    <sheet name="Там сетка 2025" sheetId="4" r:id="rId3"/>
  </sheets>
  <calcPr calcId="124519"/>
</workbook>
</file>

<file path=xl/calcChain.xml><?xml version="1.0" encoding="utf-8"?>
<calcChain xmlns="http://schemas.openxmlformats.org/spreadsheetml/2006/main">
  <c r="H39" i="10"/>
  <c r="D40"/>
  <c r="D39"/>
  <c r="D40" i="11"/>
  <c r="D34"/>
  <c r="D35" s="1"/>
  <c r="H34"/>
  <c r="H35" s="1"/>
  <c r="H22"/>
  <c r="H20"/>
  <c r="D18"/>
  <c r="H18"/>
  <c r="G9"/>
  <c r="C9"/>
  <c r="F16" i="4"/>
  <c r="F17" s="1"/>
  <c r="F25"/>
  <c r="F22"/>
  <c r="H40" i="11"/>
  <c r="H24"/>
  <c r="D24"/>
  <c r="H23"/>
  <c r="D23"/>
  <c r="D22"/>
  <c r="H21"/>
  <c r="D21"/>
  <c r="D20"/>
  <c r="H3"/>
  <c r="D3"/>
  <c r="D6" s="1"/>
  <c r="H40" i="10"/>
  <c r="H35"/>
  <c r="D35"/>
  <c r="C22" i="4"/>
  <c r="H34" i="10"/>
  <c r="H32"/>
  <c r="H26"/>
  <c r="H25"/>
  <c r="H24"/>
  <c r="H23"/>
  <c r="H22"/>
  <c r="H21"/>
  <c r="H20"/>
  <c r="H19"/>
  <c r="H18"/>
  <c r="H3"/>
  <c r="H6" s="1"/>
  <c r="G9"/>
  <c r="C16" i="4"/>
  <c r="D27" i="10" s="1"/>
  <c r="D26"/>
  <c r="C9"/>
  <c r="D34"/>
  <c r="D32"/>
  <c r="D25"/>
  <c r="D24"/>
  <c r="D23"/>
  <c r="D22"/>
  <c r="D21"/>
  <c r="D20"/>
  <c r="D19"/>
  <c r="D18"/>
  <c r="D3"/>
  <c r="D6" s="1"/>
  <c r="C25" i="4"/>
  <c r="D28" i="10" l="1"/>
  <c r="H27" i="11"/>
  <c r="H28" s="1"/>
  <c r="D27"/>
  <c r="D28" s="1"/>
  <c r="D9"/>
  <c r="D11" s="1"/>
  <c r="H9"/>
  <c r="H6"/>
  <c r="H27" i="10"/>
  <c r="H28" s="1"/>
  <c r="H9"/>
  <c r="H11" s="1"/>
  <c r="C17" i="4"/>
  <c r="D9" i="10"/>
  <c r="D13" i="11" l="1"/>
  <c r="D15" s="1"/>
  <c r="E40" s="1"/>
  <c r="H11"/>
  <c r="H13" s="1"/>
  <c r="H15" s="1"/>
  <c r="I40" s="1"/>
  <c r="H13" i="10"/>
  <c r="H15" s="1"/>
  <c r="D11"/>
  <c r="D13" s="1"/>
  <c r="H44" l="1"/>
  <c r="I40"/>
  <c r="D44" i="11"/>
  <c r="F46"/>
  <c r="H44"/>
  <c r="D15" i="10"/>
  <c r="D44" l="1"/>
  <c r="E40"/>
  <c r="F46" s="1"/>
</calcChain>
</file>

<file path=xl/sharedStrings.xml><?xml version="1.0" encoding="utf-8"?>
<sst xmlns="http://schemas.openxmlformats.org/spreadsheetml/2006/main" count="164" uniqueCount="44">
  <si>
    <t xml:space="preserve">Курс </t>
  </si>
  <si>
    <t>2. Таможенные платежи</t>
  </si>
  <si>
    <t>Общий таможенный платеж</t>
  </si>
  <si>
    <t>3. Дополнительные расходы</t>
  </si>
  <si>
    <t>Общий расчет дополнительных расходов</t>
  </si>
  <si>
    <t>Таможенная стоимость:</t>
  </si>
  <si>
    <t xml:space="preserve">Сертификат СБКТС: </t>
  </si>
  <si>
    <t xml:space="preserve">Кнопка SOS: </t>
  </si>
  <si>
    <t xml:space="preserve">Таможенный бланк: </t>
  </si>
  <si>
    <t>Услуги брокера на СВХ:</t>
  </si>
  <si>
    <t>Электронный ПТС (ЭПТС):</t>
  </si>
  <si>
    <t>4. Утилизационный сбор и регистрация</t>
  </si>
  <si>
    <t>Общий расчет утилизации и регистрации</t>
  </si>
  <si>
    <t xml:space="preserve">Утилизационный сбор: </t>
  </si>
  <si>
    <t xml:space="preserve">Первичная регистрация: </t>
  </si>
  <si>
    <t xml:space="preserve">Госномер и техпаспорт: </t>
  </si>
  <si>
    <t>5. Транспортные расходы</t>
  </si>
  <si>
    <t>Общий расчет транспортных расходов</t>
  </si>
  <si>
    <t>Общая стоимость:</t>
  </si>
  <si>
    <t xml:space="preserve">НДС (12% от суммы: таможенная стоимость + пошлина + таможенный сбор)×12% = </t>
  </si>
  <si>
    <t>Итоговая стоимость после всех расходов</t>
  </si>
  <si>
    <t>Услуги СВХ (3 дня): далее по 2500тг</t>
  </si>
  <si>
    <t xml:space="preserve">Услуги брокера на границе: $250 </t>
  </si>
  <si>
    <t xml:space="preserve">Солярка 220 и эдблю 20: </t>
  </si>
  <si>
    <t xml:space="preserve">Доставка до Алматы, лаборатори, СВХ: </t>
  </si>
  <si>
    <t>Седельный тягач 2021</t>
  </si>
  <si>
    <t>Седельный тягач 2022</t>
  </si>
  <si>
    <t xml:space="preserve">Расчет стоимости растаможки 2021 года </t>
  </si>
  <si>
    <t>1. Реальная стоимость техники</t>
  </si>
  <si>
    <t xml:space="preserve">Цена техники: </t>
  </si>
  <si>
    <t>Таможенная пошлина (10%)</t>
  </si>
  <si>
    <t>Красный коридор</t>
  </si>
  <si>
    <t xml:space="preserve">Солярка 220 и эдблю 20л: </t>
  </si>
  <si>
    <t xml:space="preserve">Таможенной сетке взятка:  $600 </t>
  </si>
  <si>
    <t xml:space="preserve">Таможенной сетке взятка: $600 </t>
  </si>
  <si>
    <t xml:space="preserve">Расчет стоимости растаможки 2022 года </t>
  </si>
  <si>
    <t xml:space="preserve">Красный коридор взятка: </t>
  </si>
  <si>
    <t>Услуги СВХ (3 дня): далее по 5000тг</t>
  </si>
  <si>
    <t xml:space="preserve">Таможенной сетке взятка: $300 </t>
  </si>
  <si>
    <t>Прицеп 2021 вес 8200кг</t>
  </si>
  <si>
    <t>Прицеп 2022 вес 8200кг</t>
  </si>
  <si>
    <r>
      <t xml:space="preserve">Расчет стоимости растаможки </t>
    </r>
    <r>
      <rPr>
        <b/>
        <sz val="11"/>
        <color rgb="FFFF0000"/>
        <rFont val="Arial"/>
        <family val="2"/>
        <charset val="204"/>
        <scheme val="minor"/>
      </rPr>
      <t>Прицепа</t>
    </r>
    <r>
      <rPr>
        <b/>
        <sz val="11"/>
        <rFont val="Arial"/>
        <family val="2"/>
        <charset val="204"/>
        <scheme val="minor"/>
      </rPr>
      <t xml:space="preserve"> 2021 года </t>
    </r>
  </si>
  <si>
    <r>
      <t xml:space="preserve">Расчет стоимости растаможки </t>
    </r>
    <r>
      <rPr>
        <b/>
        <sz val="11"/>
        <color rgb="FFFF0000"/>
        <rFont val="Arial"/>
        <family val="2"/>
        <charset val="204"/>
        <scheme val="minor"/>
      </rPr>
      <t>Прицепа</t>
    </r>
    <r>
      <rPr>
        <b/>
        <sz val="11"/>
        <rFont val="Arial"/>
        <family val="2"/>
        <charset val="204"/>
        <scheme val="minor"/>
      </rPr>
      <t xml:space="preserve"> 2022 года </t>
    </r>
  </si>
  <si>
    <t xml:space="preserve">Таможенной сетке взятка:  $300 </t>
  </si>
</sst>
</file>

<file path=xl/styles.xml><?xml version="1.0" encoding="utf-8"?>
<styleSheet xmlns="http://schemas.openxmlformats.org/spreadsheetml/2006/main">
  <numFmts count="3">
    <numFmt numFmtId="164" formatCode="[$$-540A]#,##0.00"/>
    <numFmt numFmtId="165" formatCode="#,##0.00\ [$₸-43F]"/>
    <numFmt numFmtId="166" formatCode="[$$-2809]#,##0.00"/>
  </numFmts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2"/>
      <color rgb="FF000000"/>
      <name val="Arial"/>
      <family val="2"/>
      <charset val="204"/>
      <scheme val="minor"/>
    </font>
    <font>
      <sz val="10"/>
      <name val="Arial"/>
      <family val="2"/>
      <charset val="204"/>
      <scheme val="minor"/>
    </font>
    <font>
      <b/>
      <sz val="11"/>
      <name val="Arial"/>
      <family val="2"/>
      <charset val="204"/>
      <scheme val="minor"/>
    </font>
    <font>
      <b/>
      <sz val="10"/>
      <name val="Arial"/>
      <family val="2"/>
      <charset val="204"/>
      <scheme val="minor"/>
    </font>
    <font>
      <sz val="8"/>
      <name val="Arial"/>
      <family val="2"/>
      <charset val="204"/>
      <scheme val="minor"/>
    </font>
    <font>
      <b/>
      <sz val="12"/>
      <name val="Arial"/>
      <family val="2"/>
      <charset val="204"/>
      <scheme val="minor"/>
    </font>
    <font>
      <b/>
      <u/>
      <sz val="10"/>
      <name val="Arial"/>
      <family val="2"/>
      <charset val="204"/>
      <scheme val="minor"/>
    </font>
    <font>
      <b/>
      <sz val="13.5"/>
      <color rgb="FF000000"/>
      <name val="Arial"/>
      <family val="2"/>
      <charset val="204"/>
      <scheme val="minor"/>
    </font>
    <font>
      <b/>
      <sz val="11"/>
      <color rgb="FFFF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3" fillId="0" borderId="1" xfId="0" applyFont="1" applyBorder="1" applyAlignment="1"/>
    <xf numFmtId="0" fontId="0" fillId="0" borderId="1" xfId="0" applyFont="1" applyBorder="1" applyAlignment="1"/>
    <xf numFmtId="165" fontId="1" fillId="0" borderId="6" xfId="0" applyNumberFormat="1" applyFont="1" applyBorder="1" applyAlignment="1"/>
    <xf numFmtId="0" fontId="3" fillId="0" borderId="5" xfId="0" applyFont="1" applyBorder="1" applyAlignment="1"/>
    <xf numFmtId="165" fontId="1" fillId="2" borderId="6" xfId="0" applyNumberFormat="1" applyFont="1" applyFill="1" applyBorder="1" applyAlignment="1"/>
    <xf numFmtId="0" fontId="3" fillId="0" borderId="5" xfId="0" applyFont="1" applyBorder="1" applyAlignment="1">
      <alignment horizontal="left"/>
    </xf>
    <xf numFmtId="0" fontId="0" fillId="0" borderId="1" xfId="0" applyBorder="1" applyAlignment="1"/>
    <xf numFmtId="0" fontId="7" fillId="3" borderId="2" xfId="0" applyFont="1" applyFill="1" applyBorder="1" applyAlignment="1"/>
    <xf numFmtId="0" fontId="7" fillId="3" borderId="3" xfId="0" applyFont="1" applyFill="1" applyBorder="1" applyAlignment="1"/>
    <xf numFmtId="0" fontId="6" fillId="3" borderId="4" xfId="0" applyFont="1" applyFill="1" applyBorder="1" applyAlignment="1"/>
    <xf numFmtId="0" fontId="8" fillId="3" borderId="5" xfId="0" applyFont="1" applyFill="1" applyBorder="1" applyAlignment="1"/>
    <xf numFmtId="0" fontId="6" fillId="3" borderId="1" xfId="0" applyFont="1" applyFill="1" applyBorder="1" applyAlignment="1"/>
    <xf numFmtId="165" fontId="6" fillId="3" borderId="6" xfId="0" applyNumberFormat="1" applyFont="1" applyFill="1" applyBorder="1" applyAlignment="1"/>
    <xf numFmtId="0" fontId="6" fillId="3" borderId="6" xfId="0" applyFont="1" applyFill="1" applyBorder="1" applyAlignment="1"/>
    <xf numFmtId="0" fontId="6" fillId="3" borderId="5" xfId="0" applyFont="1" applyFill="1" applyBorder="1" applyAlignment="1"/>
    <xf numFmtId="164" fontId="6" fillId="3" borderId="1" xfId="0" applyNumberFormat="1" applyFont="1" applyFill="1" applyBorder="1" applyAlignment="1"/>
    <xf numFmtId="0" fontId="9" fillId="3" borderId="5" xfId="0" applyFont="1" applyFill="1" applyBorder="1" applyAlignment="1"/>
    <xf numFmtId="4" fontId="6" fillId="3" borderId="1" xfId="0" applyNumberFormat="1" applyFont="1" applyFill="1" applyBorder="1" applyAlignment="1"/>
    <xf numFmtId="0" fontId="10" fillId="3" borderId="5" xfId="0" applyFont="1" applyFill="1" applyBorder="1" applyAlignment="1"/>
    <xf numFmtId="0" fontId="6" fillId="3" borderId="5" xfId="0" applyFont="1" applyFill="1" applyBorder="1" applyAlignment="1">
      <alignment horizontal="left" indent="1"/>
    </xf>
    <xf numFmtId="0" fontId="6" fillId="3" borderId="5" xfId="0" applyFont="1" applyFill="1" applyBorder="1" applyAlignment="1">
      <alignment horizontal="left" indent="2"/>
    </xf>
    <xf numFmtId="0" fontId="6" fillId="3" borderId="5" xfId="0" applyFont="1" applyFill="1" applyBorder="1" applyAlignment="1">
      <alignment horizontal="left"/>
    </xf>
    <xf numFmtId="0" fontId="8" fillId="3" borderId="7" xfId="0" applyFont="1" applyFill="1" applyBorder="1" applyAlignment="1"/>
    <xf numFmtId="0" fontId="6" fillId="3" borderId="8" xfId="0" applyFont="1" applyFill="1" applyBorder="1" applyAlignment="1"/>
    <xf numFmtId="165" fontId="11" fillId="3" borderId="9" xfId="0" applyNumberFormat="1" applyFont="1" applyFill="1" applyBorder="1" applyAlignment="1"/>
    <xf numFmtId="0" fontId="0" fillId="0" borderId="0" xfId="0" applyAlignment="1"/>
    <xf numFmtId="166" fontId="0" fillId="0" borderId="0" xfId="0" applyNumberFormat="1" applyFont="1" applyAlignment="1"/>
    <xf numFmtId="0" fontId="3" fillId="0" borderId="0" xfId="0" applyFont="1" applyAlignment="1"/>
    <xf numFmtId="0" fontId="12" fillId="0" borderId="0" xfId="0" applyFont="1" applyAlignment="1"/>
    <xf numFmtId="0" fontId="5" fillId="0" borderId="0" xfId="0" applyFont="1" applyAlignment="1"/>
    <xf numFmtId="0" fontId="0" fillId="0" borderId="0" xfId="0" applyFont="1" applyAlignment="1">
      <alignment horizontal="left" indent="1"/>
    </xf>
    <xf numFmtId="0" fontId="4" fillId="0" borderId="0" xfId="0" applyFont="1" applyAlignment="1"/>
    <xf numFmtId="0" fontId="4" fillId="0" borderId="0" xfId="0" applyFont="1" applyAlignment="1">
      <alignment horizontal="left" indent="1"/>
    </xf>
    <xf numFmtId="165" fontId="2" fillId="0" borderId="6" xfId="0" applyNumberFormat="1" applyFont="1" applyBorder="1" applyAlignment="1"/>
    <xf numFmtId="165" fontId="6" fillId="2" borderId="6" xfId="0" applyNumberFormat="1" applyFont="1" applyFill="1" applyBorder="1" applyAlignment="1"/>
    <xf numFmtId="165" fontId="0" fillId="0" borderId="0" xfId="0" applyNumberFormat="1" applyFont="1" applyAlignment="1"/>
    <xf numFmtId="165" fontId="0" fillId="2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I46"/>
  <sheetViews>
    <sheetView topLeftCell="A22" zoomScale="115" zoomScaleNormal="115" workbookViewId="0">
      <selection activeCell="D39" sqref="D39:D40"/>
    </sheetView>
  </sheetViews>
  <sheetFormatPr defaultColWidth="12.5703125" defaultRowHeight="15.75" customHeight="1"/>
  <cols>
    <col min="1" max="1" width="4.42578125" customWidth="1"/>
    <col min="2" max="2" width="35" customWidth="1"/>
    <col min="3" max="3" width="12.42578125" customWidth="1"/>
    <col min="4" max="4" width="16.7109375" customWidth="1"/>
    <col min="5" max="5" width="12.7109375" customWidth="1"/>
    <col min="6" max="6" width="35" customWidth="1"/>
    <col min="7" max="7" width="12.42578125" customWidth="1"/>
    <col min="8" max="8" width="16.7109375" customWidth="1"/>
    <col min="9" max="9" width="13.5703125" bestFit="1" customWidth="1"/>
  </cols>
  <sheetData>
    <row r="1" spans="2:9" ht="15.75" customHeight="1" thickBot="1"/>
    <row r="2" spans="2:9" ht="15.75" customHeight="1">
      <c r="B2" s="8" t="s">
        <v>41</v>
      </c>
      <c r="C2" s="9"/>
      <c r="D2" s="10"/>
      <c r="E2" s="33"/>
      <c r="F2" s="8" t="s">
        <v>42</v>
      </c>
      <c r="G2" s="9"/>
      <c r="H2" s="10"/>
      <c r="I2" s="33"/>
    </row>
    <row r="3" spans="2:9" ht="12.75">
      <c r="B3" s="11" t="s">
        <v>0</v>
      </c>
      <c r="C3" s="12"/>
      <c r="D3" s="13">
        <f>'Там сетка 2025'!C2</f>
        <v>520</v>
      </c>
      <c r="E3" s="33"/>
      <c r="F3" s="11" t="s">
        <v>0</v>
      </c>
      <c r="G3" s="12"/>
      <c r="H3" s="13">
        <f>'Там сетка 2025'!C2</f>
        <v>520</v>
      </c>
      <c r="I3" s="33"/>
    </row>
    <row r="4" spans="2:9" ht="12.75">
      <c r="B4" s="11"/>
      <c r="C4" s="12"/>
      <c r="D4" s="14"/>
      <c r="E4" s="33"/>
      <c r="F4" s="11"/>
      <c r="G4" s="12"/>
      <c r="H4" s="14"/>
      <c r="I4" s="33"/>
    </row>
    <row r="5" spans="2:9" ht="12.75">
      <c r="B5" s="11" t="s">
        <v>28</v>
      </c>
      <c r="C5" s="12"/>
      <c r="D5" s="14"/>
      <c r="F5" s="11" t="s">
        <v>28</v>
      </c>
      <c r="G5" s="12"/>
      <c r="H5" s="14"/>
    </row>
    <row r="6" spans="2:9">
      <c r="B6" s="15" t="s">
        <v>29</v>
      </c>
      <c r="C6" s="16">
        <v>19000</v>
      </c>
      <c r="D6" s="13">
        <f>C6*D3</f>
        <v>9880000</v>
      </c>
      <c r="E6" s="30"/>
      <c r="F6" s="15" t="s">
        <v>29</v>
      </c>
      <c r="G6" s="16">
        <v>19000</v>
      </c>
      <c r="H6" s="13">
        <f>G6*H3</f>
        <v>9880000</v>
      </c>
      <c r="I6" s="30"/>
    </row>
    <row r="7" spans="2:9" ht="12.75">
      <c r="B7" s="15"/>
      <c r="C7" s="12"/>
      <c r="D7" s="14"/>
      <c r="E7" s="31"/>
      <c r="F7" s="15"/>
      <c r="G7" s="12"/>
      <c r="H7" s="14"/>
      <c r="I7" s="31"/>
    </row>
    <row r="8" spans="2:9" ht="12.75">
      <c r="B8" s="11" t="s">
        <v>1</v>
      </c>
      <c r="C8" s="12"/>
      <c r="D8" s="13"/>
      <c r="E8" s="33"/>
      <c r="F8" s="11" t="s">
        <v>1</v>
      </c>
      <c r="G8" s="12"/>
      <c r="H8" s="13"/>
      <c r="I8" s="33"/>
    </row>
    <row r="9" spans="2:9" ht="12.75">
      <c r="B9" s="15" t="s">
        <v>5</v>
      </c>
      <c r="C9" s="16">
        <f>'Там сетка 2025'!F4</f>
        <v>13750</v>
      </c>
      <c r="D9" s="13">
        <f>C9*D3</f>
        <v>7150000</v>
      </c>
      <c r="E9" s="33"/>
      <c r="F9" s="15" t="s">
        <v>5</v>
      </c>
      <c r="G9" s="16">
        <f>'Там сетка 2025'!F5</f>
        <v>16000</v>
      </c>
      <c r="H9" s="13">
        <f>G9*H3</f>
        <v>8320000</v>
      </c>
      <c r="I9" s="33"/>
    </row>
    <row r="10" spans="2:9" ht="12.75">
      <c r="B10" s="15"/>
      <c r="C10" s="12"/>
      <c r="D10" s="14"/>
      <c r="E10" s="33"/>
      <c r="F10" s="15"/>
      <c r="G10" s="12"/>
      <c r="H10" s="14"/>
      <c r="I10" s="33"/>
    </row>
    <row r="11" spans="2:9" ht="12.75">
      <c r="B11" s="11" t="s">
        <v>30</v>
      </c>
      <c r="C11" s="12"/>
      <c r="D11" s="13">
        <f>D9*10%</f>
        <v>715000</v>
      </c>
      <c r="E11" s="33"/>
      <c r="F11" s="11" t="s">
        <v>30</v>
      </c>
      <c r="G11" s="12"/>
      <c r="H11" s="13">
        <f>H9*10%</f>
        <v>832000</v>
      </c>
      <c r="I11" s="33"/>
    </row>
    <row r="12" spans="2:9" ht="12.75">
      <c r="B12" s="17" t="s">
        <v>19</v>
      </c>
      <c r="C12" s="12"/>
      <c r="D12" s="14"/>
      <c r="E12" s="33"/>
      <c r="F12" s="17" t="s">
        <v>19</v>
      </c>
      <c r="G12" s="12"/>
      <c r="H12" s="14"/>
      <c r="I12" s="33"/>
    </row>
    <row r="13" spans="2:9" ht="12.75">
      <c r="B13" s="15"/>
      <c r="C13" s="12"/>
      <c r="D13" s="13">
        <f>(D9+D11+23592) *12%</f>
        <v>946631.03999999992</v>
      </c>
      <c r="E13" s="33"/>
      <c r="F13" s="15"/>
      <c r="G13" s="12"/>
      <c r="H13" s="13">
        <f>(H9+H11+23592) *12%</f>
        <v>1101071.04</v>
      </c>
      <c r="I13" s="33"/>
    </row>
    <row r="14" spans="2:9" ht="12.75">
      <c r="B14" s="15"/>
      <c r="C14" s="12"/>
      <c r="D14" s="14"/>
      <c r="E14" s="33"/>
      <c r="F14" s="15"/>
      <c r="G14" s="12"/>
      <c r="H14" s="14"/>
      <c r="I14" s="33"/>
    </row>
    <row r="15" spans="2:9" ht="12.75">
      <c r="B15" s="11" t="s">
        <v>2</v>
      </c>
      <c r="C15" s="12"/>
      <c r="D15" s="35">
        <f>D11+D13</f>
        <v>1661631.04</v>
      </c>
      <c r="E15" s="33"/>
      <c r="F15" s="11" t="s">
        <v>2</v>
      </c>
      <c r="G15" s="12"/>
      <c r="H15" s="35">
        <f>H11+H13</f>
        <v>1933071.04</v>
      </c>
      <c r="I15" s="33"/>
    </row>
    <row r="16" spans="2:9" ht="12.75">
      <c r="B16" s="15"/>
      <c r="C16" s="12"/>
      <c r="D16" s="14"/>
      <c r="F16" s="15"/>
      <c r="G16" s="12"/>
      <c r="H16" s="14"/>
    </row>
    <row r="17" spans="2:9" ht="17.25">
      <c r="B17" s="11" t="s">
        <v>3</v>
      </c>
      <c r="C17" s="12"/>
      <c r="D17" s="14"/>
      <c r="E17" s="29"/>
      <c r="F17" s="11" t="s">
        <v>3</v>
      </c>
      <c r="G17" s="12"/>
      <c r="H17" s="14"/>
      <c r="I17" s="29"/>
    </row>
    <row r="18" spans="2:9" ht="12.75">
      <c r="B18" s="15" t="s">
        <v>6</v>
      </c>
      <c r="C18" s="12"/>
      <c r="D18" s="13">
        <f>'Там сетка 2025'!F7</f>
        <v>180000</v>
      </c>
      <c r="F18" s="15" t="s">
        <v>6</v>
      </c>
      <c r="G18" s="12"/>
      <c r="H18" s="13">
        <f>'Там сетка 2025'!F7</f>
        <v>180000</v>
      </c>
    </row>
    <row r="19" spans="2:9" ht="12.75">
      <c r="B19" s="15" t="s">
        <v>7</v>
      </c>
      <c r="C19" s="12"/>
      <c r="D19" s="13">
        <v>0</v>
      </c>
      <c r="E19" s="32"/>
      <c r="F19" s="15" t="s">
        <v>7</v>
      </c>
      <c r="G19" s="12"/>
      <c r="H19" s="13">
        <v>0</v>
      </c>
      <c r="I19" s="32"/>
    </row>
    <row r="20" spans="2:9" ht="12.75">
      <c r="B20" s="15" t="s">
        <v>8</v>
      </c>
      <c r="C20" s="18"/>
      <c r="D20" s="13">
        <f>'Там сетка 2025'!C9</f>
        <v>23592</v>
      </c>
      <c r="F20" s="15" t="s">
        <v>8</v>
      </c>
      <c r="G20" s="18"/>
      <c r="H20" s="13">
        <f>'Там сетка 2025'!C9</f>
        <v>23592</v>
      </c>
    </row>
    <row r="21" spans="2:9" ht="17.25">
      <c r="B21" s="15" t="s">
        <v>9</v>
      </c>
      <c r="C21" s="12"/>
      <c r="D21" s="13">
        <f>'Там сетка 2025'!C10</f>
        <v>90000</v>
      </c>
      <c r="E21" s="29"/>
      <c r="F21" s="15" t="s">
        <v>9</v>
      </c>
      <c r="G21" s="12"/>
      <c r="H21" s="13">
        <f>'Там сетка 2025'!C10</f>
        <v>90000</v>
      </c>
      <c r="I21" s="29"/>
    </row>
    <row r="22" spans="2:9" ht="15.75" customHeight="1">
      <c r="B22" s="1" t="s">
        <v>37</v>
      </c>
      <c r="C22" s="12"/>
      <c r="D22" s="13">
        <f>'Там сетка 2025'!C11</f>
        <v>27000</v>
      </c>
      <c r="F22" s="1" t="s">
        <v>37</v>
      </c>
      <c r="G22" s="12"/>
      <c r="H22" s="13">
        <f>'Там сетка 2025'!C11</f>
        <v>27000</v>
      </c>
    </row>
    <row r="23" spans="2:9" ht="15.75" customHeight="1">
      <c r="B23" s="15" t="s">
        <v>22</v>
      </c>
      <c r="C23" s="12"/>
      <c r="D23" s="13">
        <f>'Там сетка 2025'!C12</f>
        <v>125000</v>
      </c>
      <c r="E23" s="32"/>
      <c r="F23" s="15" t="s">
        <v>22</v>
      </c>
      <c r="G23" s="12"/>
      <c r="H23" s="13">
        <f>'Там сетка 2025'!C12</f>
        <v>125000</v>
      </c>
      <c r="I23" s="32"/>
    </row>
    <row r="24" spans="2:9" ht="15.75" customHeight="1">
      <c r="B24" s="15" t="s">
        <v>10</v>
      </c>
      <c r="C24" s="12"/>
      <c r="D24" s="13">
        <f>'Там сетка 2025'!C13</f>
        <v>50000</v>
      </c>
      <c r="F24" s="15" t="s">
        <v>10</v>
      </c>
      <c r="G24" s="12"/>
      <c r="H24" s="13">
        <f>'Там сетка 2025'!C13</f>
        <v>50000</v>
      </c>
    </row>
    <row r="25" spans="2:9" ht="15.75" customHeight="1">
      <c r="B25" s="1" t="s">
        <v>32</v>
      </c>
      <c r="C25" s="12"/>
      <c r="D25" s="13">
        <v>0</v>
      </c>
      <c r="E25" s="29"/>
      <c r="F25" s="1" t="s">
        <v>32</v>
      </c>
      <c r="G25" s="12"/>
      <c r="H25" s="13">
        <v>0</v>
      </c>
      <c r="I25" s="29"/>
    </row>
    <row r="26" spans="2:9" ht="15.75" customHeight="1">
      <c r="B26" s="15" t="s">
        <v>36</v>
      </c>
      <c r="C26" s="12"/>
      <c r="D26" s="13">
        <v>0</v>
      </c>
      <c r="F26" s="15" t="s">
        <v>36</v>
      </c>
      <c r="G26" s="12"/>
      <c r="H26" s="13">
        <v>0</v>
      </c>
    </row>
    <row r="27" spans="2:9" ht="15.75" customHeight="1">
      <c r="B27" s="15" t="s">
        <v>43</v>
      </c>
      <c r="C27" s="12"/>
      <c r="D27" s="13">
        <f>'Там сетка 2025'!F16</f>
        <v>156000</v>
      </c>
      <c r="E27" s="32"/>
      <c r="F27" s="15" t="s">
        <v>43</v>
      </c>
      <c r="G27" s="12"/>
      <c r="H27" s="13">
        <f>'Там сетка 2025'!F16</f>
        <v>156000</v>
      </c>
      <c r="I27" s="32"/>
    </row>
    <row r="28" spans="2:9" ht="15.75" customHeight="1">
      <c r="B28" s="15" t="s">
        <v>4</v>
      </c>
      <c r="C28" s="12"/>
      <c r="D28" s="35">
        <f>SUM(D18:D27)</f>
        <v>651592</v>
      </c>
      <c r="E28" s="29"/>
      <c r="F28" s="15" t="s">
        <v>4</v>
      </c>
      <c r="G28" s="12"/>
      <c r="H28" s="35">
        <f>SUM(H18:H27)</f>
        <v>651592</v>
      </c>
      <c r="I28" s="29"/>
    </row>
    <row r="29" spans="2:9" ht="15.75" customHeight="1">
      <c r="B29" s="15"/>
      <c r="C29" s="12"/>
      <c r="D29" s="14"/>
      <c r="F29" s="15"/>
      <c r="G29" s="12"/>
      <c r="H29" s="14"/>
    </row>
    <row r="30" spans="2:9" ht="15.75" customHeight="1">
      <c r="B30" s="19" t="s">
        <v>11</v>
      </c>
      <c r="C30" s="12"/>
      <c r="D30" s="14"/>
      <c r="E30" s="32"/>
      <c r="F30" s="19" t="s">
        <v>11</v>
      </c>
      <c r="G30" s="12"/>
      <c r="H30" s="14"/>
      <c r="I30" s="32"/>
    </row>
    <row r="31" spans="2:9" ht="15.75" customHeight="1">
      <c r="B31" s="20"/>
      <c r="C31" s="12"/>
      <c r="D31" s="14"/>
      <c r="F31" s="20"/>
      <c r="G31" s="12"/>
      <c r="H31" s="14"/>
    </row>
    <row r="32" spans="2:9" ht="15.75" customHeight="1">
      <c r="B32" s="15" t="s">
        <v>13</v>
      </c>
      <c r="C32" s="12"/>
      <c r="D32" s="13">
        <v>0</v>
      </c>
      <c r="F32" s="15" t="s">
        <v>13</v>
      </c>
      <c r="G32" s="12"/>
      <c r="H32" s="13">
        <v>0</v>
      </c>
    </row>
    <row r="33" spans="2:9" ht="15.75" customHeight="1">
      <c r="B33" s="15" t="s">
        <v>14</v>
      </c>
      <c r="C33" s="12"/>
      <c r="D33" s="5">
        <v>0</v>
      </c>
      <c r="F33" s="15" t="s">
        <v>14</v>
      </c>
      <c r="G33" s="12"/>
      <c r="H33" s="5">
        <v>0</v>
      </c>
    </row>
    <row r="34" spans="2:9" ht="15.75" customHeight="1">
      <c r="B34" s="15" t="s">
        <v>15</v>
      </c>
      <c r="C34" s="12"/>
      <c r="D34" s="13">
        <f>'Там сетка 2025'!F21</f>
        <v>16963</v>
      </c>
      <c r="F34" s="15" t="s">
        <v>15</v>
      </c>
      <c r="G34" s="12"/>
      <c r="H34" s="13">
        <f>'Там сетка 2025'!F21</f>
        <v>16963</v>
      </c>
    </row>
    <row r="35" spans="2:9" ht="15.75" customHeight="1">
      <c r="B35" s="15" t="s">
        <v>12</v>
      </c>
      <c r="C35" s="12"/>
      <c r="D35" s="35">
        <f>SUM(D32:D34)</f>
        <v>16963</v>
      </c>
      <c r="F35" s="15" t="s">
        <v>12</v>
      </c>
      <c r="G35" s="12"/>
      <c r="H35" s="35">
        <f>SUM(H32:H34)</f>
        <v>16963</v>
      </c>
    </row>
    <row r="36" spans="2:9" ht="15.75" customHeight="1">
      <c r="B36" s="21"/>
      <c r="C36" s="12"/>
      <c r="D36" s="14"/>
      <c r="F36" s="21"/>
      <c r="G36" s="12"/>
      <c r="H36" s="13"/>
    </row>
    <row r="37" spans="2:9" ht="15.75" customHeight="1">
      <c r="B37" s="19" t="s">
        <v>16</v>
      </c>
      <c r="C37" s="12"/>
      <c r="D37" s="14"/>
      <c r="F37" s="19" t="s">
        <v>16</v>
      </c>
      <c r="G37" s="12"/>
      <c r="H37" s="14"/>
    </row>
    <row r="38" spans="2:9" ht="15.75" customHeight="1">
      <c r="B38" s="20"/>
      <c r="C38" s="12"/>
      <c r="D38" s="14"/>
      <c r="F38" s="20"/>
      <c r="G38" s="12"/>
      <c r="H38" s="14"/>
    </row>
    <row r="39" spans="2:9" ht="15.75" customHeight="1">
      <c r="B39" s="22" t="s">
        <v>24</v>
      </c>
      <c r="C39" s="12"/>
      <c r="D39" s="13">
        <v>0</v>
      </c>
      <c r="F39" s="22" t="s">
        <v>24</v>
      </c>
      <c r="G39" s="12"/>
      <c r="H39" s="13">
        <v>0</v>
      </c>
    </row>
    <row r="40" spans="2:9" ht="15.75" customHeight="1">
      <c r="B40" s="22" t="s">
        <v>17</v>
      </c>
      <c r="C40" s="12"/>
      <c r="D40" s="13">
        <f>SUM(D39)</f>
        <v>0</v>
      </c>
      <c r="E40" s="37">
        <f>D15+D28+D35+D40</f>
        <v>2330186.04</v>
      </c>
      <c r="F40" s="22" t="s">
        <v>17</v>
      </c>
      <c r="G40" s="12"/>
      <c r="H40" s="13">
        <f>SUM(H39)</f>
        <v>0</v>
      </c>
      <c r="I40" s="37">
        <f>H15+H28+H35+H40</f>
        <v>2601626.04</v>
      </c>
    </row>
    <row r="41" spans="2:9" ht="15.75" customHeight="1">
      <c r="B41" s="21"/>
      <c r="C41" s="12"/>
      <c r="D41" s="14"/>
      <c r="F41" s="21"/>
      <c r="G41" s="12"/>
      <c r="H41" s="13"/>
    </row>
    <row r="42" spans="2:9" ht="15.75" customHeight="1">
      <c r="B42" s="11" t="s">
        <v>20</v>
      </c>
      <c r="C42" s="12"/>
      <c r="D42" s="14"/>
      <c r="F42" s="11" t="s">
        <v>20</v>
      </c>
      <c r="G42" s="12"/>
      <c r="H42" s="14"/>
    </row>
    <row r="43" spans="2:9" ht="15.75" customHeight="1">
      <c r="B43" s="15"/>
      <c r="C43" s="12"/>
      <c r="D43" s="14"/>
      <c r="F43" s="15"/>
      <c r="G43" s="12"/>
      <c r="H43" s="14"/>
    </row>
    <row r="44" spans="2:9" ht="15.75" customHeight="1" thickBot="1">
      <c r="B44" s="23" t="s">
        <v>18</v>
      </c>
      <c r="C44" s="24"/>
      <c r="D44" s="25">
        <f>D6+D15+D28+D35+D40</f>
        <v>12210186.039999999</v>
      </c>
      <c r="F44" s="23" t="s">
        <v>18</v>
      </c>
      <c r="G44" s="24"/>
      <c r="H44" s="25">
        <f>H6+H15+H28+H35+H40</f>
        <v>12481626.039999999</v>
      </c>
    </row>
    <row r="46" spans="2:9" ht="15.75" customHeight="1">
      <c r="F46" s="36">
        <f>I40-E40</f>
        <v>271440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I46"/>
  <sheetViews>
    <sheetView tabSelected="1" zoomScale="115" zoomScaleNormal="115" workbookViewId="0">
      <selection activeCell="C25" sqref="C25"/>
    </sheetView>
  </sheetViews>
  <sheetFormatPr defaultColWidth="12.5703125" defaultRowHeight="15.75" customHeight="1"/>
  <cols>
    <col min="1" max="1" width="4.42578125" customWidth="1"/>
    <col min="2" max="2" width="35" customWidth="1"/>
    <col min="3" max="3" width="12.42578125" customWidth="1"/>
    <col min="4" max="4" width="16.7109375" customWidth="1"/>
    <col min="5" max="5" width="13.42578125" customWidth="1"/>
    <col min="6" max="6" width="35" customWidth="1"/>
    <col min="7" max="7" width="12.42578125" customWidth="1"/>
    <col min="8" max="8" width="16.7109375" customWidth="1"/>
    <col min="9" max="9" width="13.5703125" bestFit="1" customWidth="1"/>
  </cols>
  <sheetData>
    <row r="1" spans="2:9" ht="15.75" customHeight="1" thickBot="1"/>
    <row r="2" spans="2:9" ht="15.75" customHeight="1">
      <c r="B2" s="8" t="s">
        <v>27</v>
      </c>
      <c r="C2" s="9"/>
      <c r="D2" s="10"/>
      <c r="E2" s="33"/>
      <c r="F2" s="8" t="s">
        <v>35</v>
      </c>
      <c r="G2" s="9"/>
      <c r="H2" s="10"/>
      <c r="I2" s="33"/>
    </row>
    <row r="3" spans="2:9" ht="12.75">
      <c r="B3" s="11" t="s">
        <v>0</v>
      </c>
      <c r="C3" s="12"/>
      <c r="D3" s="13">
        <f>'Там сетка 2025'!C2</f>
        <v>520</v>
      </c>
      <c r="E3" s="33"/>
      <c r="F3" s="11" t="s">
        <v>0</v>
      </c>
      <c r="G3" s="12"/>
      <c r="H3" s="13">
        <f>'Там сетка 2025'!C2</f>
        <v>520</v>
      </c>
      <c r="I3" s="33"/>
    </row>
    <row r="4" spans="2:9" ht="12.75">
      <c r="B4" s="11"/>
      <c r="C4" s="12"/>
      <c r="D4" s="14"/>
      <c r="E4" s="33"/>
      <c r="F4" s="11"/>
      <c r="G4" s="12"/>
      <c r="H4" s="14"/>
      <c r="I4" s="33"/>
    </row>
    <row r="5" spans="2:9" ht="12.75">
      <c r="B5" s="11" t="s">
        <v>28</v>
      </c>
      <c r="C5" s="12"/>
      <c r="D5" s="14"/>
      <c r="F5" s="11" t="s">
        <v>28</v>
      </c>
      <c r="G5" s="12"/>
      <c r="H5" s="14"/>
    </row>
    <row r="6" spans="2:9">
      <c r="B6" s="15" t="s">
        <v>29</v>
      </c>
      <c r="C6" s="16">
        <v>25800</v>
      </c>
      <c r="D6" s="13">
        <f>C6*D3</f>
        <v>13416000</v>
      </c>
      <c r="E6" s="30"/>
      <c r="F6" s="15" t="s">
        <v>29</v>
      </c>
      <c r="G6" s="16">
        <v>25800</v>
      </c>
      <c r="H6" s="13">
        <f>G6*H3</f>
        <v>13416000</v>
      </c>
      <c r="I6" s="30"/>
    </row>
    <row r="7" spans="2:9" ht="12.75">
      <c r="B7" s="15"/>
      <c r="C7" s="12"/>
      <c r="D7" s="14"/>
      <c r="E7" s="31"/>
      <c r="F7" s="15"/>
      <c r="G7" s="12"/>
      <c r="H7" s="14"/>
      <c r="I7" s="31"/>
    </row>
    <row r="8" spans="2:9" ht="12.75">
      <c r="B8" s="11" t="s">
        <v>1</v>
      </c>
      <c r="C8" s="12"/>
      <c r="D8" s="13"/>
      <c r="E8" s="33"/>
      <c r="F8" s="11" t="s">
        <v>1</v>
      </c>
      <c r="G8" s="12"/>
      <c r="H8" s="13"/>
      <c r="I8" s="33"/>
    </row>
    <row r="9" spans="2:9" ht="12.75">
      <c r="B9" s="15" t="s">
        <v>5</v>
      </c>
      <c r="C9" s="16">
        <f>'Там сетка 2025'!C4</f>
        <v>22300</v>
      </c>
      <c r="D9" s="13">
        <f>C9*D3</f>
        <v>11596000</v>
      </c>
      <c r="E9" s="33"/>
      <c r="F9" s="15" t="s">
        <v>5</v>
      </c>
      <c r="G9" s="16">
        <f>'Там сетка 2025'!C5</f>
        <v>25500</v>
      </c>
      <c r="H9" s="13">
        <f>G9*H3</f>
        <v>13260000</v>
      </c>
      <c r="I9" s="33"/>
    </row>
    <row r="10" spans="2:9" ht="12.75">
      <c r="B10" s="15"/>
      <c r="C10" s="12"/>
      <c r="D10" s="14"/>
      <c r="E10" s="33"/>
      <c r="F10" s="15"/>
      <c r="G10" s="12"/>
      <c r="H10" s="14"/>
      <c r="I10" s="33"/>
    </row>
    <row r="11" spans="2:9" ht="12.75">
      <c r="B11" s="11" t="s">
        <v>30</v>
      </c>
      <c r="C11" s="12"/>
      <c r="D11" s="13">
        <f>D9*10%</f>
        <v>1159600</v>
      </c>
      <c r="E11" s="33"/>
      <c r="F11" s="11" t="s">
        <v>30</v>
      </c>
      <c r="G11" s="12"/>
      <c r="H11" s="13">
        <f>H9*10%</f>
        <v>1326000</v>
      </c>
      <c r="I11" s="33"/>
    </row>
    <row r="12" spans="2:9" ht="12.75">
      <c r="B12" s="17" t="s">
        <v>19</v>
      </c>
      <c r="C12" s="12"/>
      <c r="D12" s="14"/>
      <c r="E12" s="33"/>
      <c r="F12" s="17" t="s">
        <v>19</v>
      </c>
      <c r="G12" s="12"/>
      <c r="H12" s="14"/>
      <c r="I12" s="33"/>
    </row>
    <row r="13" spans="2:9" ht="12.75">
      <c r="B13" s="15"/>
      <c r="C13" s="12"/>
      <c r="D13" s="13">
        <f>(D9+D11+23592) *12%</f>
        <v>1533503.04</v>
      </c>
      <c r="E13" s="33"/>
      <c r="F13" s="15"/>
      <c r="G13" s="12"/>
      <c r="H13" s="13">
        <f>(H9+H11+23592) *12%</f>
        <v>1753151.04</v>
      </c>
      <c r="I13" s="33"/>
    </row>
    <row r="14" spans="2:9" ht="12.75">
      <c r="B14" s="15"/>
      <c r="C14" s="12"/>
      <c r="D14" s="14"/>
      <c r="E14" s="33"/>
      <c r="F14" s="15"/>
      <c r="G14" s="12"/>
      <c r="H14" s="14"/>
      <c r="I14" s="33"/>
    </row>
    <row r="15" spans="2:9" ht="12.75">
      <c r="B15" s="11" t="s">
        <v>2</v>
      </c>
      <c r="C15" s="12"/>
      <c r="D15" s="35">
        <f>D11+D13</f>
        <v>2693103.04</v>
      </c>
      <c r="E15" s="33"/>
      <c r="F15" s="11" t="s">
        <v>2</v>
      </c>
      <c r="G15" s="12"/>
      <c r="H15" s="35">
        <f>H11+H13</f>
        <v>3079151.04</v>
      </c>
      <c r="I15" s="33"/>
    </row>
    <row r="16" spans="2:9" ht="12.75">
      <c r="B16" s="15"/>
      <c r="C16" s="12"/>
      <c r="D16" s="14"/>
      <c r="F16" s="15"/>
      <c r="G16" s="12"/>
      <c r="H16" s="14"/>
    </row>
    <row r="17" spans="2:9" ht="17.25">
      <c r="B17" s="11" t="s">
        <v>3</v>
      </c>
      <c r="C17" s="12"/>
      <c r="D17" s="14"/>
      <c r="E17" s="29"/>
      <c r="F17" s="11" t="s">
        <v>3</v>
      </c>
      <c r="G17" s="12"/>
      <c r="H17" s="14"/>
      <c r="I17" s="29"/>
    </row>
    <row r="18" spans="2:9" ht="12.75">
      <c r="B18" s="15" t="s">
        <v>6</v>
      </c>
      <c r="C18" s="12"/>
      <c r="D18" s="13">
        <f>'Там сетка 2025'!C7</f>
        <v>280000</v>
      </c>
      <c r="F18" s="15" t="s">
        <v>6</v>
      </c>
      <c r="G18" s="12"/>
      <c r="H18" s="13">
        <f>'Там сетка 2025'!C7</f>
        <v>280000</v>
      </c>
    </row>
    <row r="19" spans="2:9" ht="12.75">
      <c r="B19" s="15" t="s">
        <v>7</v>
      </c>
      <c r="C19" s="12"/>
      <c r="D19" s="13">
        <f>'Там сетка 2025'!C8</f>
        <v>165000</v>
      </c>
      <c r="E19" s="32"/>
      <c r="F19" s="15" t="s">
        <v>7</v>
      </c>
      <c r="G19" s="12"/>
      <c r="H19" s="13">
        <f>'Там сетка 2025'!C8</f>
        <v>165000</v>
      </c>
      <c r="I19" s="32"/>
    </row>
    <row r="20" spans="2:9" ht="12.75">
      <c r="B20" s="15" t="s">
        <v>8</v>
      </c>
      <c r="C20" s="18"/>
      <c r="D20" s="13">
        <f>'Там сетка 2025'!C9</f>
        <v>23592</v>
      </c>
      <c r="F20" s="15" t="s">
        <v>8</v>
      </c>
      <c r="G20" s="18"/>
      <c r="H20" s="13">
        <f>'Там сетка 2025'!C9</f>
        <v>23592</v>
      </c>
    </row>
    <row r="21" spans="2:9" ht="17.25">
      <c r="B21" s="15" t="s">
        <v>9</v>
      </c>
      <c r="C21" s="12"/>
      <c r="D21" s="13">
        <f>'Там сетка 2025'!C10</f>
        <v>90000</v>
      </c>
      <c r="E21" s="29"/>
      <c r="F21" s="15" t="s">
        <v>9</v>
      </c>
      <c r="G21" s="12"/>
      <c r="H21" s="13">
        <f>'Там сетка 2025'!C10</f>
        <v>90000</v>
      </c>
      <c r="I21" s="29"/>
    </row>
    <row r="22" spans="2:9" ht="15.75" customHeight="1">
      <c r="B22" s="1" t="s">
        <v>21</v>
      </c>
      <c r="C22" s="12"/>
      <c r="D22" s="13">
        <f>'Там сетка 2025'!C11</f>
        <v>27000</v>
      </c>
      <c r="F22" s="1" t="s">
        <v>21</v>
      </c>
      <c r="G22" s="12"/>
      <c r="H22" s="13">
        <f>'Там сетка 2025'!C11</f>
        <v>27000</v>
      </c>
    </row>
    <row r="23" spans="2:9" ht="15.75" customHeight="1">
      <c r="B23" s="15" t="s">
        <v>22</v>
      </c>
      <c r="C23" s="12"/>
      <c r="D23" s="13">
        <f>'Там сетка 2025'!C12</f>
        <v>125000</v>
      </c>
      <c r="E23" s="32"/>
      <c r="F23" s="15" t="s">
        <v>22</v>
      </c>
      <c r="G23" s="12"/>
      <c r="H23" s="13">
        <f>'Там сетка 2025'!C12</f>
        <v>125000</v>
      </c>
      <c r="I23" s="32"/>
    </row>
    <row r="24" spans="2:9" ht="15.75" customHeight="1">
      <c r="B24" s="15" t="s">
        <v>10</v>
      </c>
      <c r="C24" s="12"/>
      <c r="D24" s="13">
        <f>'Там сетка 2025'!C13</f>
        <v>50000</v>
      </c>
      <c r="F24" s="15" t="s">
        <v>10</v>
      </c>
      <c r="G24" s="12"/>
      <c r="H24" s="13">
        <f>'Там сетка 2025'!C13</f>
        <v>50000</v>
      </c>
    </row>
    <row r="25" spans="2:9" ht="15.75" customHeight="1">
      <c r="B25" s="1" t="s">
        <v>32</v>
      </c>
      <c r="C25" s="12"/>
      <c r="D25" s="13">
        <f>'Там сетка 2025'!C14</f>
        <v>76000</v>
      </c>
      <c r="E25" s="29"/>
      <c r="F25" s="1" t="s">
        <v>32</v>
      </c>
      <c r="G25" s="12"/>
      <c r="H25" s="13">
        <f>'Там сетка 2025'!C14</f>
        <v>76000</v>
      </c>
      <c r="I25" s="29"/>
    </row>
    <row r="26" spans="2:9" ht="15.75" customHeight="1">
      <c r="B26" s="15" t="s">
        <v>36</v>
      </c>
      <c r="C26" s="12"/>
      <c r="D26" s="13">
        <f>'Там сетка 2025'!C15</f>
        <v>50000</v>
      </c>
      <c r="F26" s="15" t="s">
        <v>36</v>
      </c>
      <c r="G26" s="12"/>
      <c r="H26" s="13">
        <f>'Там сетка 2025'!C15</f>
        <v>50000</v>
      </c>
    </row>
    <row r="27" spans="2:9" ht="15.75" customHeight="1">
      <c r="B27" s="15" t="s">
        <v>33</v>
      </c>
      <c r="C27" s="12"/>
      <c r="D27" s="13">
        <f>'Там сетка 2025'!C16</f>
        <v>312000</v>
      </c>
      <c r="E27" s="32"/>
      <c r="F27" s="15" t="s">
        <v>33</v>
      </c>
      <c r="G27" s="12"/>
      <c r="H27" s="13">
        <f>'Там сетка 2025'!C16</f>
        <v>312000</v>
      </c>
      <c r="I27" s="32"/>
    </row>
    <row r="28" spans="2:9" ht="15.75" customHeight="1">
      <c r="B28" s="15" t="s">
        <v>4</v>
      </c>
      <c r="C28" s="12"/>
      <c r="D28" s="35">
        <f>SUM(D18:D27)</f>
        <v>1198592</v>
      </c>
      <c r="E28" s="29"/>
      <c r="F28" s="15" t="s">
        <v>4</v>
      </c>
      <c r="G28" s="12"/>
      <c r="H28" s="35">
        <f>SUM(H18:H27)</f>
        <v>1198592</v>
      </c>
      <c r="I28" s="29"/>
    </row>
    <row r="29" spans="2:9" ht="15.75" customHeight="1">
      <c r="B29" s="15"/>
      <c r="C29" s="12"/>
      <c r="D29" s="14"/>
      <c r="F29" s="15"/>
      <c r="G29" s="12"/>
      <c r="H29" s="14"/>
    </row>
    <row r="30" spans="2:9" ht="15.75" customHeight="1">
      <c r="B30" s="19" t="s">
        <v>11</v>
      </c>
      <c r="C30" s="12"/>
      <c r="D30" s="14"/>
      <c r="E30" s="32"/>
      <c r="F30" s="19" t="s">
        <v>11</v>
      </c>
      <c r="G30" s="12"/>
      <c r="H30" s="14"/>
    </row>
    <row r="31" spans="2:9" ht="15.75" customHeight="1">
      <c r="B31" s="20"/>
      <c r="C31" s="12"/>
      <c r="D31" s="14"/>
      <c r="F31" s="20"/>
      <c r="G31" s="12"/>
      <c r="H31" s="14"/>
    </row>
    <row r="32" spans="2:9" ht="15.75" customHeight="1">
      <c r="B32" s="15" t="s">
        <v>13</v>
      </c>
      <c r="C32" s="12"/>
      <c r="D32" s="13">
        <f>'Там сетка 2025'!C19</f>
        <v>2162600</v>
      </c>
      <c r="F32" s="15" t="s">
        <v>13</v>
      </c>
      <c r="G32" s="12"/>
      <c r="H32" s="13">
        <f>'Там сетка 2025'!C19</f>
        <v>2162600</v>
      </c>
    </row>
    <row r="33" spans="2:9" ht="15.75" customHeight="1">
      <c r="B33" s="15" t="s">
        <v>14</v>
      </c>
      <c r="C33" s="12"/>
      <c r="D33" s="5">
        <v>0</v>
      </c>
      <c r="F33" s="15" t="s">
        <v>14</v>
      </c>
      <c r="G33" s="12"/>
      <c r="H33" s="5">
        <v>0</v>
      </c>
    </row>
    <row r="34" spans="2:9" ht="15.75" customHeight="1">
      <c r="B34" s="15" t="s">
        <v>15</v>
      </c>
      <c r="C34" s="12"/>
      <c r="D34" s="13">
        <f>'Там сетка 2025'!C21</f>
        <v>16963</v>
      </c>
      <c r="F34" s="15" t="s">
        <v>15</v>
      </c>
      <c r="G34" s="12"/>
      <c r="H34" s="13">
        <f>'Там сетка 2025'!C21</f>
        <v>16963</v>
      </c>
    </row>
    <row r="35" spans="2:9" ht="15.75" customHeight="1">
      <c r="B35" s="15" t="s">
        <v>12</v>
      </c>
      <c r="C35" s="12"/>
      <c r="D35" s="35">
        <f>SUM(D32:D34)</f>
        <v>2179563</v>
      </c>
      <c r="F35" s="15" t="s">
        <v>12</v>
      </c>
      <c r="G35" s="12"/>
      <c r="H35" s="35">
        <f>SUM(H32:H34)</f>
        <v>2179563</v>
      </c>
    </row>
    <row r="36" spans="2:9" ht="15.75" customHeight="1">
      <c r="B36" s="21"/>
      <c r="C36" s="12"/>
      <c r="D36" s="14"/>
      <c r="F36" s="21"/>
      <c r="G36" s="12"/>
      <c r="H36" s="13"/>
    </row>
    <row r="37" spans="2:9" ht="15.75" customHeight="1">
      <c r="B37" s="19" t="s">
        <v>16</v>
      </c>
      <c r="C37" s="12"/>
      <c r="D37" s="14"/>
      <c r="F37" s="19" t="s">
        <v>16</v>
      </c>
      <c r="G37" s="12"/>
      <c r="H37" s="14"/>
    </row>
    <row r="38" spans="2:9" ht="15.75" customHeight="1">
      <c r="B38" s="20"/>
      <c r="C38" s="12"/>
      <c r="D38" s="14"/>
      <c r="F38" s="20"/>
      <c r="G38" s="12"/>
      <c r="H38" s="14"/>
    </row>
    <row r="39" spans="2:9" ht="15.75" customHeight="1">
      <c r="B39" s="22" t="s">
        <v>24</v>
      </c>
      <c r="C39" s="12"/>
      <c r="D39" s="13">
        <f>'Там сетка 2025'!C24</f>
        <v>150000</v>
      </c>
      <c r="F39" s="22" t="s">
        <v>24</v>
      </c>
      <c r="G39" s="12"/>
      <c r="H39" s="13">
        <f>'Там сетка 2025'!C24</f>
        <v>150000</v>
      </c>
    </row>
    <row r="40" spans="2:9" ht="15.75" customHeight="1">
      <c r="B40" s="22" t="s">
        <v>17</v>
      </c>
      <c r="C40" s="12"/>
      <c r="D40" s="13">
        <f>'Там сетка 2025'!C25</f>
        <v>150000</v>
      </c>
      <c r="E40" s="37">
        <f>D15+D28+D35+D40</f>
        <v>6221258.04</v>
      </c>
      <c r="F40" s="22" t="s">
        <v>17</v>
      </c>
      <c r="G40" s="12"/>
      <c r="H40" s="13">
        <f>SUM(H39)</f>
        <v>150000</v>
      </c>
      <c r="I40" s="37">
        <f>H15+H28+H35+H40</f>
        <v>6607306.04</v>
      </c>
    </row>
    <row r="41" spans="2:9" ht="15.75" customHeight="1">
      <c r="B41" s="21"/>
      <c r="C41" s="12"/>
      <c r="D41" s="14"/>
      <c r="F41" s="21"/>
      <c r="G41" s="12"/>
      <c r="H41" s="13"/>
    </row>
    <row r="42" spans="2:9" ht="15.75" customHeight="1">
      <c r="B42" s="11" t="s">
        <v>20</v>
      </c>
      <c r="C42" s="12"/>
      <c r="D42" s="14"/>
      <c r="F42" s="11" t="s">
        <v>20</v>
      </c>
      <c r="G42" s="12"/>
      <c r="H42" s="14"/>
    </row>
    <row r="43" spans="2:9" ht="15.75" customHeight="1">
      <c r="B43" s="15"/>
      <c r="C43" s="12"/>
      <c r="D43" s="14"/>
      <c r="F43" s="15"/>
      <c r="G43" s="12"/>
      <c r="H43" s="14"/>
    </row>
    <row r="44" spans="2:9" ht="15.75" customHeight="1" thickBot="1">
      <c r="B44" s="23" t="s">
        <v>18</v>
      </c>
      <c r="C44" s="24"/>
      <c r="D44" s="25">
        <f>D6+D15+D28+D35+D40</f>
        <v>19637258.039999999</v>
      </c>
      <c r="F44" s="23" t="s">
        <v>18</v>
      </c>
      <c r="G44" s="24"/>
      <c r="H44" s="25">
        <f>H6+H15+H28+H35+H40</f>
        <v>20023306.039999999</v>
      </c>
    </row>
    <row r="46" spans="2:9" ht="15.75" customHeight="1">
      <c r="F46" s="36">
        <f>I40-E40</f>
        <v>386048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F1150"/>
  <sheetViews>
    <sheetView workbookViewId="0">
      <selection activeCell="E14" sqref="E14"/>
    </sheetView>
  </sheetViews>
  <sheetFormatPr defaultRowHeight="12.75"/>
  <cols>
    <col min="1" max="1" width="7.5703125" customWidth="1"/>
    <col min="2" max="2" width="37.28515625" customWidth="1"/>
    <col min="3" max="3" width="13.5703125" bestFit="1" customWidth="1"/>
    <col min="5" max="5" width="37.7109375" bestFit="1" customWidth="1"/>
    <col min="6" max="6" width="13.5703125" bestFit="1" customWidth="1"/>
  </cols>
  <sheetData>
    <row r="2" spans="2:6">
      <c r="B2" s="7" t="s">
        <v>0</v>
      </c>
      <c r="C2" s="2">
        <v>520</v>
      </c>
      <c r="E2" s="7" t="s">
        <v>0</v>
      </c>
      <c r="F2" s="2">
        <v>520</v>
      </c>
    </row>
    <row r="4" spans="2:6">
      <c r="B4" s="26" t="s">
        <v>25</v>
      </c>
      <c r="C4" s="27">
        <v>22300</v>
      </c>
      <c r="E4" s="26" t="s">
        <v>39</v>
      </c>
      <c r="F4" s="27">
        <v>13750</v>
      </c>
    </row>
    <row r="5" spans="2:6">
      <c r="B5" s="28" t="s">
        <v>26</v>
      </c>
      <c r="C5" s="27">
        <v>25500</v>
      </c>
      <c r="E5" s="26" t="s">
        <v>40</v>
      </c>
      <c r="F5" s="27">
        <v>16000</v>
      </c>
    </row>
    <row r="6" spans="2:6">
      <c r="B6" s="28"/>
      <c r="C6" s="27"/>
      <c r="E6" s="28"/>
      <c r="F6" s="27"/>
    </row>
    <row r="7" spans="2:6">
      <c r="B7" s="1" t="s">
        <v>6</v>
      </c>
      <c r="C7" s="3">
        <v>280000</v>
      </c>
      <c r="E7" s="1" t="s">
        <v>6</v>
      </c>
      <c r="F7" s="3">
        <v>180000</v>
      </c>
    </row>
    <row r="8" spans="2:6">
      <c r="B8" s="1" t="s">
        <v>7</v>
      </c>
      <c r="C8" s="3">
        <v>165000</v>
      </c>
      <c r="E8" s="1" t="s">
        <v>7</v>
      </c>
      <c r="F8" s="5">
        <v>0</v>
      </c>
    </row>
    <row r="9" spans="2:6">
      <c r="B9" s="1" t="s">
        <v>8</v>
      </c>
      <c r="C9" s="3">
        <v>23592</v>
      </c>
      <c r="E9" s="1" t="s">
        <v>8</v>
      </c>
      <c r="F9" s="3">
        <v>23592</v>
      </c>
    </row>
    <row r="10" spans="2:6">
      <c r="B10" s="1" t="s">
        <v>9</v>
      </c>
      <c r="C10" s="3">
        <v>90000</v>
      </c>
      <c r="E10" s="1" t="s">
        <v>9</v>
      </c>
      <c r="F10" s="3">
        <v>90000</v>
      </c>
    </row>
    <row r="11" spans="2:6">
      <c r="B11" s="1" t="s">
        <v>21</v>
      </c>
      <c r="C11" s="3">
        <v>27000</v>
      </c>
      <c r="E11" s="1" t="s">
        <v>37</v>
      </c>
      <c r="F11" s="3">
        <v>27000</v>
      </c>
    </row>
    <row r="12" spans="2:6">
      <c r="B12" s="1" t="s">
        <v>22</v>
      </c>
      <c r="C12" s="3">
        <v>125000</v>
      </c>
      <c r="E12" s="1" t="s">
        <v>22</v>
      </c>
      <c r="F12" s="3">
        <v>125000</v>
      </c>
    </row>
    <row r="13" spans="2:6">
      <c r="B13" s="1" t="s">
        <v>10</v>
      </c>
      <c r="C13" s="3">
        <v>50000</v>
      </c>
      <c r="E13" s="1" t="s">
        <v>10</v>
      </c>
      <c r="F13" s="3">
        <v>50000</v>
      </c>
    </row>
    <row r="14" spans="2:6">
      <c r="B14" s="1" t="s">
        <v>23</v>
      </c>
      <c r="C14" s="3">
        <v>76000</v>
      </c>
      <c r="E14" s="1" t="s">
        <v>23</v>
      </c>
      <c r="F14" s="5">
        <v>0</v>
      </c>
    </row>
    <row r="15" spans="2:6">
      <c r="B15" s="1" t="s">
        <v>31</v>
      </c>
      <c r="C15" s="3">
        <v>50000</v>
      </c>
      <c r="E15" s="1" t="s">
        <v>31</v>
      </c>
      <c r="F15" s="3">
        <v>0</v>
      </c>
    </row>
    <row r="16" spans="2:6">
      <c r="B16" s="1" t="s">
        <v>34</v>
      </c>
      <c r="C16" s="34">
        <f>600*C2</f>
        <v>312000</v>
      </c>
      <c r="E16" s="1" t="s">
        <v>38</v>
      </c>
      <c r="F16" s="34">
        <f>300*F2</f>
        <v>156000</v>
      </c>
    </row>
    <row r="17" spans="2:6">
      <c r="B17" s="1" t="s">
        <v>4</v>
      </c>
      <c r="C17" s="3">
        <f>SUM(C7:C16)</f>
        <v>1198592</v>
      </c>
      <c r="E17" s="1" t="s">
        <v>4</v>
      </c>
      <c r="F17" s="3">
        <f>SUM(F7:F16)</f>
        <v>651592</v>
      </c>
    </row>
    <row r="19" spans="2:6">
      <c r="B19" s="4" t="s">
        <v>13</v>
      </c>
      <c r="C19" s="3">
        <v>2162600</v>
      </c>
      <c r="E19" s="4" t="s">
        <v>13</v>
      </c>
      <c r="F19" s="3">
        <v>0</v>
      </c>
    </row>
    <row r="20" spans="2:6">
      <c r="B20" s="4" t="s">
        <v>14</v>
      </c>
      <c r="C20" s="3">
        <v>0</v>
      </c>
      <c r="E20" s="4" t="s">
        <v>14</v>
      </c>
      <c r="F20" s="3">
        <v>0</v>
      </c>
    </row>
    <row r="21" spans="2:6">
      <c r="B21" s="4" t="s">
        <v>15</v>
      </c>
      <c r="C21" s="3">
        <v>16963</v>
      </c>
      <c r="E21" s="4" t="s">
        <v>15</v>
      </c>
      <c r="F21" s="3">
        <v>16963</v>
      </c>
    </row>
    <row r="22" spans="2:6">
      <c r="B22" s="4" t="s">
        <v>12</v>
      </c>
      <c r="C22" s="3">
        <f>SUM(C19:C21)</f>
        <v>2179563</v>
      </c>
      <c r="E22" s="4" t="s">
        <v>12</v>
      </c>
      <c r="F22" s="3">
        <f>SUM(F19:F21)</f>
        <v>16963</v>
      </c>
    </row>
    <row r="24" spans="2:6">
      <c r="B24" s="6" t="s">
        <v>24</v>
      </c>
      <c r="C24" s="3">
        <v>150000</v>
      </c>
      <c r="E24" s="6" t="s">
        <v>24</v>
      </c>
      <c r="F24" s="5">
        <v>0</v>
      </c>
    </row>
    <row r="25" spans="2:6">
      <c r="B25" s="6" t="s">
        <v>17</v>
      </c>
      <c r="C25" s="3">
        <f>SUM(C24:C24)</f>
        <v>150000</v>
      </c>
      <c r="E25" s="6" t="s">
        <v>17</v>
      </c>
      <c r="F25" s="3">
        <f>SUM(F24:F24)</f>
        <v>0</v>
      </c>
    </row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1144" hidden="1"/>
    <row r="1145" hidden="1"/>
    <row r="1146" hidden="1"/>
    <row r="1147" hidden="1"/>
    <row r="1148" hidden="1"/>
    <row r="1149" hidden="1"/>
    <row r="1150" hidden="1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Прицеп</vt:lpstr>
      <vt:lpstr>Тягач </vt:lpstr>
      <vt:lpstr>Там сетка 2025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iT-Korea</cp:lastModifiedBy>
  <dcterms:modified xsi:type="dcterms:W3CDTF">2025-04-08T19:33:25Z</dcterms:modified>
</cp:coreProperties>
</file>