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026"/>
  <workbookPr defaultThemeVersion="124226"/>
  <mc:AlternateContent xmlns:mc="http://schemas.openxmlformats.org/markup-compatibility/2006">
    <mc:Choice Requires="x15">
      <x15ac:absPath xmlns:x15ac="http://schemas.microsoft.com/office/spreadsheetml/2010/11/ac" url="C:\Users\Jerome Kris Semos\Documents\SOIT\Sem1\Office Applications\excel exercises\wk14\"/>
    </mc:Choice>
  </mc:AlternateContent>
  <xr:revisionPtr revIDLastSave="0" documentId="13_ncr:1_{C737796B-F714-49FE-9AF5-A2A5E343B845}" xr6:coauthVersionLast="45" xr6:coauthVersionMax="45" xr10:uidLastSave="{00000000-0000-0000-0000-000000000000}"/>
  <bookViews>
    <workbookView xWindow="-120" yWindow="-120" windowWidth="29040" windowHeight="15840" xr2:uid="{00000000-000D-0000-FFFF-FFFF00000000}"/>
  </bookViews>
  <sheets>
    <sheet name="PayRoll" sheetId="2" r:id="rId1"/>
    <sheet name="Grading" sheetId="3" r:id="rId2"/>
    <sheet name="Destination_Sales" sheetId="8" r:id="rId3"/>
    <sheet name="Branded_Item" sheetId="7" r:id="rId4"/>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2" i="8" l="1"/>
  <c r="E2" i="8"/>
  <c r="D3" i="8"/>
  <c r="E3" i="8" s="1"/>
  <c r="D4" i="8"/>
  <c r="E4" i="8"/>
  <c r="D5" i="8"/>
  <c r="E5" i="8" s="1"/>
  <c r="D6" i="8"/>
  <c r="E6" i="8" s="1"/>
  <c r="D7" i="8"/>
  <c r="E7" i="8" s="1"/>
  <c r="D8" i="8"/>
  <c r="E8" i="8" s="1"/>
  <c r="D9" i="8"/>
  <c r="E9" i="8" s="1"/>
  <c r="D10" i="8"/>
  <c r="E10" i="8"/>
  <c r="C12" i="8" l="1"/>
  <c r="C13" i="8"/>
  <c r="C14" i="8"/>
  <c r="F21" i="3"/>
  <c r="H21" i="3"/>
  <c r="J21" i="3"/>
  <c r="L21" i="3"/>
  <c r="D21" i="3"/>
  <c r="B21" i="3"/>
  <c r="B24" i="7"/>
  <c r="B22" i="7"/>
  <c r="B20" i="7"/>
  <c r="C18" i="7" l="1"/>
  <c r="C16" i="7"/>
  <c r="C14" i="7"/>
  <c r="O7" i="3" l="1"/>
  <c r="D18" i="3"/>
  <c r="D22" i="3"/>
  <c r="F22" i="3"/>
  <c r="H22" i="3"/>
  <c r="J22" i="3"/>
  <c r="L22" i="3"/>
  <c r="B22" i="3"/>
  <c r="F18" i="3"/>
  <c r="H18" i="3"/>
  <c r="J18" i="3"/>
  <c r="L18" i="3"/>
  <c r="D19" i="3"/>
  <c r="F19" i="3"/>
  <c r="H19" i="3"/>
  <c r="J19" i="3"/>
  <c r="L19" i="3"/>
  <c r="D20" i="3"/>
  <c r="F20" i="3"/>
  <c r="H20" i="3"/>
  <c r="J20" i="3"/>
  <c r="L20" i="3"/>
  <c r="B20" i="3"/>
  <c r="B19" i="3"/>
  <c r="B18" i="3"/>
  <c r="P8" i="3"/>
  <c r="P9" i="3"/>
  <c r="P10" i="3"/>
  <c r="P11" i="3"/>
  <c r="P13" i="3"/>
  <c r="P15" i="3"/>
  <c r="P16" i="3"/>
  <c r="P7" i="3"/>
  <c r="F16" i="2" l="1"/>
  <c r="G16" i="2"/>
  <c r="H16" i="2"/>
  <c r="E16" i="2"/>
  <c r="H10" i="2"/>
  <c r="H11" i="2"/>
  <c r="H12" i="2"/>
  <c r="H13" i="2"/>
  <c r="H14" i="2"/>
  <c r="H9" i="2"/>
  <c r="G10" i="2"/>
  <c r="G11" i="2"/>
  <c r="G12" i="2"/>
  <c r="G13" i="2"/>
  <c r="G14" i="2"/>
  <c r="G9" i="2"/>
  <c r="F10" i="2"/>
  <c r="F11" i="2"/>
  <c r="F12" i="2"/>
  <c r="F13" i="2"/>
  <c r="F14" i="2"/>
  <c r="F9" i="2"/>
  <c r="E10" i="2"/>
  <c r="E11" i="2"/>
  <c r="E12" i="2"/>
  <c r="E13" i="2"/>
  <c r="E14" i="2"/>
  <c r="E9" i="2"/>
  <c r="O8" i="3"/>
  <c r="O9" i="3"/>
  <c r="O10" i="3"/>
  <c r="O11" i="3"/>
  <c r="O13" i="3"/>
  <c r="O15" i="3"/>
  <c r="O16" i="3"/>
  <c r="N8" i="3"/>
  <c r="N9" i="3"/>
  <c r="N10" i="3"/>
  <c r="N11" i="3"/>
  <c r="N13" i="3"/>
  <c r="N14" i="3"/>
  <c r="O14" i="3" s="1"/>
  <c r="N15" i="3"/>
  <c r="N16" i="3"/>
  <c r="N7" i="3"/>
  <c r="M8" i="3"/>
  <c r="M9" i="3"/>
  <c r="M10" i="3"/>
  <c r="M11" i="3"/>
  <c r="M12" i="3"/>
  <c r="N12" i="3" s="1"/>
  <c r="M13" i="3"/>
  <c r="M14" i="3"/>
  <c r="M15" i="3"/>
  <c r="M16" i="3"/>
  <c r="M7" i="3"/>
  <c r="I8" i="3"/>
  <c r="I9" i="3"/>
  <c r="I10" i="3"/>
  <c r="I11" i="3"/>
  <c r="I12" i="3"/>
  <c r="I13" i="3"/>
  <c r="I14" i="3"/>
  <c r="I15" i="3"/>
  <c r="I16" i="3"/>
  <c r="K8" i="3"/>
  <c r="K9" i="3"/>
  <c r="K10" i="3"/>
  <c r="K11" i="3"/>
  <c r="K12" i="3"/>
  <c r="K13" i="3"/>
  <c r="K14" i="3"/>
  <c r="K15" i="3"/>
  <c r="K16" i="3"/>
  <c r="K7" i="3"/>
  <c r="I7" i="3"/>
  <c r="G8" i="3"/>
  <c r="G9" i="3"/>
  <c r="G10" i="3"/>
  <c r="G11" i="3"/>
  <c r="G12" i="3"/>
  <c r="G13" i="3"/>
  <c r="G14" i="3"/>
  <c r="G15" i="3"/>
  <c r="G16" i="3"/>
  <c r="G7" i="3"/>
  <c r="E8" i="3"/>
  <c r="E9" i="3"/>
  <c r="E10" i="3"/>
  <c r="E11" i="3"/>
  <c r="E12" i="3"/>
  <c r="E13" i="3"/>
  <c r="E14" i="3"/>
  <c r="E15" i="3"/>
  <c r="E16" i="3"/>
  <c r="E7" i="3"/>
  <c r="C8" i="3"/>
  <c r="C9" i="3"/>
  <c r="C10" i="3"/>
  <c r="C11" i="3"/>
  <c r="C12" i="3"/>
  <c r="C13" i="3"/>
  <c r="C14" i="3"/>
  <c r="C15" i="3"/>
  <c r="C16" i="3"/>
  <c r="C7" i="3"/>
  <c r="P14" i="3" l="1"/>
  <c r="Q11" i="3"/>
  <c r="Q15" i="3"/>
  <c r="Q16" i="3"/>
  <c r="Q12" i="3"/>
  <c r="P12" i="3"/>
  <c r="Q14" i="3"/>
  <c r="Q9" i="3"/>
  <c r="Q10" i="3"/>
  <c r="Q13" i="3"/>
  <c r="Q7" i="3"/>
  <c r="Q8" i="3"/>
  <c r="O12" i="3"/>
</calcChain>
</file>

<file path=xl/sharedStrings.xml><?xml version="1.0" encoding="utf-8"?>
<sst xmlns="http://schemas.openxmlformats.org/spreadsheetml/2006/main" count="140" uniqueCount="109">
  <si>
    <t>Weekly Payroll</t>
  </si>
  <si>
    <t>Department Communication</t>
  </si>
  <si>
    <t>Tax</t>
  </si>
  <si>
    <t>First Name</t>
  </si>
  <si>
    <t>Last Name</t>
  </si>
  <si>
    <t>Rate</t>
  </si>
  <si>
    <t>Gross Pay</t>
  </si>
  <si>
    <t>Net Pay</t>
  </si>
  <si>
    <t>Angelo</t>
  </si>
  <si>
    <t>Marcuzzo</t>
  </si>
  <si>
    <t>Hours</t>
  </si>
  <si>
    <t>Riley</t>
  </si>
  <si>
    <t>Griffin</t>
  </si>
  <si>
    <t>Alex</t>
  </si>
  <si>
    <t>Barnard</t>
  </si>
  <si>
    <t>Huber</t>
  </si>
  <si>
    <t>Tammy</t>
  </si>
  <si>
    <t>Ishara</t>
  </si>
  <si>
    <t>Tringali</t>
  </si>
  <si>
    <t>Alpheius Global Enterprises</t>
  </si>
  <si>
    <t>Totals</t>
  </si>
  <si>
    <t>Celeste</t>
  </si>
  <si>
    <t>O`Connor</t>
  </si>
  <si>
    <t>Superannuation</t>
  </si>
  <si>
    <t>Student Names</t>
  </si>
  <si>
    <t>Highest mark</t>
  </si>
  <si>
    <t>Lowest mark</t>
  </si>
  <si>
    <t>Test 1</t>
  </si>
  <si>
    <t>Assignment1</t>
  </si>
  <si>
    <t>Test 2</t>
  </si>
  <si>
    <t>Assignment2</t>
  </si>
  <si>
    <t>Mid-Semester Exam</t>
  </si>
  <si>
    <t>Final Exam</t>
  </si>
  <si>
    <t>Average mark</t>
  </si>
  <si>
    <t>Mark scored by many</t>
  </si>
  <si>
    <t>Number of Students</t>
  </si>
  <si>
    <t>Pass/Fail</t>
  </si>
  <si>
    <t>Instructions</t>
  </si>
  <si>
    <t>Question 1</t>
  </si>
  <si>
    <t>Formulae:</t>
  </si>
  <si>
    <t>1. Use Formula and calculate the Gross Pay, Tax and the Net Pay for each employee.</t>
  </si>
  <si>
    <t>Gross Pay:</t>
  </si>
  <si>
    <t>Hours x Rate</t>
  </si>
  <si>
    <t>Tax:</t>
  </si>
  <si>
    <t>10% x Gross Pay</t>
  </si>
  <si>
    <t>Net Pay:</t>
  </si>
  <si>
    <t xml:space="preserve">Superannuation: </t>
  </si>
  <si>
    <t xml:space="preserve">Note: </t>
  </si>
  <si>
    <t xml:space="preserve">Make use of cell refencing (Mixed &amp; Absolute cell referencing) and fill handle to copy the calculation for the first employee to the last employee </t>
  </si>
  <si>
    <t xml:space="preserve">2. Use function to calculate the Total for Gross Pay, Tax, Net Pay and Superannuation. </t>
  </si>
  <si>
    <t>Intructions</t>
  </si>
  <si>
    <t>1. Use formulae and calculate the Percentage scored by each student for every assessments.</t>
  </si>
  <si>
    <t>Total Mark</t>
  </si>
  <si>
    <t>Mark Scored x Total Percentage of that Assessment</t>
  </si>
  <si>
    <t>3 Use the IF function to calculate whether the student pass or fail based on this condition. If the Total percentage is 50 and above the student pass else the student fail.</t>
  </si>
  <si>
    <t>8% * Gross Pay</t>
  </si>
  <si>
    <t>Gross Pay - (Tax + Superannuation)</t>
  </si>
  <si>
    <t>Grading</t>
  </si>
  <si>
    <t>Total %</t>
  </si>
  <si>
    <t>Placing</t>
  </si>
  <si>
    <t>Philip Mondo</t>
  </si>
  <si>
    <t>Jack Caprio</t>
  </si>
  <si>
    <t>Rose Burgess</t>
  </si>
  <si>
    <t>Chris Kinde</t>
  </si>
  <si>
    <t>Rachael Yendi</t>
  </si>
  <si>
    <t>Thomas Parak</t>
  </si>
  <si>
    <t>Ian Lingo</t>
  </si>
  <si>
    <t>Mike Pondros</t>
  </si>
  <si>
    <t>Imelda Maings</t>
  </si>
  <si>
    <t>Priscilla Yami</t>
  </si>
  <si>
    <t>Price</t>
  </si>
  <si>
    <t xml:space="preserve">Brand </t>
  </si>
  <si>
    <t>Equipment</t>
  </si>
  <si>
    <t>Panasonic</t>
  </si>
  <si>
    <t>Air Conditioner</t>
  </si>
  <si>
    <t>LG</t>
  </si>
  <si>
    <t>Fridge</t>
  </si>
  <si>
    <t>Samsung</t>
  </si>
  <si>
    <t>TV</t>
  </si>
  <si>
    <t>Galaxy</t>
  </si>
  <si>
    <t>Techno</t>
  </si>
  <si>
    <t>Sony</t>
  </si>
  <si>
    <t>Optus</t>
  </si>
  <si>
    <t>Ultra</t>
  </si>
  <si>
    <t>TOTAL AMOUNT SPENT ON AIR CONDITIONING</t>
  </si>
  <si>
    <t>TOTAL AMOUNT SPENT ON FRIDGE</t>
  </si>
  <si>
    <t>TOTAL AMOUNT SPENT ON TV</t>
  </si>
  <si>
    <t>Total No. of AC</t>
  </si>
  <si>
    <t>Total No. of Fridge</t>
  </si>
  <si>
    <t>Total No. of TV</t>
  </si>
  <si>
    <t>Total Percentage</t>
  </si>
  <si>
    <t>Office Application</t>
  </si>
  <si>
    <t>5. Find the grading using the Nested If function on slide 7 (chapter 5 print out). If(cell&gt;89%, "A", if(cell&gt;79%,"B", if(cell&gt;69%,"C",if(cell&gt;59%,"D","F"))))</t>
  </si>
  <si>
    <t>6. Use Rank to calculate the placing of students. Rank(total percentage of the student, cell range of all total percentage, 0)</t>
  </si>
  <si>
    <t>4. Calculate the average mark, Highest mark, Lowest mark, mark scored by many and the number of student using function (Average, Max, Min, Mode &amp; Count)</t>
  </si>
  <si>
    <t>2. Add up the total percentage scored by for each student using either formulae or function (=cell+cell+cell OR = sum(cell,cell,cell)</t>
  </si>
  <si>
    <t>3. Format the cells under the Price and Total Order columns to PNG Kina (K).</t>
  </si>
  <si>
    <t>2. If the total price exceeds K1500, award bonus (Yes/No).</t>
  </si>
  <si>
    <t>1. Find the total order for the tickets to each destination.</t>
  </si>
  <si>
    <t>Australia</t>
  </si>
  <si>
    <t>Papua New Guinea</t>
  </si>
  <si>
    <t>New Zealand</t>
  </si>
  <si>
    <t>Total</t>
  </si>
  <si>
    <t>NZ</t>
  </si>
  <si>
    <t>PNG</t>
  </si>
  <si>
    <t>Bonus</t>
  </si>
  <si>
    <t>Order Total</t>
  </si>
  <si>
    <t>Tickets</t>
  </si>
  <si>
    <t>Destination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</si>
</sst>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Red]0.00"/>
    <numFmt numFmtId="165" formatCode="0.0%"/>
    <numFmt numFmtId="166" formatCode="[$PGK]\ #,##0.00"/>
  </numFmts>
  <fonts count="21" x14ac:knownFonts="1">
    <font>
      <sz val="10"/>
      <name val="Arial"/>
    </font>
    <font>
      <sz val="11"/>
      <color theme="1"/>
      <name val="Calibri"/>
      <family val="2"/>
      <scheme val="minor"/>
    </font>
    <font>
      <sz val="10"/>
      <name val="Arial"/>
      <family val="2"/>
    </font>
    <font>
      <sz val="8"/>
      <name val="Arial"/>
      <family val="2"/>
    </font>
    <font>
      <b/>
      <sz val="10"/>
      <name val="Arial"/>
      <family val="2"/>
    </font>
    <font>
      <sz val="10"/>
      <name val="Arial"/>
      <family val="2"/>
    </font>
    <font>
      <b/>
      <sz val="14"/>
      <color indexed="10"/>
      <name val="Algerian"/>
      <family val="5"/>
    </font>
    <font>
      <b/>
      <sz val="10"/>
      <name val="Algerian"/>
      <family val="5"/>
    </font>
    <font>
      <sz val="10"/>
      <name val="Arial"/>
      <family val="2"/>
    </font>
    <font>
      <b/>
      <sz val="12"/>
      <name val="Elephant"/>
      <family val="1"/>
    </font>
    <font>
      <sz val="10"/>
      <color indexed="10"/>
      <name val="Arial"/>
      <family val="2"/>
    </font>
    <font>
      <b/>
      <sz val="10"/>
      <color indexed="30"/>
      <name val="Arial"/>
      <family val="2"/>
    </font>
    <font>
      <b/>
      <sz val="10"/>
      <color indexed="36"/>
      <name val="Arial"/>
      <family val="2"/>
    </font>
    <font>
      <b/>
      <sz val="11"/>
      <name val="Arial"/>
      <family val="2"/>
    </font>
    <font>
      <b/>
      <sz val="14"/>
      <name val="Arial"/>
      <family val="2"/>
    </font>
    <font>
      <i/>
      <sz val="10"/>
      <name val="Arial"/>
      <family val="2"/>
    </font>
    <font>
      <sz val="16"/>
      <color theme="1"/>
      <name val="Calibri"/>
      <family val="2"/>
      <scheme val="minor"/>
    </font>
    <font>
      <sz val="14"/>
      <color theme="1"/>
      <name val="Calibri"/>
      <family val="2"/>
      <scheme val="minor"/>
    </font>
    <font>
      <sz val="12"/>
      <name val="Arial"/>
      <family val="2"/>
    </font>
    <font>
      <b/>
      <sz val="12"/>
      <name val="Arial"/>
      <family val="2"/>
    </font>
    <font>
      <b/>
      <sz val="11"/>
      <color theme="1"/>
      <name val="Calibri"/>
      <family val="2"/>
      <scheme val="minor"/>
    </font>
  </fonts>
  <fills count="8">
    <fill>
      <patternFill patternType="none"/>
    </fill>
    <fill>
      <patternFill patternType="gray125"/>
    </fill>
    <fill>
      <patternFill patternType="solid">
        <fgColor rgb="FFFFC000"/>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5" tint="0.79998168889431442"/>
        <bgColor indexed="64"/>
      </patternFill>
    </fill>
  </fills>
  <borders count="15">
    <border>
      <left/>
      <right/>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top/>
      <bottom style="thick">
        <color indexed="64"/>
      </bottom>
      <diagonal/>
    </border>
    <border>
      <left style="medium">
        <color indexed="64"/>
      </left>
      <right/>
      <top style="medium">
        <color indexed="64"/>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s>
  <cellStyleXfs count="2">
    <xf numFmtId="0" fontId="0" fillId="0" borderId="0"/>
    <xf numFmtId="9" fontId="2" fillId="0" borderId="0" applyFont="0" applyFill="0" applyBorder="0" applyAlignment="0" applyProtection="0"/>
  </cellStyleXfs>
  <cellXfs count="84">
    <xf numFmtId="0" fontId="0" fillId="0" borderId="0" xfId="0"/>
    <xf numFmtId="2" fontId="0" fillId="0" borderId="0" xfId="0" applyNumberFormat="1" applyBorder="1"/>
    <xf numFmtId="2" fontId="4" fillId="0" borderId="0" xfId="0" applyNumberFormat="1" applyFont="1" applyBorder="1"/>
    <xf numFmtId="2" fontId="4" fillId="0" borderId="0" xfId="0" applyNumberFormat="1" applyFont="1" applyBorder="1" applyAlignment="1">
      <alignment horizontal="right"/>
    </xf>
    <xf numFmtId="2" fontId="4" fillId="0" borderId="0" xfId="0" applyNumberFormat="1" applyFont="1" applyBorder="1" applyAlignment="1">
      <alignment horizontal="left"/>
    </xf>
    <xf numFmtId="164" fontId="0" fillId="0" borderId="0" xfId="0" applyNumberFormat="1" applyBorder="1"/>
    <xf numFmtId="2" fontId="0" fillId="0" borderId="1" xfId="0" applyNumberFormat="1" applyBorder="1"/>
    <xf numFmtId="2" fontId="0" fillId="0" borderId="1" xfId="0" applyNumberFormat="1" applyBorder="1" applyAlignment="1">
      <alignment horizontal="left"/>
    </xf>
    <xf numFmtId="9" fontId="4" fillId="0" borderId="0" xfId="1" applyFont="1" applyBorder="1" applyAlignment="1">
      <alignment horizontal="left"/>
    </xf>
    <xf numFmtId="2" fontId="11" fillId="0" borderId="1" xfId="0" applyNumberFormat="1" applyFont="1" applyBorder="1" applyAlignment="1">
      <alignment horizontal="left"/>
    </xf>
    <xf numFmtId="2" fontId="11" fillId="0" borderId="1" xfId="0" applyNumberFormat="1" applyFont="1"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6" xfId="0" applyBorder="1"/>
    <xf numFmtId="2" fontId="7" fillId="0" borderId="1" xfId="0" applyNumberFormat="1" applyFont="1" applyBorder="1"/>
    <xf numFmtId="0" fontId="0" fillId="0" borderId="0" xfId="1" applyNumberFormat="1" applyFont="1"/>
    <xf numFmtId="165" fontId="0" fillId="0" borderId="0" xfId="1" applyNumberFormat="1" applyFont="1"/>
    <xf numFmtId="1" fontId="0" fillId="0" borderId="0" xfId="0" applyNumberFormat="1"/>
    <xf numFmtId="10" fontId="0" fillId="0" borderId="0" xfId="1" applyNumberFormat="1" applyFont="1"/>
    <xf numFmtId="0" fontId="8" fillId="0" borderId="0" xfId="0" applyFont="1" applyAlignment="1">
      <alignment horizontal="left"/>
    </xf>
    <xf numFmtId="165" fontId="0" fillId="0" borderId="0" xfId="0" applyNumberFormat="1"/>
    <xf numFmtId="0" fontId="8" fillId="0" borderId="0" xfId="0" applyFont="1"/>
    <xf numFmtId="0" fontId="4" fillId="0" borderId="0" xfId="0" applyFont="1"/>
    <xf numFmtId="0" fontId="13" fillId="0" borderId="0" xfId="0" applyFont="1"/>
    <xf numFmtId="0" fontId="14" fillId="0" borderId="0" xfId="0" applyFont="1"/>
    <xf numFmtId="0" fontId="8" fillId="0" borderId="7" xfId="0" applyFont="1" applyBorder="1"/>
    <xf numFmtId="0" fontId="8" fillId="0" borderId="0" xfId="0" applyFont="1" applyAlignment="1">
      <alignment horizontal="right"/>
    </xf>
    <xf numFmtId="0" fontId="15" fillId="0" borderId="0" xfId="0" applyFont="1" applyAlignment="1">
      <alignment horizontal="right"/>
    </xf>
    <xf numFmtId="0" fontId="9" fillId="0" borderId="0" xfId="0" applyFont="1" applyAlignment="1"/>
    <xf numFmtId="0" fontId="5" fillId="0" borderId="0" xfId="0" applyFont="1"/>
    <xf numFmtId="0" fontId="0" fillId="0" borderId="0" xfId="0"/>
    <xf numFmtId="0" fontId="8" fillId="0" borderId="0" xfId="0" applyFont="1"/>
    <xf numFmtId="0" fontId="0" fillId="0" borderId="0" xfId="0"/>
    <xf numFmtId="0" fontId="8" fillId="0" borderId="0" xfId="0" applyFont="1" applyAlignment="1">
      <alignment horizontal="left"/>
    </xf>
    <xf numFmtId="0" fontId="0" fillId="0" borderId="10" xfId="0" applyFill="1" applyBorder="1" applyAlignment="1">
      <alignment horizontal="left"/>
    </xf>
    <xf numFmtId="9" fontId="5" fillId="0" borderId="10" xfId="1" applyFont="1" applyFill="1" applyBorder="1" applyAlignment="1">
      <alignment horizontal="left"/>
    </xf>
    <xf numFmtId="0" fontId="5" fillId="0" borderId="10" xfId="0" applyFont="1" applyBorder="1"/>
    <xf numFmtId="0" fontId="0" fillId="0" borderId="10" xfId="0" applyBorder="1" applyAlignment="1"/>
    <xf numFmtId="0" fontId="17" fillId="0" borderId="10" xfId="0" applyFont="1" applyBorder="1" applyAlignment="1">
      <alignment horizontal="center"/>
    </xf>
    <xf numFmtId="3" fontId="17" fillId="0" borderId="10" xfId="0" applyNumberFormat="1" applyFont="1" applyBorder="1" applyAlignment="1">
      <alignment horizontal="center"/>
    </xf>
    <xf numFmtId="0" fontId="17" fillId="3" borderId="0" xfId="0" applyFont="1" applyFill="1" applyAlignment="1">
      <alignment horizontal="center"/>
    </xf>
    <xf numFmtId="0" fontId="16" fillId="4" borderId="10" xfId="0" applyFont="1" applyFill="1" applyBorder="1" applyAlignment="1">
      <alignment horizontal="center"/>
    </xf>
    <xf numFmtId="0" fontId="19" fillId="5" borderId="0" xfId="0" applyFont="1" applyFill="1"/>
    <xf numFmtId="0" fontId="2" fillId="0" borderId="10" xfId="0" applyFont="1" applyBorder="1"/>
    <xf numFmtId="0" fontId="4" fillId="6" borderId="10" xfId="0" applyFont="1" applyFill="1" applyBorder="1" applyAlignment="1">
      <alignment horizontal="right"/>
    </xf>
    <xf numFmtId="0" fontId="4" fillId="6" borderId="10" xfId="0" applyFont="1" applyFill="1" applyBorder="1" applyAlignment="1">
      <alignment horizontal="center"/>
    </xf>
    <xf numFmtId="1" fontId="4" fillId="6" borderId="10" xfId="0" applyNumberFormat="1" applyFont="1" applyFill="1" applyBorder="1" applyAlignment="1">
      <alignment horizontal="right"/>
    </xf>
    <xf numFmtId="0" fontId="4" fillId="6" borderId="10" xfId="0" applyFont="1" applyFill="1" applyBorder="1"/>
    <xf numFmtId="0" fontId="4" fillId="6" borderId="10" xfId="0" applyFont="1" applyFill="1" applyBorder="1" applyAlignment="1"/>
    <xf numFmtId="0" fontId="4" fillId="6" borderId="10" xfId="0" applyFont="1" applyFill="1" applyBorder="1" applyAlignment="1">
      <alignment horizontal="left"/>
    </xf>
    <xf numFmtId="0" fontId="0" fillId="7" borderId="5" xfId="0" applyFill="1" applyBorder="1"/>
    <xf numFmtId="2" fontId="12" fillId="7" borderId="1" xfId="0" applyNumberFormat="1" applyFont="1" applyFill="1" applyBorder="1"/>
    <xf numFmtId="2" fontId="12" fillId="7" borderId="0" xfId="0" applyNumberFormat="1" applyFont="1" applyFill="1" applyBorder="1"/>
    <xf numFmtId="0" fontId="0" fillId="7" borderId="6" xfId="0" applyFill="1" applyBorder="1"/>
    <xf numFmtId="2" fontId="10" fillId="7" borderId="1" xfId="0" applyNumberFormat="1" applyFont="1" applyFill="1" applyBorder="1"/>
    <xf numFmtId="2" fontId="10" fillId="7" borderId="0" xfId="0" applyNumberFormat="1" applyFont="1" applyFill="1" applyBorder="1"/>
    <xf numFmtId="0" fontId="18" fillId="0" borderId="0" xfId="0" applyFont="1" applyAlignment="1">
      <alignment horizontal="center" vertical="top"/>
    </xf>
    <xf numFmtId="0" fontId="0" fillId="0" borderId="0" xfId="0" applyNumberFormat="1"/>
    <xf numFmtId="166" fontId="0" fillId="0" borderId="0" xfId="0" applyNumberFormat="1" applyBorder="1"/>
    <xf numFmtId="166" fontId="0" fillId="0" borderId="0" xfId="0" applyNumberFormat="1"/>
    <xf numFmtId="166" fontId="2" fillId="0" borderId="0" xfId="0" applyNumberFormat="1" applyFont="1" applyBorder="1"/>
    <xf numFmtId="3" fontId="18" fillId="0" borderId="0" xfId="0" applyNumberFormat="1" applyFont="1" applyAlignment="1">
      <alignment horizontal="center"/>
    </xf>
    <xf numFmtId="166" fontId="17" fillId="3" borderId="12" xfId="0" applyNumberFormat="1" applyFont="1" applyFill="1" applyBorder="1"/>
    <xf numFmtId="166" fontId="17" fillId="3" borderId="0" xfId="0" applyNumberFormat="1" applyFont="1" applyFill="1"/>
    <xf numFmtId="166" fontId="17" fillId="0" borderId="10" xfId="0" applyNumberFormat="1" applyFont="1" applyBorder="1" applyAlignment="1">
      <alignment horizontal="center"/>
    </xf>
    <xf numFmtId="0" fontId="2" fillId="0" borderId="0" xfId="0" applyFont="1"/>
    <xf numFmtId="2" fontId="6" fillId="7" borderId="8" xfId="0" applyNumberFormat="1" applyFont="1" applyFill="1" applyBorder="1" applyAlignment="1">
      <alignment horizontal="center"/>
    </xf>
    <xf numFmtId="2" fontId="6" fillId="7" borderId="9" xfId="0" applyNumberFormat="1" applyFont="1" applyFill="1" applyBorder="1" applyAlignment="1">
      <alignment horizontal="center"/>
    </xf>
    <xf numFmtId="0" fontId="9" fillId="2" borderId="0" xfId="0" applyFont="1" applyFill="1" applyAlignment="1">
      <alignment horizontal="center"/>
    </xf>
    <xf numFmtId="0" fontId="4" fillId="6" borderId="10" xfId="0" applyFont="1" applyFill="1" applyBorder="1" applyAlignment="1">
      <alignment horizontal="center"/>
    </xf>
    <xf numFmtId="0" fontId="4" fillId="6" borderId="10" xfId="0" applyFont="1" applyFill="1" applyBorder="1" applyAlignment="1">
      <alignment horizontal="left" indent="2"/>
    </xf>
    <xf numFmtId="0" fontId="4" fillId="6" borderId="10" xfId="0" applyFont="1" applyFill="1" applyBorder="1"/>
    <xf numFmtId="0" fontId="17" fillId="3" borderId="11" xfId="0" applyFont="1" applyFill="1" applyBorder="1" applyAlignment="1">
      <alignment horizontal="center"/>
    </xf>
    <xf numFmtId="0" fontId="0" fillId="0" borderId="10" xfId="0" applyBorder="1"/>
    <xf numFmtId="166" fontId="0" fillId="0" borderId="10" xfId="0" applyNumberFormat="1" applyBorder="1"/>
    <xf numFmtId="0" fontId="1" fillId="0" borderId="10" xfId="0" applyFont="1" applyBorder="1"/>
    <xf numFmtId="0" fontId="0" fillId="0" borderId="13" xfId="0" applyBorder="1"/>
    <xf numFmtId="0" fontId="20" fillId="0" borderId="13" xfId="0" applyFont="1" applyBorder="1"/>
    <xf numFmtId="0" fontId="4" fillId="0" borderId="13" xfId="0" applyFont="1" applyBorder="1"/>
    <xf numFmtId="0" fontId="0" fillId="0" borderId="14" xfId="0" applyBorder="1"/>
    <xf numFmtId="166" fontId="0" fillId="0" borderId="14" xfId="0" applyNumberFormat="1" applyBorder="1"/>
    <xf numFmtId="0" fontId="20" fillId="0" borderId="10" xfId="0" applyFont="1" applyBorder="1"/>
  </cellXfs>
  <cellStyles count="2">
    <cellStyle name="Normal" xfId="0" builtinId="0"/>
    <cellStyle name="Percent" xfId="1" builtinId="5"/>
  </cellStyles>
  <dxfs count="2">
    <dxf>
      <fill>
        <patternFill>
          <bgColor rgb="FF92D05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8"/>
  <sheetViews>
    <sheetView tabSelected="1" workbookViewId="0">
      <selection activeCell="C13" sqref="C13"/>
    </sheetView>
  </sheetViews>
  <sheetFormatPr defaultRowHeight="12.75" x14ac:dyDescent="0.2"/>
  <cols>
    <col min="1" max="1" width="12.85546875" customWidth="1"/>
    <col min="2" max="2" width="13.140625" customWidth="1"/>
    <col min="3" max="3" width="10" customWidth="1"/>
    <col min="4" max="6" width="14.140625" customWidth="1"/>
    <col min="7" max="7" width="15.7109375" bestFit="1" customWidth="1"/>
    <col min="8" max="8" width="14.140625" customWidth="1"/>
  </cols>
  <sheetData>
    <row r="1" spans="1:10" ht="18.75" thickBot="1" x14ac:dyDescent="0.3">
      <c r="A1" s="26" t="s">
        <v>38</v>
      </c>
    </row>
    <row r="2" spans="1:10" ht="19.5" x14ac:dyDescent="0.3">
      <c r="A2" s="68" t="s">
        <v>19</v>
      </c>
      <c r="B2" s="69"/>
      <c r="C2" s="69"/>
      <c r="D2" s="69"/>
      <c r="E2" s="69"/>
      <c r="F2" s="69"/>
      <c r="G2" s="69"/>
      <c r="H2" s="69"/>
      <c r="I2" s="52"/>
    </row>
    <row r="3" spans="1:10" x14ac:dyDescent="0.2">
      <c r="A3" s="9" t="s">
        <v>0</v>
      </c>
      <c r="B3" s="1"/>
      <c r="C3" s="1"/>
      <c r="D3" s="1"/>
      <c r="E3" s="1"/>
      <c r="F3" s="1"/>
      <c r="G3" s="1"/>
      <c r="H3" s="1"/>
      <c r="I3" s="15"/>
    </row>
    <row r="4" spans="1:10" x14ac:dyDescent="0.2">
      <c r="A4" s="10" t="s">
        <v>1</v>
      </c>
      <c r="B4" s="2"/>
      <c r="C4" s="1"/>
      <c r="D4" s="1"/>
      <c r="E4" s="1"/>
      <c r="F4" s="1"/>
      <c r="G4" s="1"/>
      <c r="H4" s="1"/>
      <c r="I4" s="15"/>
    </row>
    <row r="5" spans="1:10" x14ac:dyDescent="0.2">
      <c r="A5" s="6"/>
      <c r="B5" s="1"/>
      <c r="C5" s="1"/>
      <c r="D5" s="3" t="s">
        <v>2</v>
      </c>
      <c r="E5" s="8">
        <v>0.1</v>
      </c>
      <c r="F5" s="4"/>
      <c r="G5" s="1"/>
      <c r="H5" s="1"/>
      <c r="I5" s="15"/>
    </row>
    <row r="6" spans="1:10" x14ac:dyDescent="0.2">
      <c r="A6" s="6"/>
      <c r="B6" s="1"/>
      <c r="C6" s="1"/>
      <c r="D6" s="3" t="s">
        <v>23</v>
      </c>
      <c r="E6" s="8">
        <v>0.08</v>
      </c>
      <c r="F6" s="4"/>
      <c r="G6" s="1"/>
      <c r="H6" s="1"/>
      <c r="I6" s="15"/>
    </row>
    <row r="7" spans="1:10" x14ac:dyDescent="0.2">
      <c r="A7" s="6"/>
      <c r="B7" s="1"/>
      <c r="C7" s="1"/>
      <c r="D7" s="3"/>
      <c r="E7" s="8"/>
      <c r="F7" s="4"/>
      <c r="G7" s="1"/>
      <c r="H7" s="1"/>
      <c r="I7" s="15"/>
    </row>
    <row r="8" spans="1:10" x14ac:dyDescent="0.2">
      <c r="A8" s="53" t="s">
        <v>3</v>
      </c>
      <c r="B8" s="54" t="s">
        <v>4</v>
      </c>
      <c r="C8" s="54" t="s">
        <v>10</v>
      </c>
      <c r="D8" s="54" t="s">
        <v>5</v>
      </c>
      <c r="E8" s="54" t="s">
        <v>6</v>
      </c>
      <c r="F8" s="54" t="s">
        <v>2</v>
      </c>
      <c r="G8" s="54" t="s">
        <v>23</v>
      </c>
      <c r="H8" s="54" t="s">
        <v>7</v>
      </c>
      <c r="I8" s="55"/>
    </row>
    <row r="9" spans="1:10" x14ac:dyDescent="0.2">
      <c r="A9" s="56" t="s">
        <v>8</v>
      </c>
      <c r="B9" s="57" t="s">
        <v>9</v>
      </c>
      <c r="C9" s="1">
        <v>43</v>
      </c>
      <c r="D9" s="60">
        <v>35.6</v>
      </c>
      <c r="E9" s="60">
        <f>C9*D9</f>
        <v>1530.8</v>
      </c>
      <c r="F9" s="60">
        <f>$E$5*E9</f>
        <v>153.08000000000001</v>
      </c>
      <c r="G9" s="61">
        <f>E9*$E$6</f>
        <v>122.464</v>
      </c>
      <c r="H9" s="60">
        <f>E9-(F9+G9)</f>
        <v>1255.2559999999999</v>
      </c>
      <c r="I9" s="15"/>
    </row>
    <row r="10" spans="1:10" x14ac:dyDescent="0.2">
      <c r="A10" s="56" t="s">
        <v>21</v>
      </c>
      <c r="B10" s="57" t="s">
        <v>22</v>
      </c>
      <c r="C10" s="1">
        <v>28</v>
      </c>
      <c r="D10" s="60">
        <v>12.5</v>
      </c>
      <c r="E10" s="60">
        <f t="shared" ref="E10:E14" si="0">C10*D10</f>
        <v>350</v>
      </c>
      <c r="F10" s="60">
        <f t="shared" ref="F10:F14" si="1">$E$5*E10</f>
        <v>35</v>
      </c>
      <c r="G10" s="61">
        <f t="shared" ref="G10:G14" si="2">E10*$E$6</f>
        <v>28</v>
      </c>
      <c r="H10" s="60">
        <f t="shared" ref="H10:H14" si="3">E10-(F10+G10)</f>
        <v>287</v>
      </c>
      <c r="I10" s="15"/>
    </row>
    <row r="11" spans="1:10" x14ac:dyDescent="0.2">
      <c r="A11" s="56" t="s">
        <v>11</v>
      </c>
      <c r="B11" s="57" t="s">
        <v>12</v>
      </c>
      <c r="C11" s="1">
        <v>35</v>
      </c>
      <c r="D11" s="62">
        <v>32.1</v>
      </c>
      <c r="E11" s="60">
        <f t="shared" si="0"/>
        <v>1123.5</v>
      </c>
      <c r="F11" s="60">
        <f t="shared" si="1"/>
        <v>112.35000000000001</v>
      </c>
      <c r="G11" s="61">
        <f t="shared" si="2"/>
        <v>89.88</v>
      </c>
      <c r="H11" s="60">
        <f t="shared" si="3"/>
        <v>921.27</v>
      </c>
      <c r="I11" s="15"/>
    </row>
    <row r="12" spans="1:10" x14ac:dyDescent="0.2">
      <c r="A12" s="56" t="s">
        <v>13</v>
      </c>
      <c r="B12" s="57" t="s">
        <v>14</v>
      </c>
      <c r="C12" s="1">
        <v>15.5</v>
      </c>
      <c r="D12" s="60">
        <v>32.4</v>
      </c>
      <c r="E12" s="60">
        <f t="shared" si="0"/>
        <v>502.2</v>
      </c>
      <c r="F12" s="60">
        <f t="shared" si="1"/>
        <v>50.22</v>
      </c>
      <c r="G12" s="61">
        <f t="shared" si="2"/>
        <v>40.176000000000002</v>
      </c>
      <c r="H12" s="60">
        <f t="shared" si="3"/>
        <v>411.80399999999997</v>
      </c>
      <c r="I12" s="15"/>
    </row>
    <row r="13" spans="1:10" x14ac:dyDescent="0.2">
      <c r="A13" s="56" t="s">
        <v>16</v>
      </c>
      <c r="B13" s="57" t="s">
        <v>15</v>
      </c>
      <c r="C13" s="1">
        <v>22.5</v>
      </c>
      <c r="D13" s="60">
        <v>10.25</v>
      </c>
      <c r="E13" s="60">
        <f t="shared" si="0"/>
        <v>230.625</v>
      </c>
      <c r="F13" s="60">
        <f t="shared" si="1"/>
        <v>23.0625</v>
      </c>
      <c r="G13" s="61">
        <f t="shared" si="2"/>
        <v>18.45</v>
      </c>
      <c r="H13" s="60">
        <f t="shared" si="3"/>
        <v>189.11250000000001</v>
      </c>
      <c r="I13" s="15"/>
    </row>
    <row r="14" spans="1:10" x14ac:dyDescent="0.2">
      <c r="A14" s="56" t="s">
        <v>17</v>
      </c>
      <c r="B14" s="57" t="s">
        <v>18</v>
      </c>
      <c r="C14" s="5">
        <v>40</v>
      </c>
      <c r="D14" s="60">
        <v>10.25</v>
      </c>
      <c r="E14" s="60">
        <f t="shared" si="0"/>
        <v>410</v>
      </c>
      <c r="F14" s="60">
        <f t="shared" si="1"/>
        <v>41</v>
      </c>
      <c r="G14" s="61">
        <f t="shared" si="2"/>
        <v>32.799999999999997</v>
      </c>
      <c r="H14" s="60">
        <f t="shared" si="3"/>
        <v>336.2</v>
      </c>
      <c r="I14" s="15"/>
    </row>
    <row r="15" spans="1:10" x14ac:dyDescent="0.2">
      <c r="A15" s="7"/>
      <c r="B15" s="1"/>
      <c r="C15" s="1"/>
      <c r="D15" s="1"/>
      <c r="E15" s="1"/>
      <c r="F15" s="1"/>
      <c r="G15" s="1"/>
      <c r="H15" s="1"/>
      <c r="I15" s="15"/>
    </row>
    <row r="16" spans="1:10" ht="14.25" x14ac:dyDescent="0.25">
      <c r="B16" s="1"/>
      <c r="C16" s="1"/>
      <c r="D16" s="16" t="s">
        <v>20</v>
      </c>
      <c r="E16" s="60">
        <f>SUM(E9:E14)</f>
        <v>4147.125</v>
      </c>
      <c r="F16" s="60">
        <f t="shared" ref="F16:H16" si="4">SUM(F9:F14)</f>
        <v>414.71249999999998</v>
      </c>
      <c r="G16" s="60">
        <f t="shared" si="4"/>
        <v>331.77</v>
      </c>
      <c r="H16" s="60">
        <f t="shared" si="4"/>
        <v>3400.6424999999999</v>
      </c>
      <c r="I16" s="15"/>
      <c r="J16" s="14"/>
    </row>
    <row r="17" spans="1:9" ht="13.5" thickBot="1" x14ac:dyDescent="0.25">
      <c r="A17" s="11"/>
      <c r="B17" s="12"/>
      <c r="C17" s="12"/>
      <c r="D17" s="12"/>
      <c r="E17" s="12"/>
      <c r="F17" s="12"/>
      <c r="G17" s="12"/>
      <c r="H17" s="12"/>
      <c r="I17" s="13"/>
    </row>
    <row r="19" spans="1:9" ht="15" x14ac:dyDescent="0.25">
      <c r="A19" s="25" t="s">
        <v>37</v>
      </c>
    </row>
    <row r="20" spans="1:9" x14ac:dyDescent="0.2">
      <c r="A20" s="21" t="s">
        <v>40</v>
      </c>
    </row>
    <row r="22" spans="1:9" x14ac:dyDescent="0.2">
      <c r="B22" s="24" t="s">
        <v>39</v>
      </c>
      <c r="C22" s="29" t="s">
        <v>41</v>
      </c>
      <c r="D22" s="23" t="s">
        <v>42</v>
      </c>
    </row>
    <row r="23" spans="1:9" x14ac:dyDescent="0.2">
      <c r="C23" s="29" t="s">
        <v>43</v>
      </c>
      <c r="D23" s="23" t="s">
        <v>44</v>
      </c>
    </row>
    <row r="24" spans="1:9" x14ac:dyDescent="0.2">
      <c r="C24" s="29" t="s">
        <v>46</v>
      </c>
      <c r="D24" s="31" t="s">
        <v>55</v>
      </c>
    </row>
    <row r="25" spans="1:9" x14ac:dyDescent="0.2">
      <c r="C25" s="29" t="s">
        <v>45</v>
      </c>
      <c r="D25" s="31" t="s">
        <v>56</v>
      </c>
    </row>
    <row r="26" spans="1:9" x14ac:dyDescent="0.2">
      <c r="A26" s="28" t="s">
        <v>47</v>
      </c>
      <c r="B26" s="23" t="s">
        <v>48</v>
      </c>
    </row>
    <row r="28" spans="1:9" x14ac:dyDescent="0.2">
      <c r="A28" s="23" t="s">
        <v>49</v>
      </c>
    </row>
  </sheetData>
  <mergeCells count="1">
    <mergeCell ref="A2:H2"/>
  </mergeCells>
  <phoneticPr fontId="3" type="noConversion"/>
  <pageMargins left="0.75" right="0.75" top="1" bottom="1" header="0.5" footer="0.5"/>
  <pageSetup orientation="portrait" vertic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34"/>
  <sheetViews>
    <sheetView workbookViewId="0">
      <selection activeCell="A29" sqref="A29"/>
    </sheetView>
  </sheetViews>
  <sheetFormatPr defaultRowHeight="12.75" x14ac:dyDescent="0.2"/>
  <cols>
    <col min="1" max="1" width="19.140625" customWidth="1"/>
    <col min="2" max="2" width="11.5703125" bestFit="1" customWidth="1"/>
    <col min="3" max="3" width="10.28515625" bestFit="1" customWidth="1"/>
    <col min="4" max="4" width="10" customWidth="1"/>
    <col min="6" max="6" width="10.5703125" bestFit="1" customWidth="1"/>
    <col min="8" max="8" width="10.5703125" bestFit="1" customWidth="1"/>
    <col min="10" max="10" width="10.5703125" bestFit="1" customWidth="1"/>
    <col min="11" max="11" width="8.7109375" customWidth="1"/>
    <col min="12" max="12" width="10.5703125" bestFit="1" customWidth="1"/>
    <col min="14" max="14" width="15.5703125" bestFit="1" customWidth="1"/>
  </cols>
  <sheetData>
    <row r="1" spans="1:17" s="30" customFormat="1" ht="16.5" x14ac:dyDescent="0.3">
      <c r="A1" s="70" t="s">
        <v>91</v>
      </c>
      <c r="B1" s="70"/>
      <c r="C1" s="70"/>
      <c r="D1" s="70"/>
      <c r="E1" s="70"/>
      <c r="F1" s="70"/>
      <c r="G1" s="70"/>
      <c r="H1" s="70"/>
      <c r="I1" s="70"/>
      <c r="J1" s="70"/>
      <c r="K1" s="70"/>
      <c r="L1" s="70"/>
      <c r="M1" s="70"/>
      <c r="N1" s="70"/>
      <c r="O1" s="70"/>
      <c r="P1" s="70"/>
      <c r="Q1" s="70"/>
    </row>
    <row r="4" spans="1:17" x14ac:dyDescent="0.2">
      <c r="B4" s="71" t="s">
        <v>27</v>
      </c>
      <c r="C4" s="71"/>
      <c r="D4" s="71" t="s">
        <v>28</v>
      </c>
      <c r="E4" s="71"/>
      <c r="F4" s="71" t="s">
        <v>29</v>
      </c>
      <c r="G4" s="71"/>
      <c r="H4" s="71" t="s">
        <v>30</v>
      </c>
      <c r="I4" s="71"/>
      <c r="J4" s="73" t="s">
        <v>31</v>
      </c>
      <c r="K4" s="73"/>
      <c r="L4" s="72" t="s">
        <v>32</v>
      </c>
      <c r="M4" s="72"/>
    </row>
    <row r="5" spans="1:17" s="32" customFormat="1" x14ac:dyDescent="0.2">
      <c r="B5" s="46" t="s">
        <v>52</v>
      </c>
      <c r="C5" s="36">
        <v>45</v>
      </c>
      <c r="D5" s="47" t="s">
        <v>52</v>
      </c>
      <c r="E5" s="36">
        <v>100</v>
      </c>
      <c r="F5" s="47" t="s">
        <v>52</v>
      </c>
      <c r="G5" s="36">
        <v>60</v>
      </c>
      <c r="H5" s="47" t="s">
        <v>52</v>
      </c>
      <c r="I5" s="36">
        <v>80</v>
      </c>
      <c r="J5" s="49" t="s">
        <v>52</v>
      </c>
      <c r="K5" s="36">
        <v>100</v>
      </c>
      <c r="L5" s="50" t="s">
        <v>52</v>
      </c>
      <c r="M5" s="36">
        <v>100</v>
      </c>
    </row>
    <row r="6" spans="1:17" x14ac:dyDescent="0.2">
      <c r="A6" s="39" t="s">
        <v>24</v>
      </c>
      <c r="B6" s="46" t="s">
        <v>58</v>
      </c>
      <c r="C6" s="37">
        <v>0.1</v>
      </c>
      <c r="D6" s="48" t="s">
        <v>58</v>
      </c>
      <c r="E6" s="37">
        <v>0.1</v>
      </c>
      <c r="F6" s="46" t="s">
        <v>58</v>
      </c>
      <c r="G6" s="37">
        <v>0.1</v>
      </c>
      <c r="H6" s="46" t="s">
        <v>58</v>
      </c>
      <c r="I6" s="37">
        <v>0.1</v>
      </c>
      <c r="J6" s="46" t="s">
        <v>58</v>
      </c>
      <c r="K6" s="37">
        <v>0.2</v>
      </c>
      <c r="L6" s="51" t="s">
        <v>58</v>
      </c>
      <c r="M6" s="37">
        <v>0.4</v>
      </c>
      <c r="N6" s="45" t="s">
        <v>90</v>
      </c>
      <c r="O6" s="38" t="s">
        <v>36</v>
      </c>
      <c r="P6" s="38" t="s">
        <v>57</v>
      </c>
      <c r="Q6" s="38" t="s">
        <v>59</v>
      </c>
    </row>
    <row r="7" spans="1:17" x14ac:dyDescent="0.2">
      <c r="A7" s="31" t="s">
        <v>60</v>
      </c>
      <c r="B7">
        <v>42</v>
      </c>
      <c r="C7" s="18">
        <f>(B7/$C$5)*$C$6</f>
        <v>9.3333333333333338E-2</v>
      </c>
      <c r="D7" s="19">
        <v>90</v>
      </c>
      <c r="E7" s="20">
        <f>(D7/$E$5)*$E$6</f>
        <v>9.0000000000000011E-2</v>
      </c>
      <c r="F7">
        <v>58</v>
      </c>
      <c r="G7" s="20">
        <f>(F7/$G$5)*$G$6</f>
        <v>9.6666666666666679E-2</v>
      </c>
      <c r="H7">
        <v>78</v>
      </c>
      <c r="I7" s="18">
        <f>(H7/$I$5)*$I$6</f>
        <v>9.7500000000000003E-2</v>
      </c>
      <c r="J7" s="17">
        <v>59</v>
      </c>
      <c r="K7" s="18">
        <f>(J7/$K$5)*$K$6</f>
        <v>0.11799999999999999</v>
      </c>
      <c r="L7" s="17">
        <v>75</v>
      </c>
      <c r="M7" s="18">
        <f>(L7/$M$5)*$M$6</f>
        <v>0.30000000000000004</v>
      </c>
      <c r="N7" s="22">
        <f>C7+E7+G7+I7+K7+M7</f>
        <v>0.7955000000000001</v>
      </c>
      <c r="O7" t="str">
        <f>IF(N7&gt;=50%,"Pass","Fail")</f>
        <v>Pass</v>
      </c>
      <c r="P7" t="str">
        <f>IF(N7&gt;89%,"A",IF(N7&gt;79%,"B",IF(N7&gt;69%,"C",IF(N7&gt;59%,"D","F"))))</f>
        <v>B</v>
      </c>
      <c r="Q7">
        <f>RANK(N7,$N$7:$N$16,0)</f>
        <v>1</v>
      </c>
    </row>
    <row r="8" spans="1:17" x14ac:dyDescent="0.2">
      <c r="A8" s="31" t="s">
        <v>61</v>
      </c>
      <c r="B8">
        <v>10</v>
      </c>
      <c r="C8" s="18">
        <f t="shared" ref="C8:C16" si="0">(B8/$C$5)*$C$6</f>
        <v>2.2222222222222223E-2</v>
      </c>
      <c r="D8">
        <v>50</v>
      </c>
      <c r="E8" s="20">
        <f t="shared" ref="E8:E16" si="1">(D8/$E$5)*$E$6</f>
        <v>0.05</v>
      </c>
      <c r="F8">
        <v>47</v>
      </c>
      <c r="G8" s="20">
        <f t="shared" ref="G8:G16" si="2">(F8/$G$5)*$G$6</f>
        <v>7.8333333333333338E-2</v>
      </c>
      <c r="H8">
        <v>61</v>
      </c>
      <c r="I8" s="18">
        <f t="shared" ref="I8:I16" si="3">(H8/$I$5)*$I$6</f>
        <v>7.6249999999999998E-2</v>
      </c>
      <c r="J8">
        <v>65</v>
      </c>
      <c r="K8" s="18">
        <f t="shared" ref="K8:K16" si="4">(J8/$K$5)*$K$6</f>
        <v>0.13</v>
      </c>
      <c r="L8">
        <v>71</v>
      </c>
      <c r="M8" s="18">
        <f t="shared" ref="M8:M16" si="5">(L8/$M$5)*$M$6</f>
        <v>0.28399999999999997</v>
      </c>
      <c r="N8" s="22">
        <f t="shared" ref="N8:N16" si="6">C8+E8+G8+I8+K8+M8</f>
        <v>0.64080555555555552</v>
      </c>
      <c r="O8" s="34" t="str">
        <f t="shared" ref="O8:O16" si="7">IF(N8&gt;=50%,"Pass","Fail")</f>
        <v>Pass</v>
      </c>
      <c r="P8" s="34" t="str">
        <f t="shared" ref="P8:P16" si="8">IF(N8&gt;89%,"A",IF(N8&gt;79%,"B",IF(N8&gt;69%,"C",IF(N8&gt;59%,"D","F"))))</f>
        <v>D</v>
      </c>
      <c r="Q8" s="34">
        <f t="shared" ref="Q8:Q16" si="9">RANK(N8,$N$7:$N$16,0)</f>
        <v>5</v>
      </c>
    </row>
    <row r="9" spans="1:17" x14ac:dyDescent="0.2">
      <c r="A9" s="31" t="s">
        <v>62</v>
      </c>
      <c r="B9">
        <v>23</v>
      </c>
      <c r="C9" s="18">
        <f t="shared" si="0"/>
        <v>5.1111111111111107E-2</v>
      </c>
      <c r="D9">
        <v>45</v>
      </c>
      <c r="E9" s="20">
        <f t="shared" si="1"/>
        <v>4.5000000000000005E-2</v>
      </c>
      <c r="F9">
        <v>35</v>
      </c>
      <c r="G9" s="20">
        <f t="shared" si="2"/>
        <v>5.8333333333333341E-2</v>
      </c>
      <c r="H9">
        <v>70</v>
      </c>
      <c r="I9" s="18">
        <f t="shared" si="3"/>
        <v>8.7500000000000008E-2</v>
      </c>
      <c r="J9">
        <v>45</v>
      </c>
      <c r="K9" s="18">
        <f t="shared" si="4"/>
        <v>9.0000000000000011E-2</v>
      </c>
      <c r="L9">
        <v>60</v>
      </c>
      <c r="M9" s="18">
        <f t="shared" si="5"/>
        <v>0.24</v>
      </c>
      <c r="N9" s="22">
        <f t="shared" si="6"/>
        <v>0.57194444444444448</v>
      </c>
      <c r="O9" s="34" t="str">
        <f t="shared" si="7"/>
        <v>Pass</v>
      </c>
      <c r="P9" s="34" t="str">
        <f t="shared" si="8"/>
        <v>F</v>
      </c>
      <c r="Q9" s="34">
        <f t="shared" si="9"/>
        <v>7</v>
      </c>
    </row>
    <row r="10" spans="1:17" x14ac:dyDescent="0.2">
      <c r="A10" s="31" t="s">
        <v>63</v>
      </c>
      <c r="B10">
        <v>16</v>
      </c>
      <c r="C10" s="18">
        <f t="shared" si="0"/>
        <v>3.5555555555555556E-2</v>
      </c>
      <c r="D10">
        <v>30</v>
      </c>
      <c r="E10" s="20">
        <f t="shared" si="1"/>
        <v>0.03</v>
      </c>
      <c r="F10">
        <v>15</v>
      </c>
      <c r="G10" s="20">
        <f t="shared" si="2"/>
        <v>2.5000000000000001E-2</v>
      </c>
      <c r="H10">
        <v>45</v>
      </c>
      <c r="I10" s="18">
        <f t="shared" si="3"/>
        <v>5.6250000000000001E-2</v>
      </c>
      <c r="J10">
        <v>36</v>
      </c>
      <c r="K10" s="18">
        <f t="shared" si="4"/>
        <v>7.1999999999999995E-2</v>
      </c>
      <c r="L10">
        <v>55</v>
      </c>
      <c r="M10" s="18">
        <f t="shared" si="5"/>
        <v>0.22000000000000003</v>
      </c>
      <c r="N10" s="22">
        <f t="shared" si="6"/>
        <v>0.43880555555555556</v>
      </c>
      <c r="O10" s="34" t="str">
        <f t="shared" si="7"/>
        <v>Fail</v>
      </c>
      <c r="P10" s="34" t="str">
        <f t="shared" si="8"/>
        <v>F</v>
      </c>
      <c r="Q10" s="34">
        <f t="shared" si="9"/>
        <v>10</v>
      </c>
    </row>
    <row r="11" spans="1:17" x14ac:dyDescent="0.2">
      <c r="A11" s="31" t="s">
        <v>64</v>
      </c>
      <c r="B11">
        <v>42</v>
      </c>
      <c r="C11" s="18">
        <f t="shared" si="0"/>
        <v>9.3333333333333338E-2</v>
      </c>
      <c r="D11">
        <v>78</v>
      </c>
      <c r="E11" s="20">
        <f t="shared" si="1"/>
        <v>7.8000000000000014E-2</v>
      </c>
      <c r="F11">
        <v>40</v>
      </c>
      <c r="G11" s="20">
        <f t="shared" si="2"/>
        <v>6.6666666666666666E-2</v>
      </c>
      <c r="H11">
        <v>56</v>
      </c>
      <c r="I11" s="18">
        <f t="shared" si="3"/>
        <v>6.9999999999999993E-2</v>
      </c>
      <c r="J11">
        <v>41</v>
      </c>
      <c r="K11" s="18">
        <f t="shared" si="4"/>
        <v>8.2000000000000003E-2</v>
      </c>
      <c r="L11">
        <v>71</v>
      </c>
      <c r="M11" s="18">
        <f t="shared" si="5"/>
        <v>0.28399999999999997</v>
      </c>
      <c r="N11" s="22">
        <f t="shared" si="6"/>
        <v>0.67399999999999993</v>
      </c>
      <c r="O11" s="34" t="str">
        <f t="shared" si="7"/>
        <v>Pass</v>
      </c>
      <c r="P11" s="34" t="str">
        <f t="shared" si="8"/>
        <v>D</v>
      </c>
      <c r="Q11" s="34">
        <f t="shared" si="9"/>
        <v>4</v>
      </c>
    </row>
    <row r="12" spans="1:17" x14ac:dyDescent="0.2">
      <c r="A12" s="31" t="s">
        <v>65</v>
      </c>
      <c r="B12">
        <v>19</v>
      </c>
      <c r="C12" s="18">
        <f t="shared" si="0"/>
        <v>4.2222222222222223E-2</v>
      </c>
      <c r="D12">
        <v>69</v>
      </c>
      <c r="E12" s="20">
        <f t="shared" si="1"/>
        <v>6.8999999999999992E-2</v>
      </c>
      <c r="F12">
        <v>19</v>
      </c>
      <c r="G12" s="20">
        <f t="shared" si="2"/>
        <v>3.1666666666666669E-2</v>
      </c>
      <c r="H12">
        <v>50</v>
      </c>
      <c r="I12" s="18">
        <f t="shared" si="3"/>
        <v>6.25E-2</v>
      </c>
      <c r="J12">
        <v>65</v>
      </c>
      <c r="K12" s="18">
        <f t="shared" si="4"/>
        <v>0.13</v>
      </c>
      <c r="L12">
        <v>30</v>
      </c>
      <c r="M12" s="18">
        <f t="shared" si="5"/>
        <v>0.12</v>
      </c>
      <c r="N12" s="22">
        <f t="shared" si="6"/>
        <v>0.4553888888888889</v>
      </c>
      <c r="O12" s="34" t="str">
        <f t="shared" si="7"/>
        <v>Fail</v>
      </c>
      <c r="P12" s="34" t="str">
        <f t="shared" si="8"/>
        <v>F</v>
      </c>
      <c r="Q12" s="34">
        <f t="shared" si="9"/>
        <v>9</v>
      </c>
    </row>
    <row r="13" spans="1:17" x14ac:dyDescent="0.2">
      <c r="A13" s="31" t="s">
        <v>66</v>
      </c>
      <c r="B13">
        <v>45</v>
      </c>
      <c r="C13" s="18">
        <f t="shared" si="0"/>
        <v>0.1</v>
      </c>
      <c r="D13">
        <v>50</v>
      </c>
      <c r="E13" s="20">
        <f t="shared" si="1"/>
        <v>0.05</v>
      </c>
      <c r="F13">
        <v>8</v>
      </c>
      <c r="G13" s="20">
        <f t="shared" si="2"/>
        <v>1.3333333333333334E-2</v>
      </c>
      <c r="H13">
        <v>80</v>
      </c>
      <c r="I13" s="18">
        <f t="shared" si="3"/>
        <v>0.1</v>
      </c>
      <c r="J13">
        <v>45</v>
      </c>
      <c r="K13" s="18">
        <f t="shared" si="4"/>
        <v>9.0000000000000011E-2</v>
      </c>
      <c r="L13">
        <v>63</v>
      </c>
      <c r="M13" s="18">
        <f t="shared" si="5"/>
        <v>0.252</v>
      </c>
      <c r="N13" s="22">
        <f t="shared" si="6"/>
        <v>0.60533333333333339</v>
      </c>
      <c r="O13" s="34" t="str">
        <f t="shared" si="7"/>
        <v>Pass</v>
      </c>
      <c r="P13" s="34" t="str">
        <f t="shared" si="8"/>
        <v>D</v>
      </c>
      <c r="Q13" s="34">
        <f t="shared" si="9"/>
        <v>6</v>
      </c>
    </row>
    <row r="14" spans="1:17" x14ac:dyDescent="0.2">
      <c r="A14" s="31" t="s">
        <v>67</v>
      </c>
      <c r="B14">
        <v>25</v>
      </c>
      <c r="C14" s="18">
        <f t="shared" si="0"/>
        <v>5.5555555555555559E-2</v>
      </c>
      <c r="D14">
        <v>49</v>
      </c>
      <c r="E14" s="20">
        <f t="shared" si="1"/>
        <v>4.9000000000000002E-2</v>
      </c>
      <c r="F14">
        <v>35</v>
      </c>
      <c r="G14" s="20">
        <f t="shared" si="2"/>
        <v>5.8333333333333341E-2</v>
      </c>
      <c r="H14">
        <v>56</v>
      </c>
      <c r="I14" s="18">
        <f t="shared" si="3"/>
        <v>6.9999999999999993E-2</v>
      </c>
      <c r="J14">
        <v>30</v>
      </c>
      <c r="K14" s="18">
        <f t="shared" si="4"/>
        <v>0.06</v>
      </c>
      <c r="L14">
        <v>49</v>
      </c>
      <c r="M14" s="18">
        <f t="shared" si="5"/>
        <v>0.19600000000000001</v>
      </c>
      <c r="N14" s="22">
        <f t="shared" si="6"/>
        <v>0.48888888888888893</v>
      </c>
      <c r="O14" s="34" t="str">
        <f t="shared" si="7"/>
        <v>Fail</v>
      </c>
      <c r="P14" s="34" t="str">
        <f t="shared" si="8"/>
        <v>F</v>
      </c>
      <c r="Q14" s="34">
        <f t="shared" si="9"/>
        <v>8</v>
      </c>
    </row>
    <row r="15" spans="1:17" x14ac:dyDescent="0.2">
      <c r="A15" s="31" t="s">
        <v>68</v>
      </c>
      <c r="B15">
        <v>17</v>
      </c>
      <c r="C15" s="18">
        <f t="shared" si="0"/>
        <v>3.7777777777777778E-2</v>
      </c>
      <c r="D15">
        <v>90</v>
      </c>
      <c r="E15" s="20">
        <f t="shared" si="1"/>
        <v>9.0000000000000011E-2</v>
      </c>
      <c r="F15">
        <v>50</v>
      </c>
      <c r="G15" s="20">
        <f t="shared" si="2"/>
        <v>8.3333333333333343E-2</v>
      </c>
      <c r="H15">
        <v>49</v>
      </c>
      <c r="I15" s="18">
        <f t="shared" si="3"/>
        <v>6.1250000000000006E-2</v>
      </c>
      <c r="J15">
        <v>78</v>
      </c>
      <c r="K15" s="18">
        <f t="shared" si="4"/>
        <v>0.15600000000000003</v>
      </c>
      <c r="L15">
        <v>70</v>
      </c>
      <c r="M15" s="18">
        <f t="shared" si="5"/>
        <v>0.27999999999999997</v>
      </c>
      <c r="N15" s="22">
        <f t="shared" si="6"/>
        <v>0.70836111111111122</v>
      </c>
      <c r="O15" s="34" t="str">
        <f t="shared" si="7"/>
        <v>Pass</v>
      </c>
      <c r="P15" s="34" t="str">
        <f t="shared" si="8"/>
        <v>C</v>
      </c>
      <c r="Q15" s="34">
        <f t="shared" si="9"/>
        <v>2</v>
      </c>
    </row>
    <row r="16" spans="1:17" x14ac:dyDescent="0.2">
      <c r="A16" s="31" t="s">
        <v>69</v>
      </c>
      <c r="B16">
        <v>42</v>
      </c>
      <c r="C16" s="18">
        <f t="shared" si="0"/>
        <v>9.3333333333333338E-2</v>
      </c>
      <c r="D16">
        <v>99</v>
      </c>
      <c r="E16" s="20">
        <f t="shared" si="1"/>
        <v>9.9000000000000005E-2</v>
      </c>
      <c r="F16">
        <v>20</v>
      </c>
      <c r="G16" s="20">
        <f t="shared" si="2"/>
        <v>3.3333333333333333E-2</v>
      </c>
      <c r="H16">
        <v>51</v>
      </c>
      <c r="I16" s="18">
        <f t="shared" si="3"/>
        <v>6.3750000000000001E-2</v>
      </c>
      <c r="J16">
        <v>69</v>
      </c>
      <c r="K16" s="18">
        <f t="shared" si="4"/>
        <v>0.13799999999999998</v>
      </c>
      <c r="L16">
        <v>65</v>
      </c>
      <c r="M16" s="18">
        <f t="shared" si="5"/>
        <v>0.26</v>
      </c>
      <c r="N16" s="22">
        <f t="shared" si="6"/>
        <v>0.68741666666666668</v>
      </c>
      <c r="O16" s="34" t="str">
        <f t="shared" si="7"/>
        <v>Pass</v>
      </c>
      <c r="P16" s="34" t="str">
        <f t="shared" si="8"/>
        <v>D</v>
      </c>
      <c r="Q16" s="34">
        <f t="shared" si="9"/>
        <v>3</v>
      </c>
    </row>
    <row r="18" spans="1:14" x14ac:dyDescent="0.2">
      <c r="A18" s="33" t="s">
        <v>33</v>
      </c>
      <c r="B18" s="59">
        <f>AVERAGE(B7:B16)</f>
        <v>28.1</v>
      </c>
      <c r="C18" s="59"/>
      <c r="D18" s="59">
        <f t="shared" ref="D18" si="10">AVERAGE(D7:D16)</f>
        <v>65</v>
      </c>
      <c r="E18" s="59"/>
      <c r="F18" s="59">
        <f t="shared" ref="F18:L18" si="11">AVERAGE(F7:F16)</f>
        <v>32.700000000000003</v>
      </c>
      <c r="G18" s="59"/>
      <c r="H18" s="59">
        <f t="shared" si="11"/>
        <v>59.6</v>
      </c>
      <c r="I18" s="59"/>
      <c r="J18" s="59">
        <f t="shared" si="11"/>
        <v>53.3</v>
      </c>
      <c r="K18" s="59"/>
      <c r="L18" s="59">
        <f t="shared" si="11"/>
        <v>60.9</v>
      </c>
      <c r="M18" s="59"/>
      <c r="N18" s="59"/>
    </row>
    <row r="19" spans="1:14" x14ac:dyDescent="0.2">
      <c r="A19" s="35" t="s">
        <v>25</v>
      </c>
      <c r="B19" s="59">
        <f>MAX(B7:B16)</f>
        <v>45</v>
      </c>
      <c r="C19" s="22"/>
      <c r="D19" s="59">
        <f t="shared" ref="D19:L19" si="12">MAX(D7:D16)</f>
        <v>99</v>
      </c>
      <c r="E19" s="59"/>
      <c r="F19" s="59">
        <f t="shared" si="12"/>
        <v>58</v>
      </c>
      <c r="G19" s="59"/>
      <c r="H19" s="59">
        <f t="shared" si="12"/>
        <v>80</v>
      </c>
      <c r="I19" s="59"/>
      <c r="J19" s="59">
        <f t="shared" si="12"/>
        <v>78</v>
      </c>
      <c r="K19" s="59"/>
      <c r="L19" s="59">
        <f t="shared" si="12"/>
        <v>75</v>
      </c>
      <c r="M19" s="59"/>
      <c r="N19" s="59"/>
    </row>
    <row r="20" spans="1:14" x14ac:dyDescent="0.2">
      <c r="A20" s="21" t="s">
        <v>26</v>
      </c>
      <c r="B20" s="59">
        <f>MIN(B7:B16)</f>
        <v>10</v>
      </c>
      <c r="C20" s="22"/>
      <c r="D20" s="59">
        <f t="shared" ref="D20:L20" si="13">MIN(D7:D16)</f>
        <v>30</v>
      </c>
      <c r="E20" s="59"/>
      <c r="F20" s="59">
        <f t="shared" si="13"/>
        <v>8</v>
      </c>
      <c r="G20" s="59"/>
      <c r="H20" s="59">
        <f t="shared" si="13"/>
        <v>45</v>
      </c>
      <c r="I20" s="59"/>
      <c r="J20" s="59">
        <f t="shared" si="13"/>
        <v>30</v>
      </c>
      <c r="K20" s="59"/>
      <c r="L20" s="59">
        <f t="shared" si="13"/>
        <v>30</v>
      </c>
      <c r="M20" s="59"/>
      <c r="N20" s="59"/>
    </row>
    <row r="21" spans="1:14" x14ac:dyDescent="0.2">
      <c r="A21" s="33" t="s">
        <v>34</v>
      </c>
      <c r="B21">
        <f>MODE(B7:B16)</f>
        <v>42</v>
      </c>
      <c r="C21" s="59"/>
      <c r="D21" s="34">
        <f>MODE(D7:D16)</f>
        <v>90</v>
      </c>
      <c r="E21" s="34"/>
      <c r="F21" s="34">
        <f t="shared" ref="F21:L21" si="14">MODE(F7:F16)</f>
        <v>35</v>
      </c>
      <c r="G21" s="34"/>
      <c r="H21" s="34">
        <f t="shared" si="14"/>
        <v>56</v>
      </c>
      <c r="I21" s="34"/>
      <c r="J21" s="34">
        <f t="shared" si="14"/>
        <v>65</v>
      </c>
      <c r="K21" s="34"/>
      <c r="L21" s="34">
        <f t="shared" si="14"/>
        <v>71</v>
      </c>
      <c r="M21" s="34"/>
      <c r="N21" s="34"/>
    </row>
    <row r="22" spans="1:14" x14ac:dyDescent="0.2">
      <c r="A22" s="33" t="s">
        <v>35</v>
      </c>
      <c r="B22">
        <f>COUNT(B7:B16)</f>
        <v>10</v>
      </c>
      <c r="C22" s="34"/>
      <c r="D22" s="34">
        <f t="shared" ref="D22:L22" si="15">COUNT(D7:D16)</f>
        <v>10</v>
      </c>
      <c r="E22" s="34"/>
      <c r="F22" s="34">
        <f t="shared" si="15"/>
        <v>10</v>
      </c>
      <c r="G22" s="34"/>
      <c r="H22" s="34">
        <f t="shared" si="15"/>
        <v>10</v>
      </c>
      <c r="I22" s="34"/>
      <c r="J22" s="34">
        <f t="shared" si="15"/>
        <v>10</v>
      </c>
      <c r="K22" s="34"/>
      <c r="L22" s="34">
        <f t="shared" si="15"/>
        <v>10</v>
      </c>
      <c r="M22" s="34"/>
      <c r="N22" s="34"/>
    </row>
    <row r="24" spans="1:14" x14ac:dyDescent="0.2">
      <c r="A24" s="24" t="s">
        <v>50</v>
      </c>
    </row>
    <row r="25" spans="1:14" x14ac:dyDescent="0.2">
      <c r="A25" s="23" t="s">
        <v>51</v>
      </c>
    </row>
    <row r="26" spans="1:14" ht="13.5" thickBot="1" x14ac:dyDescent="0.25">
      <c r="B26" s="27" t="s">
        <v>53</v>
      </c>
    </row>
    <row r="27" spans="1:14" ht="13.5" thickTop="1" x14ac:dyDescent="0.2">
      <c r="B27" s="23" t="s">
        <v>52</v>
      </c>
    </row>
    <row r="28" spans="1:14" x14ac:dyDescent="0.2">
      <c r="A28" s="28" t="s">
        <v>47</v>
      </c>
    </row>
    <row r="29" spans="1:14" x14ac:dyDescent="0.2">
      <c r="A29" s="67" t="s">
        <v>95</v>
      </c>
    </row>
    <row r="30" spans="1:14" x14ac:dyDescent="0.2">
      <c r="A30" s="23" t="s">
        <v>54</v>
      </c>
    </row>
    <row r="31" spans="1:14" x14ac:dyDescent="0.2">
      <c r="A31" s="28" t="s">
        <v>47</v>
      </c>
    </row>
    <row r="32" spans="1:14" x14ac:dyDescent="0.2">
      <c r="A32" s="67" t="s">
        <v>94</v>
      </c>
    </row>
    <row r="33" spans="1:1" x14ac:dyDescent="0.2">
      <c r="A33" s="67" t="s">
        <v>92</v>
      </c>
    </row>
    <row r="34" spans="1:1" x14ac:dyDescent="0.2">
      <c r="A34" s="67" t="s">
        <v>93</v>
      </c>
    </row>
  </sheetData>
  <mergeCells count="7">
    <mergeCell ref="A1:Q1"/>
    <mergeCell ref="B4:C4"/>
    <mergeCell ref="D4:E4"/>
    <mergeCell ref="L4:M4"/>
    <mergeCell ref="F4:G4"/>
    <mergeCell ref="H4:I4"/>
    <mergeCell ref="J4:K4"/>
  </mergeCells>
  <phoneticPr fontId="3" type="noConversion"/>
  <conditionalFormatting sqref="O7:O16">
    <cfRule type="cellIs" dxfId="1" priority="1" operator="equal">
      <formula>"Fail"</formula>
    </cfRule>
    <cfRule type="cellIs" dxfId="0" priority="2" operator="equal">
      <formula>"pass"</formula>
    </cfRule>
  </conditionalFormatting>
  <pageMargins left="0.75" right="0.75" top="1" bottom="1" header="0.5" footer="0.5"/>
  <pageSetup paperSize="9"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8EF4A-23D8-4677-9DEB-83433C2DCD0C}">
  <dimension ref="A1:E18"/>
  <sheetViews>
    <sheetView zoomScale="130" zoomScaleNormal="130" workbookViewId="0">
      <selection activeCell="E8" sqref="E8"/>
    </sheetView>
  </sheetViews>
  <sheetFormatPr defaultRowHeight="12.75" x14ac:dyDescent="0.2"/>
  <cols>
    <col min="1" max="1" width="11.28515625" style="34" bestFit="1" customWidth="1"/>
    <col min="2" max="2" width="17.28515625" style="34" customWidth="1"/>
    <col min="3" max="4" width="12.7109375" style="34" bestFit="1" customWidth="1"/>
    <col min="5" max="5" width="6.42578125" style="34" bestFit="1" customWidth="1"/>
    <col min="6" max="16384" width="9.140625" style="34"/>
  </cols>
  <sheetData>
    <row r="1" spans="1:5" ht="15" x14ac:dyDescent="0.25">
      <c r="A1" s="83" t="s">
        <v>108</v>
      </c>
      <c r="B1" s="83" t="s">
        <v>70</v>
      </c>
      <c r="C1" s="83" t="s">
        <v>107</v>
      </c>
      <c r="D1" s="83" t="s">
        <v>106</v>
      </c>
      <c r="E1" s="83" t="s">
        <v>105</v>
      </c>
    </row>
    <row r="2" spans="1:5" x14ac:dyDescent="0.2">
      <c r="A2" s="75" t="s">
        <v>104</v>
      </c>
      <c r="B2" s="76">
        <v>500</v>
      </c>
      <c r="C2" s="75">
        <v>1</v>
      </c>
      <c r="D2" s="76">
        <f>B2*C2</f>
        <v>500</v>
      </c>
      <c r="E2" s="75" t="str">
        <f>IF(D2&gt;1500,"yes","no")</f>
        <v>no</v>
      </c>
    </row>
    <row r="3" spans="1:5" x14ac:dyDescent="0.2">
      <c r="A3" s="75" t="s">
        <v>99</v>
      </c>
      <c r="B3" s="76">
        <v>1500</v>
      </c>
      <c r="C3" s="75">
        <v>1</v>
      </c>
      <c r="D3" s="76">
        <f>B3*C3</f>
        <v>1500</v>
      </c>
      <c r="E3" s="75" t="str">
        <f>IF(D3&gt;1500,"yes","no")</f>
        <v>no</v>
      </c>
    </row>
    <row r="4" spans="1:5" x14ac:dyDescent="0.2">
      <c r="A4" s="75" t="s">
        <v>103</v>
      </c>
      <c r="B4" s="76">
        <v>1000</v>
      </c>
      <c r="C4" s="75">
        <v>1</v>
      </c>
      <c r="D4" s="76">
        <f>B4*C4</f>
        <v>1000</v>
      </c>
      <c r="E4" s="75" t="str">
        <f>IF(D4&gt;1500,"yes","no")</f>
        <v>no</v>
      </c>
    </row>
    <row r="5" spans="1:5" x14ac:dyDescent="0.2">
      <c r="A5" s="75" t="s">
        <v>99</v>
      </c>
      <c r="B5" s="76">
        <v>2000</v>
      </c>
      <c r="C5" s="75">
        <v>2</v>
      </c>
      <c r="D5" s="76">
        <f>B5*C5</f>
        <v>4000</v>
      </c>
      <c r="E5" s="75" t="str">
        <f>IF(D5&gt;1500,"yes","no")</f>
        <v>yes</v>
      </c>
    </row>
    <row r="6" spans="1:5" x14ac:dyDescent="0.2">
      <c r="A6" s="75" t="s">
        <v>104</v>
      </c>
      <c r="B6" s="76">
        <v>500</v>
      </c>
      <c r="C6" s="75">
        <v>1</v>
      </c>
      <c r="D6" s="76">
        <f>B6*C6</f>
        <v>500</v>
      </c>
      <c r="E6" s="75" t="str">
        <f>IF(D6&gt;1500,"yes","no")</f>
        <v>no</v>
      </c>
    </row>
    <row r="7" spans="1:5" x14ac:dyDescent="0.2">
      <c r="A7" s="75" t="s">
        <v>103</v>
      </c>
      <c r="B7" s="76">
        <v>1500</v>
      </c>
      <c r="C7" s="75">
        <v>3</v>
      </c>
      <c r="D7" s="76">
        <f>B7*C7</f>
        <v>4500</v>
      </c>
      <c r="E7" s="75" t="str">
        <f>IF(D7&gt;1500,"yes","no")</f>
        <v>yes</v>
      </c>
    </row>
    <row r="8" spans="1:5" x14ac:dyDescent="0.2">
      <c r="A8" s="75" t="s">
        <v>103</v>
      </c>
      <c r="B8" s="76">
        <v>1000</v>
      </c>
      <c r="C8" s="75">
        <v>1</v>
      </c>
      <c r="D8" s="76">
        <f>B8*C8</f>
        <v>1000</v>
      </c>
      <c r="E8" s="75" t="str">
        <f>IF(D8&gt;1500,"yes","no")</f>
        <v>no</v>
      </c>
    </row>
    <row r="9" spans="1:5" x14ac:dyDescent="0.2">
      <c r="A9" s="75" t="s">
        <v>104</v>
      </c>
      <c r="B9" s="76">
        <v>2000</v>
      </c>
      <c r="C9" s="75">
        <v>2</v>
      </c>
      <c r="D9" s="76">
        <f>B9*C9</f>
        <v>4000</v>
      </c>
      <c r="E9" s="75" t="str">
        <f>IF(D9&gt;1500,"yes","no")</f>
        <v>yes</v>
      </c>
    </row>
    <row r="10" spans="1:5" ht="13.5" thickBot="1" x14ac:dyDescent="0.25">
      <c r="A10" s="81" t="s">
        <v>103</v>
      </c>
      <c r="B10" s="82">
        <v>1500</v>
      </c>
      <c r="C10" s="81">
        <v>1</v>
      </c>
      <c r="D10" s="82">
        <f>B10*C10</f>
        <v>1500</v>
      </c>
      <c r="E10" s="81" t="str">
        <f>IF(D10&gt;1500,"yes","no")</f>
        <v>no</v>
      </c>
    </row>
    <row r="11" spans="1:5" ht="15.75" thickTop="1" x14ac:dyDescent="0.25">
      <c r="A11" s="80" t="s">
        <v>102</v>
      </c>
      <c r="B11" s="79"/>
      <c r="C11" s="78"/>
      <c r="D11" s="78"/>
      <c r="E11" s="78"/>
    </row>
    <row r="12" spans="1:5" ht="15" x14ac:dyDescent="0.25">
      <c r="A12" s="75"/>
      <c r="B12" s="77" t="s">
        <v>101</v>
      </c>
      <c r="C12" s="76">
        <f>D4+D7+D8+D10</f>
        <v>8000</v>
      </c>
      <c r="D12" s="75"/>
      <c r="E12" s="75"/>
    </row>
    <row r="13" spans="1:5" x14ac:dyDescent="0.2">
      <c r="A13" s="75"/>
      <c r="B13" s="45" t="s">
        <v>100</v>
      </c>
      <c r="C13" s="76">
        <f>D2+D6+D9</f>
        <v>5000</v>
      </c>
      <c r="D13" s="75"/>
      <c r="E13" s="75"/>
    </row>
    <row r="14" spans="1:5" x14ac:dyDescent="0.2">
      <c r="A14" s="75"/>
      <c r="B14" s="45" t="s">
        <v>99</v>
      </c>
      <c r="C14" s="76">
        <f>D3+D5</f>
        <v>5500</v>
      </c>
      <c r="D14" s="75"/>
      <c r="E14" s="75"/>
    </row>
    <row r="15" spans="1:5" x14ac:dyDescent="0.2">
      <c r="B15" s="67"/>
    </row>
    <row r="16" spans="1:5" x14ac:dyDescent="0.2">
      <c r="A16" s="24" t="s">
        <v>37</v>
      </c>
      <c r="B16" s="67" t="s">
        <v>98</v>
      </c>
    </row>
    <row r="17" spans="2:2" x14ac:dyDescent="0.2">
      <c r="B17" s="34" t="s">
        <v>97</v>
      </c>
    </row>
    <row r="18" spans="2:2" x14ac:dyDescent="0.2">
      <c r="B18" s="67" t="s">
        <v>96</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EA4D9-C286-4E5D-8205-6B34BD3BDDBA}">
  <dimension ref="A1:C24"/>
  <sheetViews>
    <sheetView workbookViewId="0">
      <selection activeCell="B30" sqref="B30"/>
    </sheetView>
  </sheetViews>
  <sheetFormatPr defaultRowHeight="12.75" x14ac:dyDescent="0.2"/>
  <cols>
    <col min="1" max="1" width="20.85546875" customWidth="1"/>
    <col min="2" max="2" width="42.85546875" customWidth="1"/>
    <col min="3" max="3" width="19.5703125" bestFit="1" customWidth="1"/>
  </cols>
  <sheetData>
    <row r="1" spans="1:3" ht="21" x14ac:dyDescent="0.35">
      <c r="A1" s="43" t="s">
        <v>71</v>
      </c>
      <c r="B1" s="43" t="s">
        <v>72</v>
      </c>
      <c r="C1" s="43" t="s">
        <v>70</v>
      </c>
    </row>
    <row r="2" spans="1:3" ht="18.75" x14ac:dyDescent="0.3">
      <c r="A2" s="40" t="s">
        <v>73</v>
      </c>
      <c r="B2" s="40" t="s">
        <v>74</v>
      </c>
      <c r="C2" s="66">
        <v>30000</v>
      </c>
    </row>
    <row r="3" spans="1:3" ht="18.75" x14ac:dyDescent="0.3">
      <c r="A3" s="40" t="s">
        <v>75</v>
      </c>
      <c r="B3" s="40" t="s">
        <v>76</v>
      </c>
      <c r="C3" s="66">
        <v>25000</v>
      </c>
    </row>
    <row r="4" spans="1:3" ht="18.75" x14ac:dyDescent="0.3">
      <c r="A4" s="40" t="s">
        <v>77</v>
      </c>
      <c r="B4" s="40" t="s">
        <v>78</v>
      </c>
      <c r="C4" s="66">
        <v>42000</v>
      </c>
    </row>
    <row r="5" spans="1:3" ht="18.75" x14ac:dyDescent="0.3">
      <c r="A5" s="40" t="s">
        <v>79</v>
      </c>
      <c r="B5" s="40" t="s">
        <v>74</v>
      </c>
      <c r="C5" s="66">
        <v>42000</v>
      </c>
    </row>
    <row r="6" spans="1:3" ht="18.75" x14ac:dyDescent="0.3">
      <c r="A6" s="40" t="s">
        <v>80</v>
      </c>
      <c r="B6" s="40" t="s">
        <v>76</v>
      </c>
      <c r="C6" s="66">
        <v>35000</v>
      </c>
    </row>
    <row r="7" spans="1:3" ht="18.75" x14ac:dyDescent="0.3">
      <c r="A7" s="40" t="s">
        <v>81</v>
      </c>
      <c r="B7" s="40" t="s">
        <v>78</v>
      </c>
      <c r="C7" s="66">
        <v>55000</v>
      </c>
    </row>
    <row r="8" spans="1:3" ht="18.75" x14ac:dyDescent="0.3">
      <c r="A8" s="40" t="s">
        <v>82</v>
      </c>
      <c r="B8" s="40" t="s">
        <v>74</v>
      </c>
      <c r="C8" s="66">
        <v>25000</v>
      </c>
    </row>
    <row r="9" spans="1:3" ht="18.75" x14ac:dyDescent="0.3">
      <c r="A9" s="40" t="s">
        <v>83</v>
      </c>
      <c r="B9" s="40" t="s">
        <v>76</v>
      </c>
      <c r="C9" s="66">
        <v>34000</v>
      </c>
    </row>
    <row r="10" spans="1:3" ht="18.75" x14ac:dyDescent="0.3">
      <c r="A10" s="40" t="s">
        <v>75</v>
      </c>
      <c r="B10" s="40" t="s">
        <v>78</v>
      </c>
      <c r="C10" s="66">
        <v>32000</v>
      </c>
    </row>
    <row r="11" spans="1:3" ht="18.75" x14ac:dyDescent="0.3">
      <c r="A11" s="40"/>
      <c r="B11" s="40"/>
      <c r="C11" s="41"/>
    </row>
    <row r="12" spans="1:3" ht="18.75" x14ac:dyDescent="0.3">
      <c r="A12" s="40"/>
      <c r="B12" s="40"/>
      <c r="C12" s="41"/>
    </row>
    <row r="13" spans="1:3" x14ac:dyDescent="0.2">
      <c r="A13" s="34"/>
      <c r="B13" s="34"/>
      <c r="C13" s="34"/>
    </row>
    <row r="14" spans="1:3" ht="19.5" thickBot="1" x14ac:dyDescent="0.35">
      <c r="A14" s="74" t="s">
        <v>84</v>
      </c>
      <c r="B14" s="74"/>
      <c r="C14" s="64">
        <f>SUM(C2,C5,C8)</f>
        <v>97000</v>
      </c>
    </row>
    <row r="15" spans="1:3" ht="19.5" thickTop="1" x14ac:dyDescent="0.3">
      <c r="A15" s="42"/>
      <c r="B15" s="42"/>
      <c r="C15" s="65"/>
    </row>
    <row r="16" spans="1:3" ht="19.5" thickBot="1" x14ac:dyDescent="0.35">
      <c r="A16" s="74" t="s">
        <v>85</v>
      </c>
      <c r="B16" s="74"/>
      <c r="C16" s="64">
        <f>SUM(C3,C6,C9)</f>
        <v>94000</v>
      </c>
    </row>
    <row r="17" spans="1:3" ht="19.5" thickTop="1" x14ac:dyDescent="0.3">
      <c r="A17" s="42"/>
      <c r="B17" s="42"/>
      <c r="C17" s="65"/>
    </row>
    <row r="18" spans="1:3" ht="19.5" thickBot="1" x14ac:dyDescent="0.35">
      <c r="A18" s="74" t="s">
        <v>86</v>
      </c>
      <c r="B18" s="74"/>
      <c r="C18" s="64">
        <f>SUM(C4,C7,C10)</f>
        <v>129000</v>
      </c>
    </row>
    <row r="19" spans="1:3" ht="13.5" thickTop="1" x14ac:dyDescent="0.2">
      <c r="A19" s="34"/>
      <c r="B19" s="34"/>
      <c r="C19" s="34"/>
    </row>
    <row r="20" spans="1:3" ht="15.75" x14ac:dyDescent="0.25">
      <c r="A20" s="44" t="s">
        <v>87</v>
      </c>
      <c r="B20" s="63">
        <f>COUNTIF(B2:B10,"Air Conditioner")</f>
        <v>3</v>
      </c>
      <c r="C20" s="34"/>
    </row>
    <row r="22" spans="1:3" ht="15.75" x14ac:dyDescent="0.25">
      <c r="A22" s="44" t="s">
        <v>88</v>
      </c>
      <c r="B22" s="63">
        <f>COUNTIF(B2:B10,"Fridge")</f>
        <v>3</v>
      </c>
    </row>
    <row r="23" spans="1:3" ht="15" x14ac:dyDescent="0.2">
      <c r="B23" s="58"/>
    </row>
    <row r="24" spans="1:3" ht="15.75" x14ac:dyDescent="0.25">
      <c r="A24" s="44" t="s">
        <v>89</v>
      </c>
      <c r="B24" s="63">
        <f>COUNTIF(B2:B10,"TV")</f>
        <v>3</v>
      </c>
    </row>
  </sheetData>
  <mergeCells count="3">
    <mergeCell ref="A14:B14"/>
    <mergeCell ref="A16:B16"/>
    <mergeCell ref="A18:B18"/>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PayRoll</vt:lpstr>
      <vt:lpstr>Grading</vt:lpstr>
      <vt:lpstr>Destination_Sales</vt:lpstr>
      <vt:lpstr>Branded_Item</vt:lpstr>
    </vt:vector>
  </TitlesOfParts>
  <Company>International Training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s8598</dc:creator>
  <cp:lastModifiedBy>Jerome Kris Semos</cp:lastModifiedBy>
  <dcterms:created xsi:type="dcterms:W3CDTF">2011-03-29T04:45:09Z</dcterms:created>
  <dcterms:modified xsi:type="dcterms:W3CDTF">2025-05-22T01:22:36Z</dcterms:modified>
</cp:coreProperties>
</file>