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as py\base_line\"/>
    </mc:Choice>
  </mc:AlternateContent>
  <xr:revisionPtr revIDLastSave="0" documentId="13_ncr:1_{6B212CE8-FD0C-495A-85EA-1868E7F44010}" xr6:coauthVersionLast="46" xr6:coauthVersionMax="46" xr10:uidLastSave="{00000000-0000-0000-0000-000000000000}"/>
  <bookViews>
    <workbookView xWindow="-108" yWindow="-108" windowWidth="23256" windowHeight="12576" activeTab="7" xr2:uid="{00000000-000D-0000-FFFF-FFFF00000000}"/>
  </bookViews>
  <sheets>
    <sheet name="Calculo QMN" sheetId="1" r:id="rId1"/>
    <sheet name="Data" sheetId="2" r:id="rId2"/>
    <sheet name="LB" sheetId="3" r:id="rId3"/>
    <sheet name="T( QMN)" sheetId="4" r:id="rId4"/>
    <sheet name="PRESIONES VS RESULTADOS" sheetId="5" r:id="rId5"/>
    <sheet name="Data6" sheetId="6" r:id="rId6"/>
    <sheet name="resumen" sheetId="7" r:id="rId7"/>
    <sheet name="Presiones" sheetId="8" r:id="rId8"/>
  </sheets>
  <externalReferences>
    <externalReference r:id="rId9"/>
  </externalReferences>
  <definedNames>
    <definedName name="_xlnm.Print_Area" localSheetId="0">'Calculo QMN'!$A$1:$U$31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5" l="1"/>
  <c r="J22" i="5"/>
  <c r="J23" i="5"/>
  <c r="J24" i="5"/>
  <c r="J25" i="5"/>
  <c r="J20" i="5"/>
  <c r="I21" i="5"/>
  <c r="I22" i="5"/>
  <c r="I23" i="5"/>
  <c r="I24" i="5"/>
  <c r="I25" i="5"/>
  <c r="I20" i="5"/>
  <c r="G21" i="5"/>
  <c r="G22" i="5"/>
  <c r="G23" i="5"/>
  <c r="G24" i="5"/>
  <c r="G25" i="5"/>
  <c r="G20" i="5"/>
  <c r="F21" i="5"/>
  <c r="F27" i="5" s="1"/>
  <c r="F22" i="5"/>
  <c r="F23" i="5"/>
  <c r="F24" i="5"/>
  <c r="F25" i="5"/>
  <c r="F20" i="5"/>
  <c r="E21" i="5"/>
  <c r="E22" i="5"/>
  <c r="E23" i="5"/>
  <c r="E24" i="5"/>
  <c r="E25" i="5"/>
  <c r="E20" i="5"/>
  <c r="F17" i="5" s="1"/>
  <c r="E7" i="4"/>
  <c r="I7" i="4" s="1"/>
  <c r="D8" i="4"/>
  <c r="D9" i="4"/>
  <c r="D10" i="4"/>
  <c r="D11" i="4"/>
  <c r="D12" i="4"/>
  <c r="D7" i="4"/>
  <c r="C8" i="4"/>
  <c r="C9" i="4"/>
  <c r="C10" i="4"/>
  <c r="C11" i="4"/>
  <c r="C12" i="4"/>
  <c r="C7" i="4"/>
  <c r="B8" i="4"/>
  <c r="B9" i="4"/>
  <c r="B10" i="4"/>
  <c r="B11" i="4"/>
  <c r="B12" i="4"/>
  <c r="B7" i="4"/>
  <c r="B4" i="4" s="1"/>
  <c r="B3" i="3"/>
  <c r="P27" i="5"/>
  <c r="O27" i="5"/>
  <c r="O28" i="5" s="1"/>
  <c r="N27" i="5"/>
  <c r="M27" i="5"/>
  <c r="M28" i="5" s="1"/>
  <c r="L26" i="5"/>
  <c r="J26" i="5"/>
  <c r="I26" i="5"/>
  <c r="E26" i="5"/>
  <c r="L25" i="5"/>
  <c r="L24" i="5"/>
  <c r="L23" i="5"/>
  <c r="L22" i="5"/>
  <c r="L21" i="5"/>
  <c r="L20" i="5"/>
  <c r="M17" i="5" s="1"/>
  <c r="G27" i="5"/>
  <c r="I15" i="4"/>
  <c r="I14" i="4"/>
  <c r="D13" i="4"/>
  <c r="B13" i="4"/>
  <c r="E15" i="4"/>
  <c r="F4" i="4"/>
  <c r="A6" i="3"/>
  <c r="B5" i="3"/>
  <c r="D5" i="3" s="1"/>
  <c r="E5" i="3" s="1"/>
  <c r="A4" i="3"/>
  <c r="A2" i="3"/>
  <c r="R28" i="1"/>
  <c r="R29" i="1" s="1"/>
  <c r="G28" i="1"/>
  <c r="D27" i="1"/>
  <c r="R25" i="1" s="1"/>
  <c r="G26" i="1"/>
  <c r="D21" i="1"/>
  <c r="M11" i="1"/>
  <c r="E11" i="1"/>
  <c r="Q3" i="1"/>
  <c r="N3" i="1"/>
  <c r="I27" i="5" l="1"/>
  <c r="I28" i="5" s="1"/>
  <c r="J27" i="5"/>
  <c r="E14" i="4"/>
  <c r="B7" i="3"/>
  <c r="S21" i="1"/>
  <c r="S22" i="1" s="1"/>
  <c r="F28" i="5"/>
  <c r="C3" i="3"/>
  <c r="C5" i="3"/>
  <c r="D3" i="3"/>
  <c r="E3" i="3" l="1"/>
  <c r="E7" i="3" s="1"/>
  <c r="D7" i="3"/>
  <c r="C7" i="3"/>
</calcChain>
</file>

<file path=xl/sharedStrings.xml><?xml version="1.0" encoding="utf-8"?>
<sst xmlns="http://schemas.openxmlformats.org/spreadsheetml/2006/main" count="115" uniqueCount="79">
  <si>
    <t>Nombre Proyecto</t>
  </si>
  <si>
    <t>EMCALI 300 -CO-1437-2018</t>
  </si>
  <si>
    <t>Periodo de Calculo de Evaluacion</t>
  </si>
  <si>
    <t>Pais</t>
  </si>
  <si>
    <t>Colombia</t>
  </si>
  <si>
    <t>Top-Down</t>
  </si>
  <si>
    <t>a</t>
  </si>
  <si>
    <t>Region/Ciudad</t>
  </si>
  <si>
    <t>Cali</t>
  </si>
  <si>
    <t>Bottom-Up (CMN)</t>
  </si>
  <si>
    <t>Sector Hidraulico</t>
  </si>
  <si>
    <t>RBS-22A</t>
  </si>
  <si>
    <t>Tipo - Sistema</t>
  </si>
  <si>
    <t>Sistema Completo</t>
  </si>
  <si>
    <t>Sub-Sistema</t>
  </si>
  <si>
    <t>SH (DMZ)</t>
  </si>
  <si>
    <t>X</t>
  </si>
  <si>
    <t>DMA</t>
  </si>
  <si>
    <t>Step-Test</t>
  </si>
  <si>
    <t>Longitud de  Red</t>
  </si>
  <si>
    <t>Km</t>
  </si>
  <si>
    <t>Numero de Acometidas</t>
  </si>
  <si>
    <t>Densidad de Acom.</t>
  </si>
  <si>
    <t>Con./Km</t>
  </si>
  <si>
    <t>Numero de Habitantes</t>
  </si>
  <si>
    <t>LINEA BASE - Bottom Up (Analisis de Caudal Minimo Nocturna - CMN)</t>
  </si>
  <si>
    <t>Presion Promedio Sector (PPS)</t>
  </si>
  <si>
    <t>mca</t>
  </si>
  <si>
    <t>Presion Promedio Nocturna Sector (PPNS)</t>
  </si>
  <si>
    <t>FAVAD N1</t>
  </si>
  <si>
    <t>CMN</t>
  </si>
  <si>
    <t>lps</t>
  </si>
  <si>
    <t>ILI</t>
  </si>
  <si>
    <t>UARL</t>
  </si>
  <si>
    <t>NDF</t>
  </si>
  <si>
    <t>Caudal Minimo Nocturno (CMN)</t>
  </si>
  <si>
    <t>Consumo Nocturno  CN</t>
  </si>
  <si>
    <t>Consumo Nocturno - Grandes Consumidores</t>
  </si>
  <si>
    <t>Consumo Nocturno Normal Y fugas Internas</t>
  </si>
  <si>
    <t>Pérdidas Fisicas (Fugas)</t>
  </si>
  <si>
    <t>Fugas Detectables/Recuperables</t>
  </si>
  <si>
    <t>Linea Base en Q</t>
  </si>
  <si>
    <t>Fugas No detectables Economicamente (ILI= 2 hasta 4)</t>
  </si>
  <si>
    <t xml:space="preserve">            Nocturno</t>
  </si>
  <si>
    <t>Fugas de Fondo (ILI=1)</t>
  </si>
  <si>
    <t>Caudal Minimo Nocturno NO Recuperable</t>
  </si>
  <si>
    <t>Consumo Normal Nocturno y Fugas Internas</t>
  </si>
  <si>
    <t>Caudal de Referencia</t>
  </si>
  <si>
    <t>lps/Km de red</t>
  </si>
  <si>
    <t>( = Caudal Minimo Nocturno no recuperables por Km de Red)</t>
  </si>
  <si>
    <t>Nivel Economico de Perdidas Fisicas (ILI = 2 a 3)</t>
  </si>
  <si>
    <t>Pérdida Fisica sobre 24H</t>
  </si>
  <si>
    <t>m3/h</t>
  </si>
  <si>
    <t>m3/d</t>
  </si>
  <si>
    <t>Linea Base en Volumen Diario</t>
  </si>
  <si>
    <t>RBS-11</t>
  </si>
  <si>
    <t>Estimación de las pérdidas físicas de agua recuperable      ( l/s)</t>
  </si>
  <si>
    <t>Estimación de las pérdidas físicas de agua recuperable (l/s/km)</t>
  </si>
  <si>
    <t>Estimación de las pérdidas físicas de agua recuperable        (m3/día)</t>
  </si>
  <si>
    <t>Estimación de las pérdidas físicas de agua recuperable ( m3/día/km)</t>
  </si>
  <si>
    <t>LINEA BASE</t>
  </si>
  <si>
    <t>EVAL.RESULTADOS</t>
  </si>
  <si>
    <t>Ahorro (*)</t>
  </si>
  <si>
    <t>Fecha</t>
  </si>
  <si>
    <t>Volumen</t>
  </si>
  <si>
    <t>CMN l/s</t>
  </si>
  <si>
    <t>Consumo</t>
  </si>
  <si>
    <t>m3/Dia</t>
  </si>
  <si>
    <t>Nocturno</t>
  </si>
  <si>
    <t>Caudal Mínimo Nocturno promedio   l/s</t>
  </si>
  <si>
    <t>Volumen diario promedio  m3/d</t>
  </si>
  <si>
    <t>7 dias</t>
  </si>
  <si>
    <t>fecha</t>
  </si>
  <si>
    <t>presion dia  (m.c.a)</t>
  </si>
  <si>
    <t>presion noche  (m.c.a)</t>
  </si>
  <si>
    <t>PS</t>
  </si>
  <si>
    <t>PPC</t>
  </si>
  <si>
    <t>promedio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</si>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</sst>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-* #,##0\ _€_-;\-* #,##0\ _€_-;_-* &quot;-&quot;??\ _€_-;_-@_-"/>
    <numFmt numFmtId="165" formatCode="0.0"/>
    <numFmt numFmtId="166" formatCode="_-* #,##0.00_-;\-* #,##0.00_-;_-* &quot;-&quot;_-;_-@_-"/>
    <numFmt numFmtId="167" formatCode="_-* #,##0.00\ _€_-;\-* #,##0.0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7" fontId="1" fillId="0" borderId="0"/>
    <xf numFmtId="41" fontId="1" fillId="0" borderId="0"/>
  </cellStyleXfs>
  <cellXfs count="186">
    <xf numFmtId="0" fontId="0" fillId="0" borderId="0" xfId="0"/>
    <xf numFmtId="0" fontId="0" fillId="0" borderId="1" xfId="0" applyBorder="1"/>
    <xf numFmtId="0" fontId="0" fillId="0" borderId="4" xfId="0" applyBorder="1"/>
    <xf numFmtId="0" fontId="2" fillId="0" borderId="0" xfId="0" applyFont="1"/>
    <xf numFmtId="0" fontId="0" fillId="0" borderId="0" xfId="0" applyAlignment="1">
      <alignment horizontal="center"/>
    </xf>
    <xf numFmtId="0" fontId="5" fillId="0" borderId="8" xfId="0" applyFont="1" applyBorder="1"/>
    <xf numFmtId="0" fontId="6" fillId="0" borderId="8" xfId="0" applyFont="1" applyBorder="1"/>
    <xf numFmtId="0" fontId="0" fillId="0" borderId="8" xfId="0" applyBorder="1" applyAlignment="1">
      <alignment horizontal="center"/>
    </xf>
    <xf numFmtId="0" fontId="7" fillId="3" borderId="0" xfId="0" applyFont="1" applyFill="1"/>
    <xf numFmtId="0" fontId="3" fillId="3" borderId="0" xfId="0" applyFont="1" applyFill="1"/>
    <xf numFmtId="0" fontId="3" fillId="3" borderId="7" xfId="0" applyFont="1" applyFill="1" applyBorder="1"/>
    <xf numFmtId="0" fontId="2" fillId="0" borderId="0" xfId="0" applyFont="1" applyAlignment="1">
      <alignment horizontal="center"/>
    </xf>
    <xf numFmtId="2" fontId="0" fillId="0" borderId="9" xfId="0" applyNumberFormat="1" applyBorder="1" applyAlignment="1">
      <alignment horizontal="left" vertical="center"/>
    </xf>
    <xf numFmtId="2" fontId="0" fillId="0" borderId="15" xfId="0" applyNumberFormat="1" applyBorder="1" applyAlignment="1">
      <alignment horizontal="left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left" vertical="center"/>
    </xf>
    <xf numFmtId="2" fontId="4" fillId="0" borderId="9" xfId="0" applyNumberFormat="1" applyFont="1" applyBorder="1" applyAlignment="1">
      <alignment horizontal="left" vertical="center"/>
    </xf>
    <xf numFmtId="2" fontId="0" fillId="7" borderId="9" xfId="0" applyNumberFormat="1" applyFill="1" applyBorder="1" applyAlignment="1">
      <alignment horizontal="left" vertical="center"/>
    </xf>
    <xf numFmtId="2" fontId="0" fillId="7" borderId="15" xfId="0" applyNumberFormat="1" applyFill="1" applyBorder="1" applyAlignment="1">
      <alignment horizontal="left" vertical="center"/>
    </xf>
    <xf numFmtId="2" fontId="0" fillId="7" borderId="15" xfId="0" applyNumberFormat="1" applyFill="1" applyBorder="1" applyAlignment="1">
      <alignment horizontal="center" vertical="center"/>
    </xf>
    <xf numFmtId="0" fontId="0" fillId="7" borderId="15" xfId="0" applyFill="1" applyBorder="1"/>
    <xf numFmtId="0" fontId="0" fillId="7" borderId="10" xfId="0" applyFill="1" applyBorder="1"/>
    <xf numFmtId="0" fontId="8" fillId="0" borderId="7" xfId="0" applyFont="1" applyBorder="1"/>
    <xf numFmtId="2" fontId="6" fillId="8" borderId="9" xfId="0" applyNumberFormat="1" applyFont="1" applyFill="1" applyBorder="1" applyAlignment="1">
      <alignment horizontal="left" vertical="center"/>
    </xf>
    <xf numFmtId="2" fontId="0" fillId="8" borderId="15" xfId="0" applyNumberFormat="1" applyFill="1" applyBorder="1" applyAlignment="1">
      <alignment horizontal="left" vertical="center"/>
    </xf>
    <xf numFmtId="2" fontId="0" fillId="8" borderId="15" xfId="0" applyNumberFormat="1" applyFill="1" applyBorder="1" applyAlignment="1">
      <alignment horizontal="center" vertical="center"/>
    </xf>
    <xf numFmtId="0" fontId="0" fillId="8" borderId="15" xfId="0" applyFill="1" applyBorder="1"/>
    <xf numFmtId="0" fontId="0" fillId="8" borderId="10" xfId="0" applyFill="1" applyBorder="1"/>
    <xf numFmtId="2" fontId="0" fillId="4" borderId="18" xfId="0" applyNumberFormat="1" applyFill="1" applyBorder="1" applyAlignment="1">
      <alignment horizontal="center" vertical="center" wrapText="1"/>
    </xf>
    <xf numFmtId="2" fontId="0" fillId="4" borderId="19" xfId="0" applyNumberFormat="1" applyFill="1" applyBorder="1" applyAlignment="1">
      <alignment horizontal="center" vertical="center" wrapText="1"/>
    </xf>
    <xf numFmtId="2" fontId="0" fillId="4" borderId="20" xfId="0" applyNumberFormat="1" applyFill="1" applyBorder="1" applyAlignment="1">
      <alignment horizontal="center" vertical="center" wrapText="1"/>
    </xf>
    <xf numFmtId="2" fontId="0" fillId="6" borderId="20" xfId="0" applyNumberFormat="1" applyFill="1" applyBorder="1" applyAlignment="1">
      <alignment horizontal="left" vertical="center"/>
    </xf>
    <xf numFmtId="0" fontId="0" fillId="7" borderId="9" xfId="0" applyFill="1" applyBorder="1" applyAlignment="1">
      <alignment vertical="center"/>
    </xf>
    <xf numFmtId="2" fontId="0" fillId="7" borderId="15" xfId="0" applyNumberFormat="1" applyFill="1" applyBorder="1" applyAlignment="1">
      <alignment vertical="center"/>
    </xf>
    <xf numFmtId="0" fontId="0" fillId="7" borderId="15" xfId="0" applyFill="1" applyBorder="1" applyAlignment="1">
      <alignment vertical="center"/>
    </xf>
    <xf numFmtId="2" fontId="0" fillId="9" borderId="20" xfId="0" applyNumberFormat="1" applyFill="1" applyBorder="1" applyAlignment="1">
      <alignment horizontal="left" vertical="center"/>
    </xf>
    <xf numFmtId="0" fontId="9" fillId="0" borderId="0" xfId="0" applyFont="1" applyAlignment="1">
      <alignment vertical="top"/>
    </xf>
    <xf numFmtId="0" fontId="0" fillId="0" borderId="9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10" xfId="0" applyFont="1" applyBorder="1" applyAlignment="1">
      <alignment vertical="center"/>
    </xf>
    <xf numFmtId="2" fontId="0" fillId="7" borderId="18" xfId="0" applyNumberFormat="1" applyFill="1" applyBorder="1" applyAlignment="1">
      <alignment horizontal="center" vertical="center" wrapText="1"/>
    </xf>
    <xf numFmtId="2" fontId="0" fillId="7" borderId="19" xfId="0" applyNumberFormat="1" applyFill="1" applyBorder="1" applyAlignment="1">
      <alignment horizontal="center" vertical="center" wrapText="1"/>
    </xf>
    <xf numFmtId="2" fontId="0" fillId="7" borderId="20" xfId="0" applyNumberFormat="1" applyFill="1" applyBorder="1" applyAlignment="1">
      <alignment horizontal="center" vertical="center" wrapText="1"/>
    </xf>
    <xf numFmtId="2" fontId="0" fillId="10" borderId="20" xfId="0" applyNumberFormat="1" applyFill="1" applyBorder="1" applyAlignment="1">
      <alignment horizontal="left" vertical="center"/>
    </xf>
    <xf numFmtId="0" fontId="4" fillId="0" borderId="17" xfId="0" applyFont="1" applyBorder="1"/>
    <xf numFmtId="0" fontId="4" fillId="0" borderId="20" xfId="0" applyFont="1" applyBorder="1"/>
    <xf numFmtId="0" fontId="8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horizontal="right"/>
    </xf>
    <xf numFmtId="2" fontId="0" fillId="4" borderId="16" xfId="0" applyNumberFormat="1" applyFill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 wrapText="1"/>
    </xf>
    <xf numFmtId="2" fontId="0" fillId="4" borderId="17" xfId="0" applyNumberFormat="1" applyFill="1" applyBorder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2" fontId="0" fillId="7" borderId="16" xfId="0" applyNumberForma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2" fontId="0" fillId="7" borderId="17" xfId="0" applyNumberFormat="1" applyFill="1" applyBorder="1" applyAlignment="1">
      <alignment horizontal="center" vertical="center" wrapText="1"/>
    </xf>
    <xf numFmtId="2" fontId="0" fillId="0" borderId="8" xfId="0" applyNumberFormat="1" applyBorder="1"/>
    <xf numFmtId="2" fontId="0" fillId="0" borderId="11" xfId="0" applyNumberFormat="1" applyBorder="1"/>
    <xf numFmtId="2" fontId="0" fillId="0" borderId="15" xfId="0" applyNumberFormat="1" applyBorder="1"/>
    <xf numFmtId="2" fontId="0" fillId="0" borderId="15" xfId="0" applyNumberFormat="1" applyBorder="1" applyAlignment="1">
      <alignment horizontal="center" vertical="center"/>
    </xf>
    <xf numFmtId="2" fontId="0" fillId="7" borderId="15" xfId="0" applyNumberFormat="1" applyFill="1" applyBorder="1"/>
    <xf numFmtId="0" fontId="0" fillId="0" borderId="0" xfId="0" applyAlignment="1">
      <alignment horizontal="left"/>
    </xf>
    <xf numFmtId="2" fontId="0" fillId="9" borderId="19" xfId="0" applyNumberFormat="1" applyFill="1" applyBorder="1" applyAlignment="1">
      <alignment horizontal="center" vertical="center"/>
    </xf>
    <xf numFmtId="2" fontId="0" fillId="10" borderId="19" xfId="0" applyNumberFormat="1" applyFill="1" applyBorder="1" applyAlignment="1">
      <alignment horizontal="center" vertical="center"/>
    </xf>
    <xf numFmtId="0" fontId="0" fillId="0" borderId="11" xfId="0" applyBorder="1"/>
    <xf numFmtId="164" fontId="0" fillId="0" borderId="0" xfId="1" applyNumberFormat="1" applyFont="1"/>
    <xf numFmtId="165" fontId="2" fillId="0" borderId="11" xfId="0" applyNumberFormat="1" applyFont="1" applyBorder="1"/>
    <xf numFmtId="0" fontId="10" fillId="9" borderId="27" xfId="0" applyFont="1" applyFill="1" applyBorder="1" applyAlignment="1">
      <alignment horizontal="center" vertical="center" wrapText="1"/>
    </xf>
    <xf numFmtId="2" fontId="10" fillId="9" borderId="30" xfId="0" applyNumberFormat="1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14" fontId="11" fillId="0" borderId="36" xfId="0" applyNumberFormat="1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0" fillId="9" borderId="8" xfId="0" applyFont="1" applyFill="1" applyBorder="1" applyAlignment="1">
      <alignment horizontal="left" vertical="center" wrapText="1"/>
    </xf>
    <xf numFmtId="0" fontId="10" fillId="9" borderId="37" xfId="0" applyFont="1" applyFill="1" applyBorder="1" applyAlignment="1">
      <alignment horizontal="center" vertical="center" wrapText="1"/>
    </xf>
    <xf numFmtId="14" fontId="13" fillId="8" borderId="36" xfId="0" applyNumberFormat="1" applyFont="1" applyFill="1" applyBorder="1"/>
    <xf numFmtId="3" fontId="11" fillId="8" borderId="8" xfId="0" applyNumberFormat="1" applyFont="1" applyFill="1" applyBorder="1" applyAlignment="1">
      <alignment horizontal="left"/>
    </xf>
    <xf numFmtId="2" fontId="13" fillId="8" borderId="8" xfId="0" applyNumberFormat="1" applyFont="1" applyFill="1" applyBorder="1"/>
    <xf numFmtId="14" fontId="13" fillId="0" borderId="36" xfId="0" applyNumberFormat="1" applyFont="1" applyBorder="1"/>
    <xf numFmtId="1" fontId="11" fillId="0" borderId="8" xfId="0" applyNumberFormat="1" applyFont="1" applyBorder="1" applyAlignment="1">
      <alignment horizontal="left"/>
    </xf>
    <xf numFmtId="2" fontId="11" fillId="0" borderId="8" xfId="0" applyNumberFormat="1" applyFont="1" applyBorder="1"/>
    <xf numFmtId="2" fontId="11" fillId="0" borderId="37" xfId="0" applyNumberFormat="1" applyFont="1" applyBorder="1"/>
    <xf numFmtId="0" fontId="11" fillId="0" borderId="36" xfId="0" applyFont="1" applyBorder="1"/>
    <xf numFmtId="0" fontId="11" fillId="0" borderId="8" xfId="0" applyFont="1" applyBorder="1" applyAlignment="1">
      <alignment horizontal="left"/>
    </xf>
    <xf numFmtId="1" fontId="11" fillId="0" borderId="32" xfId="0" applyNumberFormat="1" applyFont="1" applyBorder="1"/>
    <xf numFmtId="0" fontId="11" fillId="0" borderId="30" xfId="0" applyFont="1" applyBorder="1"/>
    <xf numFmtId="0" fontId="11" fillId="0" borderId="31" xfId="0" applyFont="1" applyBorder="1" applyAlignment="1">
      <alignment horizontal="left"/>
    </xf>
    <xf numFmtId="0" fontId="11" fillId="0" borderId="19" xfId="0" applyFont="1" applyBorder="1"/>
    <xf numFmtId="0" fontId="12" fillId="0" borderId="12" xfId="0" applyFont="1" applyBorder="1"/>
    <xf numFmtId="0" fontId="12" fillId="0" borderId="11" xfId="0" applyFont="1" applyBorder="1"/>
    <xf numFmtId="14" fontId="11" fillId="0" borderId="36" xfId="2" applyNumberFormat="1" applyFont="1" applyBorder="1" applyAlignment="1">
      <alignment vertical="center"/>
    </xf>
    <xf numFmtId="14" fontId="11" fillId="8" borderId="8" xfId="0" applyNumberFormat="1" applyFont="1" applyFill="1" applyBorder="1"/>
    <xf numFmtId="166" fontId="11" fillId="0" borderId="0" xfId="2" applyNumberFormat="1" applyFont="1"/>
    <xf numFmtId="166" fontId="12" fillId="0" borderId="8" xfId="2" applyNumberFormat="1" applyFont="1" applyBorder="1" applyAlignment="1">
      <alignment vertical="center"/>
    </xf>
    <xf numFmtId="166" fontId="12" fillId="0" borderId="37" xfId="2" applyNumberFormat="1" applyFont="1" applyBorder="1" applyAlignment="1">
      <alignment vertical="center"/>
    </xf>
    <xf numFmtId="166" fontId="11" fillId="0" borderId="8" xfId="2" applyNumberFormat="1" applyFont="1" applyBorder="1" applyAlignment="1">
      <alignment vertical="center"/>
    </xf>
    <xf numFmtId="166" fontId="11" fillId="0" borderId="37" xfId="2" applyNumberFormat="1" applyFont="1" applyBorder="1" applyAlignment="1">
      <alignment vertical="center"/>
    </xf>
    <xf numFmtId="166" fontId="12" fillId="2" borderId="36" xfId="2" applyNumberFormat="1" applyFont="1" applyFill="1" applyBorder="1" applyAlignment="1">
      <alignment vertical="center"/>
    </xf>
    <xf numFmtId="166" fontId="12" fillId="2" borderId="8" xfId="2" applyNumberFormat="1" applyFont="1" applyFill="1" applyBorder="1" applyAlignment="1">
      <alignment vertical="center"/>
    </xf>
    <xf numFmtId="166" fontId="12" fillId="2" borderId="37" xfId="2" applyNumberFormat="1" applyFont="1" applyFill="1" applyBorder="1" applyAlignment="1">
      <alignment vertical="center"/>
    </xf>
    <xf numFmtId="166" fontId="12" fillId="9" borderId="30" xfId="2" applyNumberFormat="1" applyFont="1" applyFill="1" applyBorder="1" applyAlignment="1">
      <alignment horizontal="center" vertical="center"/>
    </xf>
    <xf numFmtId="2" fontId="0" fillId="0" borderId="46" xfId="0" applyNumberFormat="1" applyBorder="1"/>
    <xf numFmtId="0" fontId="0" fillId="0" borderId="0" xfId="0"/>
    <xf numFmtId="0" fontId="0" fillId="0" borderId="15" xfId="0" applyBorder="1"/>
    <xf numFmtId="0" fontId="0" fillId="0" borderId="6" xfId="0" applyBorder="1"/>
    <xf numFmtId="0" fontId="0" fillId="0" borderId="10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2" fontId="4" fillId="10" borderId="24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17" xfId="0" applyBorder="1"/>
    <xf numFmtId="2" fontId="0" fillId="0" borderId="9" xfId="0" applyNumberFormat="1" applyBorder="1" applyAlignment="1">
      <alignment horizontal="center" vertical="center"/>
    </xf>
    <xf numFmtId="0" fontId="0" fillId="0" borderId="15" xfId="0" applyBorder="1"/>
    <xf numFmtId="2" fontId="0" fillId="10" borderId="18" xfId="0" applyNumberFormat="1" applyFill="1" applyBorder="1" applyAlignment="1">
      <alignment horizontal="center" vertical="center"/>
    </xf>
    <xf numFmtId="0" fontId="0" fillId="0" borderId="19" xfId="0" applyBorder="1"/>
    <xf numFmtId="165" fontId="0" fillId="11" borderId="12" xfId="0" applyNumberFormat="1" applyFill="1" applyBorder="1" applyAlignment="1">
      <alignment horizontal="center"/>
    </xf>
    <xf numFmtId="0" fontId="0" fillId="0" borderId="13" xfId="0" applyBorder="1"/>
    <xf numFmtId="1" fontId="0" fillId="11" borderId="18" xfId="0" applyNumberFormat="1" applyFill="1" applyBorder="1" applyAlignment="1">
      <alignment horizontal="center"/>
    </xf>
    <xf numFmtId="2" fontId="0" fillId="6" borderId="24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/>
    <xf numFmtId="0" fontId="0" fillId="0" borderId="16" xfId="0" applyBorder="1"/>
    <xf numFmtId="2" fontId="0" fillId="9" borderId="25" xfId="0" applyNumberFormat="1" applyFill="1" applyBorder="1" applyAlignment="1">
      <alignment horizontal="center" vertical="center"/>
    </xf>
    <xf numFmtId="2" fontId="0" fillId="9" borderId="18" xfId="0" applyNumberForma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0" fontId="0" fillId="0" borderId="6" xfId="0" applyBorder="1"/>
    <xf numFmtId="164" fontId="0" fillId="0" borderId="8" xfId="1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0" fillId="0" borderId="10" xfId="0" applyBorder="1"/>
    <xf numFmtId="2" fontId="0" fillId="4" borderId="25" xfId="0" applyNumberFormat="1" applyFill="1" applyBorder="1" applyAlignment="1">
      <alignment horizontal="center" vertical="center" wrapText="1"/>
    </xf>
    <xf numFmtId="2" fontId="0" fillId="5" borderId="25" xfId="0" applyNumberFormat="1" applyFill="1" applyBorder="1" applyAlignment="1">
      <alignment horizontal="center" vertical="center"/>
    </xf>
    <xf numFmtId="0" fontId="2" fillId="0" borderId="8" xfId="0" applyFont="1" applyBorder="1" applyAlignment="1">
      <alignment horizontal="left"/>
    </xf>
    <xf numFmtId="0" fontId="0" fillId="0" borderId="5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26" xfId="0" applyBorder="1" applyAlignment="1">
      <alignment horizontal="right"/>
    </xf>
    <xf numFmtId="0" fontId="4" fillId="0" borderId="26" xfId="0" applyFont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17" fontId="0" fillId="2" borderId="8" xfId="0" applyNumberFormat="1" applyFill="1" applyBorder="1" applyAlignment="1">
      <alignment horizontal="center"/>
    </xf>
    <xf numFmtId="165" fontId="11" fillId="0" borderId="8" xfId="0" applyNumberFormat="1" applyFont="1" applyBorder="1" applyAlignment="1">
      <alignment horizontal="center" vertical="center" wrapText="1"/>
    </xf>
    <xf numFmtId="0" fontId="0" fillId="0" borderId="34" xfId="0" applyBorder="1"/>
    <xf numFmtId="166" fontId="11" fillId="0" borderId="8" xfId="2" applyNumberFormat="1" applyFont="1" applyBorder="1" applyAlignment="1">
      <alignment horizontal="left" vertical="center" wrapText="1"/>
    </xf>
    <xf numFmtId="1" fontId="11" fillId="0" borderId="8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/>
    </xf>
    <xf numFmtId="0" fontId="0" fillId="0" borderId="35" xfId="0" applyBorder="1"/>
    <xf numFmtId="0" fontId="12" fillId="0" borderId="36" xfId="0" applyFont="1" applyBorder="1" applyAlignment="1">
      <alignment horizontal="center" vertical="center" wrapText="1"/>
    </xf>
    <xf numFmtId="0" fontId="0" fillId="0" borderId="33" xfId="0" applyBorder="1"/>
    <xf numFmtId="2" fontId="12" fillId="0" borderId="8" xfId="0" applyNumberFormat="1" applyFont="1" applyBorder="1" applyAlignment="1">
      <alignment horizontal="center" vertical="center" wrapText="1"/>
    </xf>
    <xf numFmtId="43" fontId="12" fillId="0" borderId="8" xfId="0" applyNumberFormat="1" applyFont="1" applyBorder="1" applyAlignment="1">
      <alignment horizontal="left" vertical="center" wrapText="1"/>
    </xf>
    <xf numFmtId="1" fontId="12" fillId="0" borderId="8" xfId="0" applyNumberFormat="1" applyFont="1" applyBorder="1" applyAlignment="1">
      <alignment horizontal="center" vertical="center" wrapText="1"/>
    </xf>
    <xf numFmtId="0" fontId="10" fillId="9" borderId="28" xfId="0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center" vertical="center" wrapText="1"/>
    </xf>
    <xf numFmtId="165" fontId="11" fillId="0" borderId="34" xfId="0" applyNumberFormat="1" applyFont="1" applyBorder="1" applyAlignment="1">
      <alignment horizontal="center" vertical="center" wrapText="1"/>
    </xf>
    <xf numFmtId="166" fontId="11" fillId="0" borderId="34" xfId="2" applyNumberFormat="1" applyFont="1" applyBorder="1" applyAlignment="1">
      <alignment horizontal="left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35" xfId="0" applyNumberFormat="1" applyFont="1" applyBorder="1" applyAlignment="1">
      <alignment horizontal="center"/>
    </xf>
    <xf numFmtId="2" fontId="11" fillId="0" borderId="37" xfId="0" applyNumberFormat="1" applyFont="1" applyBorder="1" applyAlignment="1">
      <alignment horizontal="center"/>
    </xf>
    <xf numFmtId="0" fontId="0" fillId="0" borderId="43" xfId="0" applyBorder="1"/>
    <xf numFmtId="0" fontId="11" fillId="0" borderId="4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1" fillId="0" borderId="45" xfId="0" applyFont="1" applyBorder="1" applyAlignment="1">
      <alignment horizontal="center"/>
    </xf>
    <xf numFmtId="0" fontId="0" fillId="0" borderId="38" xfId="0" applyBorder="1"/>
    <xf numFmtId="14" fontId="10" fillId="9" borderId="27" xfId="0" applyNumberFormat="1" applyFont="1" applyFill="1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10" fillId="9" borderId="36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166" fontId="12" fillId="9" borderId="31" xfId="2" applyNumberFormat="1" applyFont="1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166" fontId="12" fillId="9" borderId="31" xfId="2" applyNumberFormat="1" applyFont="1" applyFill="1" applyBorder="1" applyAlignment="1">
      <alignment vertical="center"/>
    </xf>
    <xf numFmtId="14" fontId="12" fillId="0" borderId="11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/>
    </xf>
    <xf numFmtId="166" fontId="12" fillId="0" borderId="28" xfId="2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166" fontId="12" fillId="0" borderId="27" xfId="2" applyNumberFormat="1" applyFont="1" applyBorder="1" applyAlignment="1">
      <alignment horizontal="center" vertical="center"/>
    </xf>
  </cellXfs>
  <cellStyles count="3">
    <cellStyle name="Millares" xfId="1" builtinId="3"/>
    <cellStyle name="Millares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0001A_WMI/05.%20%20EVALUACION%20DE%20RESULTADOS/EVALUACION%20BUSQUEDA%20DE%20FUGAS/RBS-22A/1)%20RBS-22A%20LINEA%20BASE%20_ANTES%20DE%20REPAR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 BASE Balance - ANTES"/>
      <sheetName val="LINEA BASE Balance - AFTER"/>
      <sheetName val="NRW-IANC Results"/>
      <sheetName val="MNF Graph Results"/>
      <sheetName val="Data BASELINE"/>
      <sheetName val="Data AFTER"/>
      <sheetName val="data"/>
      <sheetName val="Calculo"/>
      <sheetName val="Hoja5"/>
      <sheetName val="Hoja1"/>
      <sheetName val="C ( CAUDALES)"/>
      <sheetName val="T( QMN)"/>
      <sheetName val="C( PRESIONES)"/>
      <sheetName val="PRESIONES VS RESULTADOS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Y12" t="str">
            <v/>
          </cell>
          <cell r="AA12" t="str">
            <v/>
          </cell>
          <cell r="AB12" t="str">
            <v/>
          </cell>
          <cell r="AQ12" t="str">
            <v/>
          </cell>
        </row>
      </sheetData>
      <sheetData sheetId="7">
        <row r="2">
          <cell r="D2">
            <v>44379</v>
          </cell>
        </row>
        <row r="4">
          <cell r="K4">
            <v>50.35</v>
          </cell>
        </row>
        <row r="18">
          <cell r="D18">
            <v>44405</v>
          </cell>
        </row>
        <row r="27">
          <cell r="B27">
            <v>14.516911843442108</v>
          </cell>
        </row>
      </sheetData>
      <sheetData sheetId="8"/>
      <sheetData sheetId="9"/>
      <sheetData sheetId="10"/>
      <sheetData sheetId="11">
        <row r="7">
          <cell r="F7">
            <v>44405</v>
          </cell>
        </row>
        <row r="8">
          <cell r="F8">
            <v>44406</v>
          </cell>
        </row>
        <row r="9">
          <cell r="F9">
            <v>44407</v>
          </cell>
        </row>
        <row r="10">
          <cell r="F10">
            <v>44408</v>
          </cell>
        </row>
        <row r="11">
          <cell r="F11">
            <v>44409</v>
          </cell>
        </row>
        <row r="12">
          <cell r="F12">
            <v>44410</v>
          </cell>
        </row>
        <row r="13">
          <cell r="F13">
            <v>44411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A1:U31"/>
  <sheetViews>
    <sheetView showGridLines="0" zoomScale="80" zoomScaleNormal="80" workbookViewId="0">
      <selection activeCell="G22" sqref="G22:K22"/>
    </sheetView>
  </sheetViews>
  <sheetFormatPr baseColWidth="10" defaultColWidth="5.109375" defaultRowHeight="14.4" x14ac:dyDescent="0.3"/>
  <cols>
    <col min="1" max="1" width="2.44140625" style="107" customWidth="1"/>
    <col min="4" max="4" width="7.109375" style="107" customWidth="1"/>
    <col min="5" max="5" width="10" style="107" customWidth="1"/>
    <col min="6" max="6" width="5.5546875" style="107" customWidth="1"/>
    <col min="7" max="7" width="6.5546875" style="107" customWidth="1"/>
    <col min="9" max="9" width="4.44140625" style="107" customWidth="1"/>
    <col min="11" max="11" width="6.44140625" style="107" customWidth="1"/>
    <col min="12" max="12" width="6.109375" style="107" customWidth="1"/>
    <col min="15" max="15" width="12.33203125" style="107" customWidth="1"/>
    <col min="16" max="16" width="6.88671875" style="107" customWidth="1"/>
    <col min="17" max="17" width="7.5546875" style="107" customWidth="1"/>
    <col min="18" max="18" width="9.109375" style="107" customWidth="1"/>
    <col min="19" max="19" width="7" style="107" customWidth="1"/>
    <col min="20" max="20" width="6.44140625" style="107" customWidth="1"/>
    <col min="21" max="21" width="12" style="107" customWidth="1"/>
  </cols>
  <sheetData>
    <row r="1" spans="1:21" ht="8.1" customHeight="1" x14ac:dyDescent="0.3">
      <c r="A1" s="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3"/>
    </row>
    <row r="2" spans="1:21" ht="17.100000000000001" customHeight="1" x14ac:dyDescent="0.3">
      <c r="A2" s="2"/>
      <c r="B2" s="3" t="s">
        <v>0</v>
      </c>
      <c r="C2" s="3"/>
      <c r="D2" s="3"/>
      <c r="E2" s="139" t="s">
        <v>1</v>
      </c>
      <c r="F2" s="140"/>
      <c r="G2" s="140"/>
      <c r="H2" s="140"/>
      <c r="I2" s="133"/>
      <c r="L2" s="3" t="s">
        <v>2</v>
      </c>
      <c r="U2" s="111"/>
    </row>
    <row r="3" spans="1:21" ht="17.100000000000001" customHeight="1" x14ac:dyDescent="0.3">
      <c r="A3" s="2"/>
      <c r="B3" s="3" t="s">
        <v>3</v>
      </c>
      <c r="C3" s="3"/>
      <c r="D3" s="3"/>
      <c r="E3" s="139" t="s">
        <v>4</v>
      </c>
      <c r="F3" s="140"/>
      <c r="G3" s="140"/>
      <c r="H3" s="140"/>
      <c r="I3" s="133"/>
      <c r="J3" s="145" t="s">
        <v>5</v>
      </c>
      <c r="K3" s="115"/>
      <c r="L3" s="115"/>
      <c r="M3" s="142"/>
      <c r="N3" s="147">
        <f>+N4</f>
        <v>0</v>
      </c>
      <c r="O3" s="133"/>
      <c r="P3" s="4" t="s">
        <v>6</v>
      </c>
      <c r="Q3" s="147">
        <f>+Q4</f>
        <v>0</v>
      </c>
      <c r="R3" s="133"/>
      <c r="U3" s="111"/>
    </row>
    <row r="4" spans="1:21" ht="17.100000000000001" customHeight="1" x14ac:dyDescent="0.3">
      <c r="A4" s="2"/>
      <c r="B4" s="3" t="s">
        <v>7</v>
      </c>
      <c r="C4" s="3"/>
      <c r="D4" s="3"/>
      <c r="E4" s="139" t="s">
        <v>8</v>
      </c>
      <c r="F4" s="140"/>
      <c r="G4" s="140"/>
      <c r="H4" s="140"/>
      <c r="I4" s="133"/>
      <c r="J4" s="145" t="s">
        <v>9</v>
      </c>
      <c r="K4" s="115"/>
      <c r="L4" s="115"/>
      <c r="M4" s="142"/>
      <c r="N4" s="146"/>
      <c r="O4" s="133"/>
      <c r="P4" s="4" t="s">
        <v>6</v>
      </c>
      <c r="Q4" s="146"/>
      <c r="R4" s="133"/>
      <c r="U4" s="111"/>
    </row>
    <row r="5" spans="1:21" ht="17.100000000000001" customHeight="1" x14ac:dyDescent="0.3">
      <c r="A5" s="2"/>
      <c r="B5" s="3" t="s">
        <v>10</v>
      </c>
      <c r="C5" s="3"/>
      <c r="D5" s="3"/>
      <c r="E5" s="139" t="s">
        <v>11</v>
      </c>
      <c r="F5" s="140"/>
      <c r="G5" s="140"/>
      <c r="H5" s="140"/>
      <c r="I5" s="133"/>
      <c r="U5" s="111"/>
    </row>
    <row r="6" spans="1:21" x14ac:dyDescent="0.3">
      <c r="A6" s="2"/>
      <c r="E6" s="65"/>
      <c r="F6" s="65"/>
      <c r="G6" s="65"/>
      <c r="H6" s="65"/>
      <c r="I6" s="65"/>
      <c r="U6" s="111"/>
    </row>
    <row r="7" spans="1:21" ht="17.100000000000001" customHeight="1" x14ac:dyDescent="0.3">
      <c r="A7" s="2"/>
      <c r="B7" t="s">
        <v>12</v>
      </c>
      <c r="E7" s="141" t="s">
        <v>13</v>
      </c>
      <c r="F7" s="115"/>
      <c r="G7" s="142"/>
      <c r="H7" s="5"/>
      <c r="J7" s="143" t="s">
        <v>14</v>
      </c>
      <c r="K7" s="142"/>
      <c r="L7" s="6"/>
      <c r="M7" s="144" t="s">
        <v>15</v>
      </c>
      <c r="N7" s="142"/>
      <c r="O7" s="7" t="s">
        <v>16</v>
      </c>
      <c r="P7" s="50" t="s">
        <v>17</v>
      </c>
      <c r="Q7" s="6"/>
      <c r="R7" s="50" t="s">
        <v>18</v>
      </c>
      <c r="S7" s="6"/>
      <c r="U7" s="111"/>
    </row>
    <row r="8" spans="1:21" ht="9" customHeight="1" x14ac:dyDescent="0.3">
      <c r="A8" s="2"/>
      <c r="U8" s="111"/>
    </row>
    <row r="9" spans="1:21" x14ac:dyDescent="0.3">
      <c r="A9" s="2"/>
      <c r="B9" t="s">
        <v>19</v>
      </c>
      <c r="E9" s="106"/>
      <c r="F9" s="109"/>
      <c r="G9" t="s">
        <v>20</v>
      </c>
      <c r="I9" t="s">
        <v>21</v>
      </c>
      <c r="M9" s="134"/>
      <c r="N9" s="133"/>
      <c r="U9" s="111"/>
    </row>
    <row r="10" spans="1:21" ht="6" customHeight="1" x14ac:dyDescent="0.3">
      <c r="A10" s="2"/>
      <c r="M10" s="69"/>
      <c r="N10" s="69"/>
      <c r="U10" s="111"/>
    </row>
    <row r="11" spans="1:21" x14ac:dyDescent="0.3">
      <c r="A11" s="2"/>
      <c r="B11" t="s">
        <v>22</v>
      </c>
      <c r="E11" s="132" t="str">
        <f>IF(E9="","",M9/E9)</f>
        <v/>
      </c>
      <c r="F11" s="133"/>
      <c r="G11" t="s">
        <v>23</v>
      </c>
      <c r="I11" t="s">
        <v>24</v>
      </c>
      <c r="M11" s="134">
        <f>+M9*4</f>
        <v>0</v>
      </c>
      <c r="N11" s="133"/>
      <c r="U11" s="111"/>
    </row>
    <row r="12" spans="1:21" x14ac:dyDescent="0.3">
      <c r="A12" s="2"/>
      <c r="U12" s="111"/>
    </row>
    <row r="13" spans="1:21" ht="15.75" customHeight="1" x14ac:dyDescent="0.3">
      <c r="A13" s="2"/>
      <c r="B13" s="8" t="s">
        <v>25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0"/>
    </row>
    <row r="14" spans="1:21" x14ac:dyDescent="0.3">
      <c r="A14" s="2"/>
      <c r="U14" s="111"/>
    </row>
    <row r="15" spans="1:21" x14ac:dyDescent="0.3">
      <c r="A15" s="2"/>
      <c r="B15" t="s">
        <v>26</v>
      </c>
      <c r="G15" s="60"/>
      <c r="H15" t="s">
        <v>27</v>
      </c>
      <c r="J15" t="s">
        <v>28</v>
      </c>
      <c r="Q15" s="60"/>
      <c r="R15" t="s">
        <v>27</v>
      </c>
      <c r="U15" s="111"/>
    </row>
    <row r="16" spans="1:21" ht="15.75" customHeight="1" thickBot="1" x14ac:dyDescent="0.35">
      <c r="A16" s="2"/>
      <c r="U16" s="111"/>
    </row>
    <row r="17" spans="1:21" ht="15.75" customHeight="1" thickBot="1" x14ac:dyDescent="0.35">
      <c r="A17" s="2"/>
      <c r="B17" t="s">
        <v>29</v>
      </c>
      <c r="D17" s="60"/>
      <c r="F17" s="3" t="s">
        <v>30</v>
      </c>
      <c r="G17" s="135"/>
      <c r="H17" s="136"/>
      <c r="I17" s="3" t="s">
        <v>31</v>
      </c>
      <c r="K17" s="11" t="s">
        <v>32</v>
      </c>
      <c r="L17" s="70"/>
      <c r="N17" t="s">
        <v>33</v>
      </c>
      <c r="O17" s="61"/>
      <c r="P17" t="s">
        <v>31</v>
      </c>
      <c r="R17" t="s">
        <v>34</v>
      </c>
      <c r="S17" s="68"/>
      <c r="U17" s="111"/>
    </row>
    <row r="18" spans="1:21" ht="15.75" customHeight="1" thickBot="1" x14ac:dyDescent="0.35">
      <c r="A18" s="2"/>
      <c r="U18" s="111"/>
    </row>
    <row r="19" spans="1:21" ht="19.350000000000001" customHeight="1" thickBot="1" x14ac:dyDescent="0.35">
      <c r="A19" s="2"/>
      <c r="B19" s="137" t="s">
        <v>35</v>
      </c>
      <c r="C19" s="122"/>
      <c r="D19" s="122"/>
      <c r="E19" s="122"/>
      <c r="F19" s="128"/>
      <c r="G19" s="138" t="s">
        <v>36</v>
      </c>
      <c r="H19" s="122"/>
      <c r="I19" s="122"/>
      <c r="J19" s="122"/>
      <c r="K19" s="122"/>
      <c r="L19" s="122"/>
      <c r="M19" s="128"/>
      <c r="N19" s="12" t="s">
        <v>37</v>
      </c>
      <c r="O19" s="13"/>
      <c r="P19" s="13"/>
      <c r="Q19" s="63"/>
      <c r="R19" s="108"/>
      <c r="S19" s="62"/>
      <c r="T19" s="110" t="s">
        <v>31</v>
      </c>
      <c r="U19" s="111"/>
    </row>
    <row r="20" spans="1:21" ht="19.350000000000001" customHeight="1" thickBot="1" x14ac:dyDescent="0.35">
      <c r="A20" s="2"/>
      <c r="B20" s="129"/>
      <c r="C20" s="115"/>
      <c r="D20" s="115"/>
      <c r="E20" s="115"/>
      <c r="F20" s="116"/>
      <c r="G20" s="131"/>
      <c r="H20" s="120"/>
      <c r="I20" s="120"/>
      <c r="J20" s="120"/>
      <c r="K20" s="120"/>
      <c r="L20" s="14" t="s">
        <v>31</v>
      </c>
      <c r="M20" s="15"/>
      <c r="N20" s="16" t="s">
        <v>38</v>
      </c>
      <c r="O20" s="13"/>
      <c r="P20" s="13"/>
      <c r="Q20" s="63"/>
      <c r="R20" s="108"/>
      <c r="S20" s="62"/>
      <c r="T20" s="110" t="s">
        <v>31</v>
      </c>
      <c r="U20" s="111"/>
    </row>
    <row r="21" spans="1:21" ht="19.350000000000001" customHeight="1" thickBot="1" x14ac:dyDescent="0.35">
      <c r="A21" s="2"/>
      <c r="B21" s="51"/>
      <c r="C21" s="52"/>
      <c r="D21" s="52">
        <f>G17</f>
        <v>0</v>
      </c>
      <c r="E21" s="52" t="s">
        <v>31</v>
      </c>
      <c r="F21" s="53"/>
      <c r="G21" s="124" t="s">
        <v>39</v>
      </c>
      <c r="H21" s="115"/>
      <c r="I21" s="115"/>
      <c r="J21" s="115"/>
      <c r="K21" s="115"/>
      <c r="L21" s="115"/>
      <c r="M21" s="116"/>
      <c r="N21" s="17" t="s">
        <v>40</v>
      </c>
      <c r="O21" s="18"/>
      <c r="P21" s="18"/>
      <c r="Q21" s="19"/>
      <c r="R21" s="20"/>
      <c r="S21" s="64" t="e">
        <f>+D21-D27-S19</f>
        <v>#VALUE!</v>
      </c>
      <c r="T21" s="21" t="s">
        <v>31</v>
      </c>
      <c r="U21" s="22" t="s">
        <v>41</v>
      </c>
    </row>
    <row r="22" spans="1:21" ht="19.350000000000001" customHeight="1" thickBot="1" x14ac:dyDescent="0.35">
      <c r="A22" s="2"/>
      <c r="B22" s="51"/>
      <c r="C22" s="52"/>
      <c r="D22" s="52"/>
      <c r="E22" s="52"/>
      <c r="F22" s="53"/>
      <c r="G22" s="125"/>
      <c r="H22" s="115"/>
      <c r="I22" s="115"/>
      <c r="J22" s="115"/>
      <c r="K22" s="115"/>
      <c r="L22" s="54" t="s">
        <v>31</v>
      </c>
      <c r="M22" s="55"/>
      <c r="N22" s="23" t="s">
        <v>42</v>
      </c>
      <c r="O22" s="24"/>
      <c r="P22" s="24"/>
      <c r="Q22" s="25"/>
      <c r="R22" s="26"/>
      <c r="S22" s="62" t="str">
        <f>IF(G22="","",G22-S21-S23)</f>
        <v/>
      </c>
      <c r="T22" s="27" t="s">
        <v>31</v>
      </c>
      <c r="U22" s="22" t="s">
        <v>43</v>
      </c>
    </row>
    <row r="23" spans="1:21" ht="19.350000000000001" customHeight="1" thickBot="1" x14ac:dyDescent="0.35">
      <c r="A23" s="2"/>
      <c r="B23" s="28"/>
      <c r="C23" s="29"/>
      <c r="D23" s="29"/>
      <c r="E23" s="29"/>
      <c r="F23" s="30"/>
      <c r="G23" s="126"/>
      <c r="H23" s="120"/>
      <c r="I23" s="120"/>
      <c r="J23" s="120"/>
      <c r="K23" s="120"/>
      <c r="L23" s="56"/>
      <c r="M23" s="31"/>
      <c r="N23" s="12" t="s">
        <v>44</v>
      </c>
      <c r="O23" s="13"/>
      <c r="P23" s="13"/>
      <c r="Q23" s="63"/>
      <c r="R23" s="108"/>
      <c r="S23" s="62"/>
      <c r="T23" s="110" t="s">
        <v>31</v>
      </c>
      <c r="U23" s="22"/>
    </row>
    <row r="24" spans="1:21" ht="15.75" customHeight="1" thickBot="1" x14ac:dyDescent="0.35">
      <c r="A24" s="2"/>
      <c r="U24" s="111"/>
    </row>
    <row r="25" spans="1:21" ht="18.600000000000001" customHeight="1" thickBot="1" x14ac:dyDescent="0.35">
      <c r="A25" s="2"/>
      <c r="B25" s="127" t="s">
        <v>45</v>
      </c>
      <c r="C25" s="122"/>
      <c r="D25" s="122"/>
      <c r="E25" s="122"/>
      <c r="F25" s="128"/>
      <c r="G25" s="130" t="s">
        <v>46</v>
      </c>
      <c r="H25" s="122"/>
      <c r="I25" s="122"/>
      <c r="J25" s="122"/>
      <c r="K25" s="122"/>
      <c r="L25" s="122"/>
      <c r="M25" s="128"/>
      <c r="O25" s="32" t="s">
        <v>47</v>
      </c>
      <c r="P25" s="20"/>
      <c r="Q25" s="20"/>
      <c r="R25" s="33" t="str">
        <f>IF(G17="","",D27/E9)</f>
        <v/>
      </c>
      <c r="S25" s="34" t="s">
        <v>48</v>
      </c>
      <c r="T25" s="21"/>
      <c r="U25" s="111"/>
    </row>
    <row r="26" spans="1:21" ht="16.5" customHeight="1" thickBot="1" x14ac:dyDescent="0.35">
      <c r="A26" s="2"/>
      <c r="B26" s="129"/>
      <c r="C26" s="115"/>
      <c r="D26" s="115"/>
      <c r="E26" s="115"/>
      <c r="F26" s="116"/>
      <c r="G26" s="131">
        <f>S20</f>
        <v>0</v>
      </c>
      <c r="H26" s="120"/>
      <c r="I26" s="120"/>
      <c r="J26" s="120"/>
      <c r="K26" s="120"/>
      <c r="L26" s="66" t="s">
        <v>31</v>
      </c>
      <c r="M26" s="35"/>
      <c r="O26" s="36" t="s">
        <v>49</v>
      </c>
      <c r="U26" s="111"/>
    </row>
    <row r="27" spans="1:21" ht="17.399999999999999" customHeight="1" thickBot="1" x14ac:dyDescent="0.35">
      <c r="A27" s="2"/>
      <c r="B27" s="57"/>
      <c r="C27" s="58"/>
      <c r="D27" s="58" t="str">
        <f>IF(G17="","",G26+G28)</f>
        <v/>
      </c>
      <c r="E27" s="58" t="s">
        <v>31</v>
      </c>
      <c r="F27" s="59"/>
      <c r="G27" s="114" t="s">
        <v>50</v>
      </c>
      <c r="H27" s="115"/>
      <c r="I27" s="115"/>
      <c r="J27" s="115"/>
      <c r="K27" s="115"/>
      <c r="L27" s="115"/>
      <c r="M27" s="116"/>
      <c r="O27" s="37" t="s">
        <v>51</v>
      </c>
      <c r="P27" s="38"/>
      <c r="Q27" s="38"/>
      <c r="R27" s="117"/>
      <c r="S27" s="118"/>
      <c r="T27" s="39" t="s">
        <v>31</v>
      </c>
      <c r="U27" s="111"/>
    </row>
    <row r="28" spans="1:21" ht="15.75" customHeight="1" thickBot="1" x14ac:dyDescent="0.35">
      <c r="A28" s="2"/>
      <c r="B28" s="40"/>
      <c r="C28" s="41"/>
      <c r="D28" s="41"/>
      <c r="E28" s="41"/>
      <c r="F28" s="42"/>
      <c r="G28" s="119">
        <f>+S23*6</f>
        <v>0</v>
      </c>
      <c r="H28" s="120"/>
      <c r="I28" s="120"/>
      <c r="J28" s="120"/>
      <c r="K28" s="120"/>
      <c r="L28" s="67" t="s">
        <v>31</v>
      </c>
      <c r="M28" s="43"/>
      <c r="R28" s="121" t="str">
        <f>IF(G17="","",R27*3.6)</f>
        <v/>
      </c>
      <c r="S28" s="122"/>
      <c r="T28" s="44" t="s">
        <v>52</v>
      </c>
      <c r="U28" s="111"/>
    </row>
    <row r="29" spans="1:21" ht="15.75" customHeight="1" thickBot="1" x14ac:dyDescent="0.35">
      <c r="A29" s="2"/>
      <c r="R29" s="123" t="str">
        <f>IF(G17="","",R28*24)</f>
        <v/>
      </c>
      <c r="S29" s="120"/>
      <c r="T29" s="45" t="s">
        <v>53</v>
      </c>
      <c r="U29" s="111"/>
    </row>
    <row r="30" spans="1:21" x14ac:dyDescent="0.3">
      <c r="A30" s="2"/>
      <c r="R30" s="46" t="s">
        <v>54</v>
      </c>
      <c r="U30" s="111"/>
    </row>
    <row r="31" spans="1:21" x14ac:dyDescent="0.3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9"/>
    </row>
  </sheetData>
  <mergeCells count="31">
    <mergeCell ref="E4:I4"/>
    <mergeCell ref="J4:M4"/>
    <mergeCell ref="N4:O4"/>
    <mergeCell ref="Q4:R4"/>
    <mergeCell ref="E2:I2"/>
    <mergeCell ref="E3:I3"/>
    <mergeCell ref="J3:M3"/>
    <mergeCell ref="N3:O3"/>
    <mergeCell ref="Q3:R3"/>
    <mergeCell ref="E5:I5"/>
    <mergeCell ref="E7:G7"/>
    <mergeCell ref="J7:K7"/>
    <mergeCell ref="M7:N7"/>
    <mergeCell ref="M9:N9"/>
    <mergeCell ref="E11:F11"/>
    <mergeCell ref="M11:N11"/>
    <mergeCell ref="G17:H17"/>
    <mergeCell ref="B19:F20"/>
    <mergeCell ref="G19:M19"/>
    <mergeCell ref="G20:K20"/>
    <mergeCell ref="G21:M21"/>
    <mergeCell ref="G22:K22"/>
    <mergeCell ref="G23:K23"/>
    <mergeCell ref="B25:F26"/>
    <mergeCell ref="G25:M25"/>
    <mergeCell ref="G26:K26"/>
    <mergeCell ref="G27:M27"/>
    <mergeCell ref="R27:S27"/>
    <mergeCell ref="G28:K28"/>
    <mergeCell ref="R28:S28"/>
    <mergeCell ref="R29:S29"/>
  </mergeCells>
  <printOptions horizontalCentered="1" verticalCentered="1"/>
  <pageMargins left="0.51181102362204722" right="0.51181102362204722" top="0.94488188976377963" bottom="0.55118110236220474" header="0.31496062992125978" footer="0.31496062992125978"/>
  <pageSetup scale="75" orientation="portrait" horizontalDpi="4294967293" verticalDpi="4294967293"/>
  <headerFooter>
    <oddHeader>&amp;L&amp;G&amp;C&amp;G&amp;R&amp;A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09375" defaultRowHeight="14.4" x14ac:dyDescent="0.3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B5" sqref="B5:B6"/>
    </sheetView>
  </sheetViews>
  <sheetFormatPr baseColWidth="10" defaultRowHeight="14.4" x14ac:dyDescent="0.3"/>
  <cols>
    <col min="1" max="1" width="25.5546875" style="107" customWidth="1"/>
    <col min="2" max="2" width="28.33203125" style="107" customWidth="1"/>
    <col min="3" max="3" width="24.33203125" style="107" customWidth="1"/>
    <col min="4" max="4" width="22.88671875" style="107" customWidth="1"/>
    <col min="5" max="5" width="21.88671875" style="107" customWidth="1"/>
    <col min="6" max="9" width="11.5546875" style="107" customWidth="1"/>
    <col min="10" max="16384" width="11.5546875" style="107"/>
  </cols>
  <sheetData>
    <row r="1" spans="1:5" x14ac:dyDescent="0.3">
      <c r="A1" s="71" t="s">
        <v>55</v>
      </c>
      <c r="B1" s="159" t="s">
        <v>56</v>
      </c>
      <c r="C1" s="159" t="s">
        <v>57</v>
      </c>
      <c r="D1" s="159" t="s">
        <v>58</v>
      </c>
      <c r="E1" s="160" t="s">
        <v>59</v>
      </c>
    </row>
    <row r="2" spans="1:5" ht="62.25" customHeight="1" thickBot="1" x14ac:dyDescent="0.35">
      <c r="A2" s="72">
        <f>[1]Calculo!K4</f>
        <v>50.35</v>
      </c>
      <c r="B2" s="149"/>
      <c r="C2" s="149"/>
      <c r="D2" s="149"/>
      <c r="E2" s="153"/>
    </row>
    <row r="3" spans="1:5" ht="21" customHeight="1" x14ac:dyDescent="0.3">
      <c r="A3" s="73" t="s">
        <v>60</v>
      </c>
      <c r="B3" s="161">
        <f>+resumen!G3</f>
        <v>0</v>
      </c>
      <c r="C3" s="162">
        <f>+B3/$A$2</f>
        <v>0</v>
      </c>
      <c r="D3" s="163">
        <f>+B3/1000*86400</f>
        <v>0</v>
      </c>
      <c r="E3" s="164">
        <f>+D3/$A$2</f>
        <v>0</v>
      </c>
    </row>
    <row r="4" spans="1:5" ht="27.75" customHeight="1" x14ac:dyDescent="0.3">
      <c r="A4" s="74">
        <f>[1]Calculo!D2</f>
        <v>44379</v>
      </c>
      <c r="B4" s="149"/>
      <c r="C4" s="149"/>
      <c r="D4" s="149"/>
      <c r="E4" s="153"/>
    </row>
    <row r="5" spans="1:5" x14ac:dyDescent="0.3">
      <c r="A5" s="75" t="s">
        <v>61</v>
      </c>
      <c r="B5" s="148">
        <f>[1]Calculo!B27</f>
        <v>14.516911843442108</v>
      </c>
      <c r="C5" s="150">
        <f>+B5/$A$2</f>
        <v>0.28831999689060789</v>
      </c>
      <c r="D5" s="151">
        <f>+B5/1000*86400</f>
        <v>1254.261183273398</v>
      </c>
      <c r="E5" s="152">
        <f>+D5/$A$2</f>
        <v>24.910847731348522</v>
      </c>
    </row>
    <row r="6" spans="1:5" x14ac:dyDescent="0.3">
      <c r="A6" s="74">
        <f>[1]Calculo!D18</f>
        <v>44405</v>
      </c>
      <c r="B6" s="149"/>
      <c r="C6" s="149"/>
      <c r="D6" s="149"/>
      <c r="E6" s="153"/>
    </row>
    <row r="7" spans="1:5" x14ac:dyDescent="0.3">
      <c r="A7" s="154" t="s">
        <v>62</v>
      </c>
      <c r="B7" s="156">
        <f>+B3-B5</f>
        <v>-14.516911843442108</v>
      </c>
      <c r="C7" s="157">
        <f>+C3-C5</f>
        <v>-0.28831999689060789</v>
      </c>
      <c r="D7" s="158">
        <f>+D3-D5</f>
        <v>-1254.261183273398</v>
      </c>
      <c r="E7" s="152">
        <f>+E3-E5</f>
        <v>-24.910847731348522</v>
      </c>
    </row>
    <row r="8" spans="1:5" ht="15" customHeight="1" thickBot="1" x14ac:dyDescent="0.35">
      <c r="A8" s="155"/>
      <c r="B8" s="149"/>
      <c r="C8" s="149"/>
      <c r="D8" s="149"/>
      <c r="E8" s="153"/>
    </row>
  </sheetData>
  <mergeCells count="17">
    <mergeCell ref="B1:B2"/>
    <mergeCell ref="C1:C2"/>
    <mergeCell ref="D1:D2"/>
    <mergeCell ref="E1:E2"/>
    <mergeCell ref="B3:B4"/>
    <mergeCell ref="C3:C4"/>
    <mergeCell ref="D3:D4"/>
    <mergeCell ref="E3:E4"/>
    <mergeCell ref="B5:B6"/>
    <mergeCell ref="C5:C6"/>
    <mergeCell ref="D5:D6"/>
    <mergeCell ref="E5:E6"/>
    <mergeCell ref="A7:A8"/>
    <mergeCell ref="B7:B8"/>
    <mergeCell ref="C7:C8"/>
    <mergeCell ref="D7:D8"/>
    <mergeCell ref="E7:E8"/>
  </mergeCell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21"/>
  <sheetViews>
    <sheetView workbookViewId="0">
      <selection activeCell="E14" sqref="E14"/>
    </sheetView>
  </sheetViews>
  <sheetFormatPr baseColWidth="10" defaultColWidth="11.44140625" defaultRowHeight="13.8" x14ac:dyDescent="0.25"/>
  <cols>
    <col min="1" max="2" width="11.44140625" style="76" customWidth="1"/>
    <col min="3" max="3" width="13.33203125" style="77" customWidth="1"/>
    <col min="4" max="5" width="11.44140625" style="76" customWidth="1"/>
    <col min="6" max="6" width="9.88671875" style="76" customWidth="1"/>
    <col min="7" max="7" width="14.44140625" style="77" customWidth="1"/>
    <col min="8" max="11" width="11.44140625" style="76" customWidth="1"/>
    <col min="12" max="16384" width="11.44140625" style="76"/>
  </cols>
  <sheetData>
    <row r="3" spans="2:9" ht="14.4" customHeight="1" thickBot="1" x14ac:dyDescent="0.3"/>
    <row r="4" spans="2:9" ht="14.4" customHeight="1" x14ac:dyDescent="0.3">
      <c r="B4" s="172" t="e">
        <f>B7</f>
        <v>#REF!</v>
      </c>
      <c r="C4" s="173"/>
      <c r="D4" s="173"/>
      <c r="E4" s="174"/>
      <c r="F4" s="172">
        <f>F7</f>
        <v>44405</v>
      </c>
      <c r="G4" s="173"/>
      <c r="H4" s="173"/>
      <c r="I4" s="174"/>
    </row>
    <row r="5" spans="2:9" ht="14.4" customHeight="1" x14ac:dyDescent="0.25">
      <c r="B5" s="175" t="s">
        <v>63</v>
      </c>
      <c r="C5" s="78" t="s">
        <v>64</v>
      </c>
      <c r="D5" s="176" t="s">
        <v>65</v>
      </c>
      <c r="E5" s="79" t="s">
        <v>66</v>
      </c>
      <c r="F5" s="175" t="s">
        <v>63</v>
      </c>
      <c r="G5" s="78" t="s">
        <v>64</v>
      </c>
      <c r="H5" s="176" t="s">
        <v>65</v>
      </c>
      <c r="I5" s="79" t="s">
        <v>66</v>
      </c>
    </row>
    <row r="6" spans="2:9" ht="17.399999999999999" customHeight="1" x14ac:dyDescent="0.25">
      <c r="B6" s="155"/>
      <c r="C6" s="78" t="s">
        <v>67</v>
      </c>
      <c r="D6" s="149"/>
      <c r="E6" s="79" t="s">
        <v>68</v>
      </c>
      <c r="F6" s="155"/>
      <c r="G6" s="78" t="s">
        <v>67</v>
      </c>
      <c r="H6" s="149"/>
      <c r="I6" s="79" t="s">
        <v>68</v>
      </c>
    </row>
    <row r="7" spans="2:9" x14ac:dyDescent="0.25">
      <c r="B7" s="80" t="e">
        <f>+Presiones!#REF!</f>
        <v>#REF!</v>
      </c>
      <c r="C7" s="81">
        <f>+Data6!D3</f>
        <v>0</v>
      </c>
      <c r="D7" s="82">
        <f>+Data6!B3</f>
        <v>0</v>
      </c>
      <c r="E7" s="165">
        <f>+resumen!D3</f>
        <v>0</v>
      </c>
      <c r="F7" s="83">
        <v>44405</v>
      </c>
      <c r="G7" s="84">
        <v>6613.4640000000027</v>
      </c>
      <c r="H7" s="85">
        <v>21.42</v>
      </c>
      <c r="I7" s="165">
        <f>E7</f>
        <v>0</v>
      </c>
    </row>
    <row r="8" spans="2:9" x14ac:dyDescent="0.25">
      <c r="B8" s="80" t="e">
        <f>+Presiones!#REF!</f>
        <v>#REF!</v>
      </c>
      <c r="C8" s="81">
        <f>+Data6!D4</f>
        <v>0</v>
      </c>
      <c r="D8" s="82">
        <f>+Data6!B4</f>
        <v>0</v>
      </c>
      <c r="E8" s="166"/>
      <c r="F8" s="83">
        <v>44406</v>
      </c>
      <c r="G8" s="84">
        <v>6554.5800000000008</v>
      </c>
      <c r="H8" s="85">
        <v>21.73</v>
      </c>
      <c r="I8" s="166"/>
    </row>
    <row r="9" spans="2:9" x14ac:dyDescent="0.25">
      <c r="B9" s="80" t="e">
        <f>+Presiones!#REF!</f>
        <v>#REF!</v>
      </c>
      <c r="C9" s="81">
        <f>+Data6!D5</f>
        <v>0</v>
      </c>
      <c r="D9" s="82">
        <f>+Data6!B5</f>
        <v>0</v>
      </c>
      <c r="E9" s="166"/>
      <c r="F9" s="83">
        <v>44407</v>
      </c>
      <c r="G9" s="84">
        <v>6407.6039999999985</v>
      </c>
      <c r="H9" s="85">
        <v>21.05</v>
      </c>
      <c r="I9" s="166"/>
    </row>
    <row r="10" spans="2:9" x14ac:dyDescent="0.25">
      <c r="B10" s="80" t="e">
        <f>+Presiones!#REF!</f>
        <v>#REF!</v>
      </c>
      <c r="C10" s="81">
        <f>+Data6!D6</f>
        <v>0</v>
      </c>
      <c r="D10" s="82">
        <f>+Data6!B6</f>
        <v>0</v>
      </c>
      <c r="E10" s="166"/>
      <c r="F10" s="83">
        <v>44408</v>
      </c>
      <c r="G10" s="84">
        <v>7004.1000000000067</v>
      </c>
      <c r="H10" s="85">
        <v>20.59</v>
      </c>
      <c r="I10" s="166"/>
    </row>
    <row r="11" spans="2:9" x14ac:dyDescent="0.25">
      <c r="B11" s="80" t="e">
        <f>+Presiones!#REF!</f>
        <v>#REF!</v>
      </c>
      <c r="C11" s="81">
        <f>+Data6!D7</f>
        <v>0</v>
      </c>
      <c r="D11" s="82">
        <f>+Data6!B7</f>
        <v>0</v>
      </c>
      <c r="E11" s="166"/>
      <c r="F11" s="83">
        <v>44409</v>
      </c>
      <c r="G11" s="84">
        <v>6889.9319999999998</v>
      </c>
      <c r="H11" s="85">
        <v>22.26</v>
      </c>
      <c r="I11" s="166"/>
    </row>
    <row r="12" spans="2:9" x14ac:dyDescent="0.25">
      <c r="B12" s="80" t="e">
        <f>+Presiones!#REF!</f>
        <v>#REF!</v>
      </c>
      <c r="C12" s="81">
        <f>+Data6!D8</f>
        <v>0</v>
      </c>
      <c r="D12" s="82">
        <f>+Data6!B8</f>
        <v>0</v>
      </c>
      <c r="E12" s="166"/>
      <c r="F12" s="83">
        <v>44410</v>
      </c>
      <c r="G12" s="84">
        <v>6647.8589999999986</v>
      </c>
      <c r="H12" s="85">
        <v>21.48</v>
      </c>
      <c r="I12" s="166"/>
    </row>
    <row r="13" spans="2:9" x14ac:dyDescent="0.25">
      <c r="B13" s="80" t="str">
        <f>[1]data!Y12</f>
        <v/>
      </c>
      <c r="C13" s="81"/>
      <c r="D13" s="82" t="str">
        <f>[1]data!AQ12</f>
        <v/>
      </c>
      <c r="E13" s="153"/>
      <c r="F13" s="83">
        <v>44411</v>
      </c>
      <c r="G13" s="84">
        <v>6476.4450000000033</v>
      </c>
      <c r="H13" s="85">
        <v>20.89</v>
      </c>
      <c r="I13" s="153"/>
    </row>
    <row r="14" spans="2:9" ht="14.4" customHeight="1" x14ac:dyDescent="0.3">
      <c r="B14" s="167" t="s">
        <v>69</v>
      </c>
      <c r="C14" s="168"/>
      <c r="D14" s="169"/>
      <c r="E14" s="86">
        <f>+AVERAGE(D7:D13)</f>
        <v>0</v>
      </c>
      <c r="F14" s="87" t="s">
        <v>69</v>
      </c>
      <c r="G14" s="88"/>
      <c r="I14" s="86">
        <f>+AVERAGE(H7:H13)</f>
        <v>21.345714285714287</v>
      </c>
    </row>
    <row r="15" spans="2:9" ht="14.4" customHeight="1" thickBot="1" x14ac:dyDescent="0.35">
      <c r="B15" s="170" t="s">
        <v>70</v>
      </c>
      <c r="C15" s="120"/>
      <c r="D15" s="171"/>
      <c r="E15" s="89">
        <f>+AVERAGE(C7:C13)</f>
        <v>0</v>
      </c>
      <c r="F15" s="90" t="s">
        <v>70</v>
      </c>
      <c r="G15" s="91"/>
      <c r="H15" s="92"/>
      <c r="I15" s="89">
        <f>+AVERAGE(G7:G13)</f>
        <v>6656.2834285714298</v>
      </c>
    </row>
    <row r="21" ht="16.5" customHeight="1" x14ac:dyDescent="0.25"/>
  </sheetData>
  <mergeCells count="10">
    <mergeCell ref="E7:E13"/>
    <mergeCell ref="I7:I13"/>
    <mergeCell ref="B14:D14"/>
    <mergeCell ref="B15:D15"/>
    <mergeCell ref="B4:E4"/>
    <mergeCell ref="F4:I4"/>
    <mergeCell ref="B5:B6"/>
    <mergeCell ref="D5:D6"/>
    <mergeCell ref="F5:F6"/>
    <mergeCell ref="H5:H6"/>
  </mergeCells>
  <pageMargins left="0.7" right="0.7" top="0.75" bottom="0.75" header="0.3" footer="0.3"/>
  <pageSetup orientation="portrait" horizontalDpi="360" verticalDpi="3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16:Q45"/>
  <sheetViews>
    <sheetView topLeftCell="C13" workbookViewId="0">
      <selection activeCell="J20" sqref="J20:J25"/>
    </sheetView>
  </sheetViews>
  <sheetFormatPr baseColWidth="10" defaultColWidth="11.44140625" defaultRowHeight="13.8" x14ac:dyDescent="0.25"/>
  <cols>
    <col min="1" max="4" width="11.44140625" style="76" customWidth="1"/>
    <col min="5" max="16384" width="11.44140625" style="76"/>
  </cols>
  <sheetData>
    <row r="16" ht="14.4" customHeight="1" thickBot="1" x14ac:dyDescent="0.3"/>
    <row r="17" spans="5:17" ht="14.4" customHeight="1" thickBot="1" x14ac:dyDescent="0.35">
      <c r="E17" s="93" t="s">
        <v>71</v>
      </c>
      <c r="F17" s="181" t="e">
        <f>E20</f>
        <v>#REF!</v>
      </c>
      <c r="G17" s="118"/>
      <c r="H17" s="118"/>
      <c r="I17" s="118"/>
      <c r="J17" s="118"/>
      <c r="K17" s="136"/>
      <c r="L17" s="94" t="s">
        <v>71</v>
      </c>
      <c r="M17" s="182">
        <f>L20</f>
        <v>44405</v>
      </c>
      <c r="N17" s="118"/>
      <c r="O17" s="118"/>
      <c r="P17" s="136"/>
    </row>
    <row r="18" spans="5:17" ht="14.4" customHeight="1" x14ac:dyDescent="0.3">
      <c r="E18" s="184" t="s">
        <v>72</v>
      </c>
      <c r="F18" s="183" t="s">
        <v>73</v>
      </c>
      <c r="G18" s="173"/>
      <c r="H18" s="174"/>
      <c r="I18" s="183" t="s">
        <v>74</v>
      </c>
      <c r="J18" s="173"/>
      <c r="K18" s="174"/>
      <c r="L18" s="185" t="s">
        <v>72</v>
      </c>
      <c r="M18" s="183" t="s">
        <v>73</v>
      </c>
      <c r="N18" s="174"/>
      <c r="O18" s="183" t="s">
        <v>74</v>
      </c>
      <c r="P18" s="174"/>
      <c r="Q18" s="97"/>
    </row>
    <row r="19" spans="5:17" x14ac:dyDescent="0.25">
      <c r="E19" s="155"/>
      <c r="F19" s="98" t="s">
        <v>75</v>
      </c>
      <c r="G19" s="98" t="s">
        <v>76</v>
      </c>
      <c r="H19" s="98"/>
      <c r="I19" s="98" t="s">
        <v>75</v>
      </c>
      <c r="J19" s="99" t="s">
        <v>76</v>
      </c>
      <c r="K19" s="99"/>
      <c r="L19" s="155"/>
      <c r="M19" s="98" t="s">
        <v>75</v>
      </c>
      <c r="N19" s="98" t="s">
        <v>76</v>
      </c>
      <c r="O19" s="98" t="s">
        <v>75</v>
      </c>
      <c r="P19" s="99" t="s">
        <v>76</v>
      </c>
      <c r="Q19" s="97"/>
    </row>
    <row r="20" spans="5:17" x14ac:dyDescent="0.25">
      <c r="E20" s="95" t="e">
        <f>+Presiones!#REF!</f>
        <v>#REF!</v>
      </c>
      <c r="F20" s="100" t="e">
        <f>+Presiones!#REF!</f>
        <v>#REF!</v>
      </c>
      <c r="G20" s="100" t="e">
        <f>+Presiones!#REF!</f>
        <v>#REF!</v>
      </c>
      <c r="H20" s="100"/>
      <c r="I20" s="100" t="e">
        <f>+Presiones!#REF!</f>
        <v>#REF!</v>
      </c>
      <c r="J20" s="100" t="e">
        <f>+Presiones!#REF!</f>
        <v>#REF!</v>
      </c>
      <c r="K20" s="100"/>
      <c r="L20" s="96">
        <f>'[1]T( QMN)'!F7</f>
        <v>44405</v>
      </c>
      <c r="M20" s="100">
        <v>19.32452830188679</v>
      </c>
      <c r="N20" s="100">
        <v>34.494188679245298</v>
      </c>
      <c r="O20" s="100">
        <v>16.833333333333329</v>
      </c>
      <c r="P20" s="101">
        <v>31.384583333333339</v>
      </c>
      <c r="Q20" s="97"/>
    </row>
    <row r="21" spans="5:17" x14ac:dyDescent="0.25">
      <c r="E21" s="95" t="e">
        <f>+Presiones!#REF!</f>
        <v>#REF!</v>
      </c>
      <c r="F21" s="100" t="e">
        <f>+Presiones!#REF!</f>
        <v>#REF!</v>
      </c>
      <c r="G21" s="100" t="e">
        <f>+Presiones!#REF!</f>
        <v>#REF!</v>
      </c>
      <c r="H21" s="100"/>
      <c r="I21" s="100" t="e">
        <f>+Presiones!#REF!</f>
        <v>#REF!</v>
      </c>
      <c r="J21" s="100" t="e">
        <f>+Presiones!#REF!</f>
        <v>#REF!</v>
      </c>
      <c r="K21" s="100"/>
      <c r="L21" s="96">
        <f>'[1]T( QMN)'!F8</f>
        <v>44406</v>
      </c>
      <c r="M21" s="100">
        <v>18.996527777777779</v>
      </c>
      <c r="N21" s="100">
        <v>33.978576388888861</v>
      </c>
      <c r="O21" s="100">
        <v>16</v>
      </c>
      <c r="P21" s="101">
        <v>29.655000000000001</v>
      </c>
      <c r="Q21" s="97"/>
    </row>
    <row r="22" spans="5:17" x14ac:dyDescent="0.25">
      <c r="E22" s="95" t="e">
        <f>+Presiones!#REF!</f>
        <v>#REF!</v>
      </c>
      <c r="F22" s="100" t="e">
        <f>+Presiones!#REF!</f>
        <v>#REF!</v>
      </c>
      <c r="G22" s="100" t="e">
        <f>+Presiones!#REF!</f>
        <v>#REF!</v>
      </c>
      <c r="H22" s="100"/>
      <c r="I22" s="100" t="e">
        <f>+Presiones!#REF!</f>
        <v>#REF!</v>
      </c>
      <c r="J22" s="100" t="e">
        <f>+Presiones!#REF!</f>
        <v>#REF!</v>
      </c>
      <c r="K22" s="100"/>
      <c r="L22" s="96">
        <f>'[1]T( QMN)'!F9</f>
        <v>44407</v>
      </c>
      <c r="M22" s="100">
        <v>19.208333333333329</v>
      </c>
      <c r="N22" s="100">
        <v>34.422534722222203</v>
      </c>
      <c r="O22" s="100">
        <v>16</v>
      </c>
      <c r="P22" s="101">
        <v>30.488</v>
      </c>
      <c r="Q22" s="97"/>
    </row>
    <row r="23" spans="5:17" x14ac:dyDescent="0.25">
      <c r="E23" s="95" t="e">
        <f>+Presiones!#REF!</f>
        <v>#REF!</v>
      </c>
      <c r="F23" s="100" t="e">
        <f>+Presiones!#REF!</f>
        <v>#REF!</v>
      </c>
      <c r="G23" s="100" t="e">
        <f>+Presiones!#REF!</f>
        <v>#REF!</v>
      </c>
      <c r="H23" s="100"/>
      <c r="I23" s="100" t="e">
        <f>+Presiones!#REF!</f>
        <v>#REF!</v>
      </c>
      <c r="J23" s="100" t="e">
        <f>+Presiones!#REF!</f>
        <v>#REF!</v>
      </c>
      <c r="K23" s="100"/>
      <c r="L23" s="96">
        <f>'[1]T( QMN)'!F10</f>
        <v>44408</v>
      </c>
      <c r="M23" s="100">
        <v>19.416666666666671</v>
      </c>
      <c r="N23" s="100">
        <v>34.317395833333343</v>
      </c>
      <c r="O23" s="100">
        <v>17</v>
      </c>
      <c r="P23" s="101">
        <v>31.494</v>
      </c>
      <c r="Q23" s="97"/>
    </row>
    <row r="24" spans="5:17" x14ac:dyDescent="0.25">
      <c r="E24" s="95" t="e">
        <f>+Presiones!#REF!</f>
        <v>#REF!</v>
      </c>
      <c r="F24" s="100" t="e">
        <f>+Presiones!#REF!</f>
        <v>#REF!</v>
      </c>
      <c r="G24" s="100" t="e">
        <f>+Presiones!#REF!</f>
        <v>#REF!</v>
      </c>
      <c r="H24" s="100"/>
      <c r="I24" s="100" t="e">
        <f>+Presiones!#REF!</f>
        <v>#REF!</v>
      </c>
      <c r="J24" s="100" t="e">
        <f>+Presiones!#REF!</f>
        <v>#REF!</v>
      </c>
      <c r="K24" s="100"/>
      <c r="L24" s="96">
        <f>'[1]T( QMN)'!F11</f>
        <v>44409</v>
      </c>
      <c r="M24" s="100">
        <v>19.357638888888889</v>
      </c>
      <c r="N24" s="100">
        <v>34.299722222222229</v>
      </c>
      <c r="O24" s="100">
        <v>16.32</v>
      </c>
      <c r="P24" s="101">
        <v>31.016400000000001</v>
      </c>
      <c r="Q24" s="97"/>
    </row>
    <row r="25" spans="5:17" x14ac:dyDescent="0.25">
      <c r="E25" s="95" t="e">
        <f>+Presiones!#REF!</f>
        <v>#REF!</v>
      </c>
      <c r="F25" s="100" t="e">
        <f>+Presiones!#REF!</f>
        <v>#REF!</v>
      </c>
      <c r="G25" s="100" t="e">
        <f>+Presiones!#REF!</f>
        <v>#REF!</v>
      </c>
      <c r="H25" s="100"/>
      <c r="I25" s="100" t="e">
        <f>+Presiones!#REF!</f>
        <v>#REF!</v>
      </c>
      <c r="J25" s="100" t="e">
        <f>+Presiones!#REF!</f>
        <v>#REF!</v>
      </c>
      <c r="K25" s="100"/>
      <c r="L25" s="96">
        <f>'[1]T( QMN)'!F12</f>
        <v>44410</v>
      </c>
      <c r="M25" s="100">
        <v>19.229166666666671</v>
      </c>
      <c r="N25" s="100">
        <v>34.427395833333343</v>
      </c>
      <c r="O25" s="100">
        <v>16.04</v>
      </c>
      <c r="P25" s="101">
        <v>30.810400000000001</v>
      </c>
      <c r="Q25" s="97"/>
    </row>
    <row r="26" spans="5:17" x14ac:dyDescent="0.25">
      <c r="E26" s="95" t="str">
        <f>[1]data!Y12</f>
        <v/>
      </c>
      <c r="F26" s="100"/>
      <c r="G26" s="100"/>
      <c r="H26" s="100"/>
      <c r="I26" s="100" t="str">
        <f>[1]data!AA12</f>
        <v/>
      </c>
      <c r="J26" s="100" t="str">
        <f>[1]data!AB12</f>
        <v/>
      </c>
      <c r="K26" s="101"/>
      <c r="L26" s="96">
        <f>'[1]T( QMN)'!F13</f>
        <v>44411</v>
      </c>
      <c r="M26" s="100">
        <v>19.440972222222221</v>
      </c>
      <c r="N26" s="100">
        <v>34.800590277777793</v>
      </c>
      <c r="O26" s="100">
        <v>17</v>
      </c>
      <c r="P26" s="101">
        <v>31.6812</v>
      </c>
      <c r="Q26" s="97"/>
    </row>
    <row r="27" spans="5:17" x14ac:dyDescent="0.25">
      <c r="E27" s="102" t="s">
        <v>77</v>
      </c>
      <c r="F27" s="103" t="e">
        <f>+AVERAGE(F20:F26)</f>
        <v>#REF!</v>
      </c>
      <c r="G27" s="103" t="e">
        <f>+AVERAGE(G20:G26)</f>
        <v>#REF!</v>
      </c>
      <c r="H27" s="103"/>
      <c r="I27" s="103" t="e">
        <f>+AVERAGE(I20:I26)</f>
        <v>#REF!</v>
      </c>
      <c r="J27" s="104" t="e">
        <f>+AVERAGE(J20:J26)</f>
        <v>#REF!</v>
      </c>
      <c r="K27" s="104"/>
      <c r="L27" s="102" t="s">
        <v>77</v>
      </c>
      <c r="M27" s="103">
        <f>+AVERAGE(M20:M26)</f>
        <v>19.281976265348906</v>
      </c>
      <c r="N27" s="103">
        <f>+AVERAGE(N20:N26)</f>
        <v>34.391486279574721</v>
      </c>
      <c r="O27" s="103">
        <f>+AVERAGE(O20:O26)</f>
        <v>16.456190476190475</v>
      </c>
      <c r="P27" s="104">
        <f>+AVERAGE(P20:P26)</f>
        <v>30.932797619047619</v>
      </c>
      <c r="Q27" s="97"/>
    </row>
    <row r="28" spans="5:17" ht="14.4" customHeight="1" thickBot="1" x14ac:dyDescent="0.35">
      <c r="E28" s="105" t="s">
        <v>77</v>
      </c>
      <c r="F28" s="177" t="e">
        <f>AVERAGE(F27:H27)</f>
        <v>#REF!</v>
      </c>
      <c r="G28" s="178"/>
      <c r="H28" s="179"/>
      <c r="I28" s="180" t="e">
        <f>+AVERAGE(I27:K27)</f>
        <v>#REF!</v>
      </c>
      <c r="J28" s="178"/>
      <c r="K28" s="179"/>
      <c r="L28" s="105" t="s">
        <v>77</v>
      </c>
      <c r="M28" s="180">
        <f>+AVERAGE(M27:N27)</f>
        <v>26.836731272461812</v>
      </c>
      <c r="N28" s="179"/>
      <c r="O28" s="180">
        <f>+AVERAGE(O27:P27)</f>
        <v>23.694494047619045</v>
      </c>
      <c r="P28" s="179"/>
      <c r="Q28" s="97"/>
    </row>
    <row r="45" spans="6:6" x14ac:dyDescent="0.25">
      <c r="F45" s="76" t="s">
        <v>78</v>
      </c>
    </row>
  </sheetData>
  <mergeCells count="12">
    <mergeCell ref="E18:E19"/>
    <mergeCell ref="F18:H18"/>
    <mergeCell ref="I18:K18"/>
    <mergeCell ref="L18:L19"/>
    <mergeCell ref="M18:N18"/>
    <mergeCell ref="F28:H28"/>
    <mergeCell ref="I28:K28"/>
    <mergeCell ref="M28:N28"/>
    <mergeCell ref="O28:P28"/>
    <mergeCell ref="F17:K17"/>
    <mergeCell ref="M17:P17"/>
    <mergeCell ref="O18:P18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8671875" defaultRowHeight="14.4" x14ac:dyDescent="0.3"/>
  <sheetData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8671875" defaultRowHeight="14.4" x14ac:dyDescent="0.3"/>
  <sheetData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>
      <selection activeCell="E12" sqref="E12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Calculo QMN</vt:lpstr>
      <vt:lpstr>Data</vt:lpstr>
      <vt:lpstr>LB</vt:lpstr>
      <vt:lpstr>T( QMN)</vt:lpstr>
      <vt:lpstr>PRESIONES VS RESULTADOS</vt:lpstr>
      <vt:lpstr>Data6</vt:lpstr>
      <vt:lpstr>resumen</vt:lpstr>
      <vt:lpstr>Presiones</vt:lpstr>
      <vt:lpstr>'Calculo QMN'!Área_de_impresión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JSEPULVEDA-PC</dc:creator>
  <cp:lastModifiedBy>Julian Mauricio Sepulveda</cp:lastModifiedBy>
  <dcterms:created xsi:type="dcterms:W3CDTF">2021-04-01T01:03:18Z</dcterms:created>
  <dcterms:modified xsi:type="dcterms:W3CDTF">2021-09-27T17:04:10Z</dcterms:modified>
</cp:coreProperties>
</file>