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ARTICULAR\15- Stock 2025 -AÇÕES\1- STOCK- 25\1- STOCK System\"/>
    </mc:Choice>
  </mc:AlternateContent>
  <xr:revisionPtr revIDLastSave="0" documentId="8_{F8EB8744-1C75-4680-BE81-4C665B3BCEB7}" xr6:coauthVersionLast="47" xr6:coauthVersionMax="47" xr10:uidLastSave="{00000000-0000-0000-0000-000000000000}"/>
  <bookViews>
    <workbookView xWindow="-108" yWindow="-108" windowWidth="23256" windowHeight="12456" xr2:uid="{5571C119-D7B7-414E-95F6-F57D12725CDC}"/>
  </bookViews>
  <sheets>
    <sheet name="NOMAD" sheetId="1" r:id="rId1"/>
    <sheet name="XP" sheetId="2" r:id="rId2"/>
    <sheet name="Gen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7" i="1" l="1"/>
  <c r="E166" i="1"/>
  <c r="E165" i="1"/>
  <c r="E12" i="1"/>
  <c r="D12" i="1"/>
  <c r="H12" i="1" s="1"/>
  <c r="C12" i="1"/>
  <c r="J155" i="1"/>
  <c r="G155" i="1"/>
  <c r="F155" i="1"/>
  <c r="F163" i="1" s="1"/>
  <c r="L167" i="1" s="1"/>
  <c r="J163" i="1"/>
  <c r="L165" i="1" s="1"/>
  <c r="I11" i="1"/>
  <c r="I10" i="1"/>
  <c r="I12" i="1" l="1"/>
  <c r="J12" i="1" s="1"/>
  <c r="E167" i="1"/>
  <c r="L166" i="1"/>
  <c r="E33" i="1"/>
  <c r="F35" i="1" s="1"/>
  <c r="I16" i="1" l="1"/>
  <c r="H19" i="1" s="1"/>
  <c r="H167" i="1"/>
  <c r="H166" i="1"/>
  <c r="E53" i="1"/>
  <c r="G33" i="1"/>
  <c r="F33" i="1"/>
  <c r="F53" i="1" s="1"/>
  <c r="E145" i="1"/>
  <c r="U123" i="1"/>
  <c r="H7" i="1"/>
  <c r="E101" i="1" s="1"/>
  <c r="C11" i="1"/>
  <c r="U149" i="1"/>
  <c r="C10" i="1"/>
  <c r="M7" i="1"/>
  <c r="N7" i="1" s="1"/>
  <c r="E123" i="1"/>
  <c r="E102" i="1"/>
  <c r="I7" i="1"/>
  <c r="J7" i="1" s="1"/>
  <c r="E7" i="1"/>
  <c r="D7" i="1"/>
  <c r="C7" i="1"/>
  <c r="U71" i="1"/>
  <c r="C5" i="1"/>
  <c r="E4" i="1"/>
  <c r="M4" i="1" s="1"/>
  <c r="N4" i="1" s="1"/>
  <c r="D4" i="1"/>
  <c r="H4" i="1" s="1"/>
  <c r="U29" i="1" s="1"/>
  <c r="J112" i="1"/>
  <c r="J120" i="1" s="1"/>
  <c r="L122" i="1" s="1"/>
  <c r="C8" i="1" s="1"/>
  <c r="F112" i="1"/>
  <c r="F120" i="1" s="1"/>
  <c r="L124" i="1" s="1"/>
  <c r="D8" i="1" s="1"/>
  <c r="H8" i="1" s="1"/>
  <c r="G112" i="1"/>
  <c r="F99" i="1"/>
  <c r="H142" i="1"/>
  <c r="G139" i="1"/>
  <c r="G138" i="1"/>
  <c r="G137" i="1"/>
  <c r="J134" i="1"/>
  <c r="J135" i="1" s="1"/>
  <c r="J136" i="1" s="1"/>
  <c r="G136" i="1"/>
  <c r="G135" i="1"/>
  <c r="F134" i="1"/>
  <c r="F135" i="1" s="1"/>
  <c r="F136" i="1" s="1"/>
  <c r="F137" i="1" s="1"/>
  <c r="F138" i="1" s="1"/>
  <c r="F139" i="1" s="1"/>
  <c r="F142" i="1" s="1"/>
  <c r="L146" i="1" s="1"/>
  <c r="D14" i="1" s="1"/>
  <c r="H14" i="1" s="1"/>
  <c r="E144" i="1" s="1"/>
  <c r="G134" i="1"/>
  <c r="F94" i="1"/>
  <c r="G94" i="1"/>
  <c r="J94" i="1" s="1"/>
  <c r="L91" i="1"/>
  <c r="M91" i="1" s="1"/>
  <c r="J90" i="1"/>
  <c r="G90" i="1"/>
  <c r="AT57" i="1"/>
  <c r="AT58" i="1" s="1"/>
  <c r="V112" i="1"/>
  <c r="V113" i="1" s="1"/>
  <c r="V114" i="1" s="1"/>
  <c r="V115" i="1" s="1"/>
  <c r="V116" i="1" s="1"/>
  <c r="V117" i="1" s="1"/>
  <c r="V118" i="1" s="1"/>
  <c r="Y68" i="1"/>
  <c r="X68" i="1"/>
  <c r="Z68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Z47" i="1"/>
  <c r="Z48" i="1" s="1"/>
  <c r="W47" i="1"/>
  <c r="V47" i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Z7" i="1"/>
  <c r="Z8" i="1" s="1"/>
  <c r="Z27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W118" i="1"/>
  <c r="Y146" i="1"/>
  <c r="X146" i="1"/>
  <c r="W142" i="1"/>
  <c r="W141" i="1"/>
  <c r="AP53" i="1"/>
  <c r="AP45" i="1"/>
  <c r="AS46" i="1" s="1"/>
  <c r="AL45" i="1"/>
  <c r="AL46" i="1" s="1"/>
  <c r="AM46" i="1"/>
  <c r="I8" i="1" l="1"/>
  <c r="E122" i="1"/>
  <c r="J99" i="1"/>
  <c r="K94" i="1"/>
  <c r="Y69" i="1"/>
  <c r="E103" i="1"/>
  <c r="D103" i="1" s="1"/>
  <c r="E124" i="1"/>
  <c r="D124" i="1" s="1"/>
  <c r="J8" i="1"/>
  <c r="K136" i="1"/>
  <c r="J137" i="1"/>
  <c r="K112" i="1"/>
  <c r="AA64" i="1"/>
  <c r="V68" i="1"/>
  <c r="AB72" i="1" s="1"/>
  <c r="L123" i="1"/>
  <c r="K135" i="1"/>
  <c r="K134" i="1"/>
  <c r="H103" i="1"/>
  <c r="AA8" i="1"/>
  <c r="Z49" i="1"/>
  <c r="AA48" i="1"/>
  <c r="AA47" i="1"/>
  <c r="AA21" i="1"/>
  <c r="V27" i="1"/>
  <c r="Z9" i="1"/>
  <c r="AA9" i="1" s="1"/>
  <c r="AA7" i="1"/>
  <c r="AS53" i="1"/>
  <c r="AB71" i="1" l="1"/>
  <c r="D5" i="1"/>
  <c r="H5" i="1" s="1"/>
  <c r="H124" i="1"/>
  <c r="E8" i="1"/>
  <c r="M8" i="1" s="1"/>
  <c r="N8" i="1" s="1"/>
  <c r="K137" i="1"/>
  <c r="J138" i="1"/>
  <c r="H123" i="1"/>
  <c r="H102" i="1"/>
  <c r="Z50" i="1"/>
  <c r="AA49" i="1"/>
  <c r="Z10" i="1"/>
  <c r="AA10" i="1" s="1"/>
  <c r="Z90" i="1"/>
  <c r="Z91" i="1" s="1"/>
  <c r="V90" i="1"/>
  <c r="V91" i="1" s="1"/>
  <c r="V92" i="1" s="1"/>
  <c r="V93" i="1" s="1"/>
  <c r="V94" i="1" s="1"/>
  <c r="V95" i="1" s="1"/>
  <c r="V96" i="1" s="1"/>
  <c r="V98" i="1" s="1"/>
  <c r="Z133" i="1"/>
  <c r="W134" i="1"/>
  <c r="W135" i="1"/>
  <c r="W136" i="1"/>
  <c r="W137" i="1"/>
  <c r="W138" i="1"/>
  <c r="W139" i="1"/>
  <c r="W140" i="1"/>
  <c r="W133" i="1"/>
  <c r="V133" i="1"/>
  <c r="X120" i="1"/>
  <c r="Z112" i="1"/>
  <c r="W113" i="1"/>
  <c r="W114" i="1"/>
  <c r="W115" i="1"/>
  <c r="W116" i="1"/>
  <c r="W117" i="1"/>
  <c r="W112" i="1"/>
  <c r="AQ17" i="1"/>
  <c r="AS19" i="1" s="1"/>
  <c r="AM17" i="1"/>
  <c r="AS21" i="1" s="1"/>
  <c r="AL19" i="1" s="1"/>
  <c r="AM45" i="1"/>
  <c r="AR46" i="1" s="1"/>
  <c r="AR57" i="1"/>
  <c r="X71" i="1" l="1"/>
  <c r="E5" i="1"/>
  <c r="M5" i="1" s="1"/>
  <c r="N5" i="1" s="1"/>
  <c r="I5" i="1"/>
  <c r="U70" i="1"/>
  <c r="X72" i="1"/>
  <c r="J139" i="1"/>
  <c r="K138" i="1"/>
  <c r="AA112" i="1"/>
  <c r="Z51" i="1"/>
  <c r="AA50" i="1"/>
  <c r="AA133" i="1"/>
  <c r="AA90" i="1"/>
  <c r="Z92" i="1"/>
  <c r="AA91" i="1"/>
  <c r="Z134" i="1"/>
  <c r="Z135" i="1" s="1"/>
  <c r="Z136" i="1" s="1"/>
  <c r="Z137" i="1" s="1"/>
  <c r="Z138" i="1" s="1"/>
  <c r="Z139" i="1" s="1"/>
  <c r="Z140" i="1" s="1"/>
  <c r="Z141" i="1" s="1"/>
  <c r="Z11" i="1"/>
  <c r="AA11" i="1" s="1"/>
  <c r="AL21" i="1"/>
  <c r="AK21" i="1" s="1"/>
  <c r="AB102" i="1"/>
  <c r="Z113" i="1"/>
  <c r="Z114" i="1" s="1"/>
  <c r="Z115" i="1" s="1"/>
  <c r="V134" i="1"/>
  <c r="AS20" i="1"/>
  <c r="AO20" i="1" s="1"/>
  <c r="AQ45" i="1"/>
  <c r="AR55" i="1"/>
  <c r="AK55" i="1"/>
  <c r="J5" i="1" l="1"/>
  <c r="U72" i="1"/>
  <c r="T72" i="1" s="1"/>
  <c r="U100" i="1"/>
  <c r="D9" i="1"/>
  <c r="H9" i="1" s="1"/>
  <c r="K139" i="1"/>
  <c r="J142" i="1"/>
  <c r="L144" i="1" s="1"/>
  <c r="C14" i="1" s="1"/>
  <c r="I14" i="1" s="1"/>
  <c r="AA114" i="1"/>
  <c r="AA113" i="1"/>
  <c r="Z52" i="1"/>
  <c r="AA51" i="1"/>
  <c r="Z93" i="1"/>
  <c r="AA92" i="1"/>
  <c r="Z12" i="1"/>
  <c r="AA12" i="1" s="1"/>
  <c r="V135" i="1"/>
  <c r="AA134" i="1"/>
  <c r="AJ57" i="1"/>
  <c r="AO21" i="1"/>
  <c r="Z116" i="1"/>
  <c r="Z117" i="1" s="1"/>
  <c r="AA117" i="1" s="1"/>
  <c r="AA115" i="1"/>
  <c r="J14" i="1" l="1"/>
  <c r="E146" i="1"/>
  <c r="L145" i="1"/>
  <c r="E14" i="1" s="1"/>
  <c r="M13" i="1" s="1"/>
  <c r="N13" i="1" s="1"/>
  <c r="D146" i="1"/>
  <c r="Z53" i="1"/>
  <c r="AA52" i="1"/>
  <c r="Z94" i="1"/>
  <c r="AA93" i="1"/>
  <c r="Z13" i="1"/>
  <c r="AA13" i="1" s="1"/>
  <c r="V136" i="1"/>
  <c r="AA135" i="1"/>
  <c r="AA116" i="1"/>
  <c r="AB124" i="1"/>
  <c r="D11" i="1" s="1"/>
  <c r="H11" i="1" s="1"/>
  <c r="U122" i="1" l="1"/>
  <c r="H145" i="1"/>
  <c r="H146" i="1"/>
  <c r="Z54" i="1"/>
  <c r="AA53" i="1"/>
  <c r="Z95" i="1"/>
  <c r="AA94" i="1"/>
  <c r="Z14" i="1"/>
  <c r="AA14" i="1" s="1"/>
  <c r="V137" i="1"/>
  <c r="AA136" i="1"/>
  <c r="AB123" i="1"/>
  <c r="E11" i="1" s="1"/>
  <c r="M11" i="1" s="1"/>
  <c r="N11" i="1" s="1"/>
  <c r="AB118" i="1"/>
  <c r="AC118" i="1" s="1"/>
  <c r="J11" i="1" l="1"/>
  <c r="U124" i="1"/>
  <c r="T124" i="1" s="1"/>
  <c r="AC120" i="1"/>
  <c r="K11" i="1"/>
  <c r="Z55" i="1"/>
  <c r="AA54" i="1"/>
  <c r="Z96" i="1"/>
  <c r="AA95" i="1"/>
  <c r="Z15" i="1"/>
  <c r="AA15" i="1" s="1"/>
  <c r="V138" i="1"/>
  <c r="AA137" i="1"/>
  <c r="X123" i="1"/>
  <c r="X124" i="1"/>
  <c r="Z56" i="1" l="1"/>
  <c r="AA55" i="1"/>
  <c r="Z98" i="1"/>
  <c r="AB100" i="1" s="1"/>
  <c r="C9" i="1" s="1"/>
  <c r="I9" i="1" s="1"/>
  <c r="J9" i="1" s="1"/>
  <c r="AA96" i="1"/>
  <c r="Z16" i="1"/>
  <c r="AA16" i="1" s="1"/>
  <c r="AB17" i="1" s="1"/>
  <c r="V139" i="1"/>
  <c r="AA138" i="1"/>
  <c r="Z57" i="1" l="1"/>
  <c r="AA56" i="1"/>
  <c r="U102" i="1"/>
  <c r="T102" i="1" s="1"/>
  <c r="AB101" i="1"/>
  <c r="E9" i="1" s="1"/>
  <c r="M9" i="1" s="1"/>
  <c r="N9" i="1" s="1"/>
  <c r="Z17" i="1"/>
  <c r="V140" i="1"/>
  <c r="AA139" i="1"/>
  <c r="AB57" i="1" l="1"/>
  <c r="AC57" i="1" s="1"/>
  <c r="Z58" i="1"/>
  <c r="AA58" i="1" s="1"/>
  <c r="AA57" i="1"/>
  <c r="Z59" i="1"/>
  <c r="Z18" i="1"/>
  <c r="AA17" i="1"/>
  <c r="AB18" i="1" s="1"/>
  <c r="AC18" i="1" s="1"/>
  <c r="X102" i="1"/>
  <c r="X101" i="1"/>
  <c r="AC17" i="1"/>
  <c r="V141" i="1"/>
  <c r="AA141" i="1" s="1"/>
  <c r="AB142" i="1" s="1"/>
  <c r="AC142" i="1" s="1"/>
  <c r="AC146" i="1" s="1"/>
  <c r="K10" i="1" s="1"/>
  <c r="AA140" i="1"/>
  <c r="Z60" i="1" l="1"/>
  <c r="AA59" i="1"/>
  <c r="Z19" i="1"/>
  <c r="AA18" i="1"/>
  <c r="AB29" i="1"/>
  <c r="C4" i="1" s="1"/>
  <c r="V146" i="1"/>
  <c r="AB150" i="1" s="1"/>
  <c r="AB149" i="1" l="1"/>
  <c r="E10" i="1" s="1"/>
  <c r="M10" i="1" s="1"/>
  <c r="N10" i="1" s="1"/>
  <c r="D10" i="1"/>
  <c r="H10" i="1" s="1"/>
  <c r="C16" i="1"/>
  <c r="C19" i="1" s="1"/>
  <c r="I18" i="1" s="1"/>
  <c r="I4" i="1"/>
  <c r="Z61" i="1"/>
  <c r="AA60" i="1"/>
  <c r="AA19" i="1"/>
  <c r="Z20" i="1"/>
  <c r="AA20" i="1" s="1"/>
  <c r="AB21" i="1" s="1"/>
  <c r="AC21" i="1" s="1"/>
  <c r="AC27" i="1" s="1"/>
  <c r="K4" i="1" s="1"/>
  <c r="T31" i="1"/>
  <c r="X150" i="1"/>
  <c r="X149" i="1"/>
  <c r="U148" i="1" l="1"/>
  <c r="H16" i="1"/>
  <c r="I19" i="1"/>
  <c r="J4" i="1"/>
  <c r="AA61" i="1"/>
  <c r="Z62" i="1"/>
  <c r="X31" i="1"/>
  <c r="X30" i="1"/>
  <c r="J10" i="1" l="1"/>
  <c r="U150" i="1"/>
  <c r="T150" i="1" s="1"/>
  <c r="J16" i="1"/>
  <c r="AA62" i="1"/>
  <c r="Z63" i="1"/>
  <c r="AA63" i="1" s="1"/>
  <c r="AB64" i="1" s="1"/>
  <c r="AC64" i="1" s="1"/>
  <c r="AC68" i="1" s="1"/>
  <c r="K5" i="1" s="1"/>
  <c r="K16" i="1" s="1"/>
</calcChain>
</file>

<file path=xl/sharedStrings.xml><?xml version="1.0" encoding="utf-8"?>
<sst xmlns="http://schemas.openxmlformats.org/spreadsheetml/2006/main" count="374" uniqueCount="66">
  <si>
    <t>ASML</t>
  </si>
  <si>
    <t>Qtd</t>
  </si>
  <si>
    <t>C / V</t>
  </si>
  <si>
    <t xml:space="preserve">Data </t>
  </si>
  <si>
    <t>C</t>
  </si>
  <si>
    <t>V</t>
  </si>
  <si>
    <t xml:space="preserve">Saldo </t>
  </si>
  <si>
    <t>Compra</t>
  </si>
  <si>
    <t>Venda</t>
  </si>
  <si>
    <t>Carteira</t>
  </si>
  <si>
    <t>PM</t>
  </si>
  <si>
    <t>Mar. (+/-)</t>
  </si>
  <si>
    <t>L / P</t>
  </si>
  <si>
    <t>Div</t>
  </si>
  <si>
    <t>Posição</t>
  </si>
  <si>
    <t>Meta + 25,00%</t>
  </si>
  <si>
    <t>Nomad Investido</t>
  </si>
  <si>
    <t>P. Atual</t>
  </si>
  <si>
    <t>PMC</t>
  </si>
  <si>
    <t>Resultado</t>
  </si>
  <si>
    <t>Dif.</t>
  </si>
  <si>
    <t>Stocks</t>
  </si>
  <si>
    <t>ASML Holding N.V.</t>
  </si>
  <si>
    <t>Valor</t>
  </si>
  <si>
    <t>Modelo</t>
  </si>
  <si>
    <t>PLTR</t>
  </si>
  <si>
    <t>Palantir Technologies Inc.</t>
  </si>
  <si>
    <t>IONQ</t>
  </si>
  <si>
    <t>Ionq Inc.</t>
  </si>
  <si>
    <t>01/082025</t>
  </si>
  <si>
    <t>CEG</t>
  </si>
  <si>
    <t>Constellation Energy</t>
  </si>
  <si>
    <t>ENCERRADO</t>
  </si>
  <si>
    <t>NVDA</t>
  </si>
  <si>
    <t>v</t>
  </si>
  <si>
    <t>Nvidia</t>
  </si>
  <si>
    <t>TSLA</t>
  </si>
  <si>
    <t>12/032025</t>
  </si>
  <si>
    <t>31/007/2025</t>
  </si>
  <si>
    <t>IBIT</t>
  </si>
  <si>
    <t>ALB</t>
  </si>
  <si>
    <t xml:space="preserve">Albemarle Corporation </t>
  </si>
  <si>
    <t>ENCERRADO    $ -117,90</t>
  </si>
  <si>
    <t>Ishares Bitcoin Trust</t>
  </si>
  <si>
    <t>AMZN</t>
  </si>
  <si>
    <t>AMAZON</t>
  </si>
  <si>
    <t>05//08/2025</t>
  </si>
  <si>
    <t>Investido</t>
  </si>
  <si>
    <t>%</t>
  </si>
  <si>
    <t>Disponível</t>
  </si>
  <si>
    <t>C/c</t>
  </si>
  <si>
    <t>Total</t>
  </si>
  <si>
    <t>Cambio</t>
  </si>
  <si>
    <t>Performance</t>
  </si>
  <si>
    <t>Mês Anterior</t>
  </si>
  <si>
    <t xml:space="preserve">Resultado </t>
  </si>
  <si>
    <t>Aporte</t>
  </si>
  <si>
    <t xml:space="preserve">Agosto  -  Relatório Mensal </t>
  </si>
  <si>
    <t>Dia</t>
  </si>
  <si>
    <t>xxx</t>
  </si>
  <si>
    <t>Var. diaria</t>
  </si>
  <si>
    <t xml:space="preserve">Meta </t>
  </si>
  <si>
    <t>Falta</t>
  </si>
  <si>
    <t>LLY</t>
  </si>
  <si>
    <t>Retirada C/c</t>
  </si>
  <si>
    <t xml:space="preserve">Eli Lilly and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</si>
</sst>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[Red]#,##0.00"/>
    <numFmt numFmtId="165" formatCode="0;[Red]0"/>
    <numFmt numFmtId="166" formatCode="0.0;[Red]0.0"/>
    <numFmt numFmtId="167" formatCode="0.00;[Red]0.00"/>
    <numFmt numFmtId="168" formatCode="#,##0;[Red]#,##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2"/>
      <color rgb="FF0F0F0F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8"/>
      <color rgb="FF0F0F0F"/>
      <name val="Arial"/>
      <family val="2"/>
    </font>
    <font>
      <b/>
      <sz val="14"/>
      <color theme="1"/>
      <name val="Aptos Narrow"/>
      <family val="2"/>
      <scheme val="minor"/>
    </font>
    <font>
      <b/>
      <sz val="16"/>
      <color rgb="FFFF0000"/>
      <name val="Arial"/>
      <family val="2"/>
    </font>
    <font>
      <b/>
      <sz val="11"/>
      <color rgb="FFFF0000"/>
      <name val="Arial"/>
      <family val="2"/>
    </font>
    <font>
      <b/>
      <sz val="16"/>
      <color rgb="FF0F0F0F"/>
      <name val="Arial"/>
      <family val="2"/>
    </font>
    <font>
      <sz val="16"/>
      <color rgb="FF0F0F0F"/>
      <name val="Arial"/>
      <family val="2"/>
    </font>
    <font>
      <b/>
      <sz val="2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0">
    <xf numFmtId="0" fontId="0" fillId="0" borderId="0" xfId="0"/>
    <xf numFmtId="164" fontId="4" fillId="0" borderId="0" xfId="0" applyNumberFormat="1" applyFont="1"/>
    <xf numFmtId="164" fontId="5" fillId="0" borderId="0" xfId="0" applyNumberFormat="1" applyFont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8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right" vertical="center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9" xfId="0" applyNumberFormat="1" applyFont="1" applyBorder="1" applyAlignment="1">
      <alignment horizontal="center"/>
    </xf>
    <xf numFmtId="164" fontId="5" fillId="2" borderId="3" xfId="0" applyNumberFormat="1" applyFont="1" applyFill="1" applyBorder="1" applyAlignment="1">
      <alignment horizontal="left" vertical="center"/>
    </xf>
    <xf numFmtId="164" fontId="5" fillId="2" borderId="6" xfId="0" applyNumberFormat="1" applyFont="1" applyFill="1" applyBorder="1" applyAlignment="1">
      <alignment vertical="center"/>
    </xf>
    <xf numFmtId="164" fontId="5" fillId="0" borderId="14" xfId="0" applyNumberFormat="1" applyFont="1" applyBorder="1"/>
    <xf numFmtId="164" fontId="5" fillId="0" borderId="10" xfId="0" applyNumberFormat="1" applyFont="1" applyBorder="1" applyAlignment="1">
      <alignment vertical="center"/>
    </xf>
    <xf numFmtId="10" fontId="7" fillId="0" borderId="1" xfId="1" applyNumberFormat="1" applyFont="1" applyFill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 vertical="center"/>
    </xf>
    <xf numFmtId="164" fontId="8" fillId="0" borderId="5" xfId="0" applyNumberFormat="1" applyFont="1" applyBorder="1" applyAlignment="1">
      <alignment horizontal="center" wrapText="1"/>
    </xf>
    <xf numFmtId="164" fontId="8" fillId="0" borderId="6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3" borderId="0" xfId="0" applyFill="1"/>
    <xf numFmtId="164" fontId="8" fillId="2" borderId="3" xfId="0" applyNumberFormat="1" applyFont="1" applyFill="1" applyBorder="1" applyAlignment="1">
      <alignment horizontal="left" vertical="center"/>
    </xf>
    <xf numFmtId="164" fontId="8" fillId="2" borderId="6" xfId="0" applyNumberFormat="1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vertical="center"/>
    </xf>
    <xf numFmtId="164" fontId="8" fillId="0" borderId="1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14" xfId="0" applyNumberFormat="1" applyFont="1" applyBorder="1"/>
    <xf numFmtId="164" fontId="8" fillId="0" borderId="13" xfId="1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vertical="center"/>
    </xf>
    <xf numFmtId="164" fontId="11" fillId="0" borderId="11" xfId="0" applyNumberFormat="1" applyFont="1" applyBorder="1"/>
    <xf numFmtId="164" fontId="8" fillId="0" borderId="12" xfId="0" applyNumberFormat="1" applyFont="1" applyBorder="1" applyAlignment="1">
      <alignment vertical="center"/>
    </xf>
    <xf numFmtId="164" fontId="8" fillId="0" borderId="15" xfId="0" applyNumberFormat="1" applyFont="1" applyBorder="1" applyAlignment="1">
      <alignment horizontal="left" vertical="center"/>
    </xf>
    <xf numFmtId="164" fontId="8" fillId="0" borderId="2" xfId="0" applyNumberFormat="1" applyFont="1" applyBorder="1"/>
    <xf numFmtId="164" fontId="8" fillId="0" borderId="15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right" vertical="center"/>
    </xf>
    <xf numFmtId="164" fontId="8" fillId="0" borderId="15" xfId="0" applyNumberFormat="1" applyFont="1" applyBorder="1"/>
    <xf numFmtId="164" fontId="11" fillId="0" borderId="1" xfId="0" applyNumberFormat="1" applyFont="1" applyBorder="1"/>
    <xf numFmtId="164" fontId="5" fillId="2" borderId="4" xfId="0" applyNumberFormat="1" applyFont="1" applyFill="1" applyBorder="1" applyAlignment="1">
      <alignment vertical="center"/>
    </xf>
    <xf numFmtId="164" fontId="5" fillId="0" borderId="13" xfId="0" applyNumberFormat="1" applyFont="1" applyBorder="1" applyAlignment="1">
      <alignment vertical="center"/>
    </xf>
    <xf numFmtId="164" fontId="5" fillId="0" borderId="13" xfId="1" applyNumberFormat="1" applyFont="1" applyBorder="1" applyAlignment="1">
      <alignment horizontal="center" vertical="center"/>
    </xf>
    <xf numFmtId="164" fontId="13" fillId="0" borderId="11" xfId="0" applyNumberFormat="1" applyFont="1" applyBorder="1"/>
    <xf numFmtId="164" fontId="5" fillId="0" borderId="12" xfId="0" applyNumberFormat="1" applyFont="1" applyBorder="1" applyAlignment="1">
      <alignment vertical="center"/>
    </xf>
    <xf numFmtId="164" fontId="5" fillId="0" borderId="15" xfId="0" applyNumberFormat="1" applyFont="1" applyBorder="1" applyAlignment="1">
      <alignment horizontal="left" vertical="center"/>
    </xf>
    <xf numFmtId="164" fontId="5" fillId="0" borderId="2" xfId="0" applyNumberFormat="1" applyFont="1" applyBorder="1"/>
    <xf numFmtId="164" fontId="5" fillId="0" borderId="15" xfId="0" applyNumberFormat="1" applyFont="1" applyBorder="1"/>
    <xf numFmtId="164" fontId="13" fillId="0" borderId="1" xfId="0" applyNumberFormat="1" applyFont="1" applyBorder="1"/>
    <xf numFmtId="164" fontId="5" fillId="2" borderId="3" xfId="0" applyNumberFormat="1" applyFont="1" applyFill="1" applyBorder="1" applyAlignment="1">
      <alignment vertical="center"/>
    </xf>
    <xf numFmtId="164" fontId="5" fillId="2" borderId="4" xfId="1" applyNumberFormat="1" applyFont="1" applyFill="1" applyBorder="1" applyAlignment="1">
      <alignment horizontal="right" vertical="center"/>
    </xf>
    <xf numFmtId="14" fontId="8" fillId="0" borderId="0" xfId="0" applyNumberFormat="1" applyFont="1" applyAlignment="1">
      <alignment vertical="center"/>
    </xf>
    <xf numFmtId="164" fontId="8" fillId="0" borderId="7" xfId="0" applyNumberFormat="1" applyFont="1" applyBorder="1" applyAlignment="1">
      <alignment vertical="center"/>
    </xf>
    <xf numFmtId="164" fontId="8" fillId="0" borderId="8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right" vertical="center"/>
    </xf>
    <xf numFmtId="164" fontId="8" fillId="0" borderId="7" xfId="0" applyNumberFormat="1" applyFont="1" applyBorder="1" applyAlignment="1">
      <alignment horizontal="right" vertical="center"/>
    </xf>
    <xf numFmtId="164" fontId="8" fillId="0" borderId="7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vertical="center"/>
    </xf>
    <xf numFmtId="164" fontId="8" fillId="0" borderId="9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164" fontId="8" fillId="0" borderId="9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0" fontId="14" fillId="0" borderId="1" xfId="1" applyNumberFormat="1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vertical="center"/>
    </xf>
    <xf numFmtId="0" fontId="4" fillId="0" borderId="9" xfId="0" applyFont="1" applyBorder="1"/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164" fontId="6" fillId="0" borderId="0" xfId="0" applyNumberFormat="1" applyFont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164" fontId="6" fillId="0" borderId="0" xfId="0" applyNumberFormat="1" applyFont="1"/>
    <xf numFmtId="164" fontId="3" fillId="0" borderId="0" xfId="1" applyNumberFormat="1" applyFont="1" applyFill="1" applyBorder="1" applyAlignment="1">
      <alignment horizontal="center" vertical="center"/>
    </xf>
    <xf numFmtId="164" fontId="5" fillId="0" borderId="0" xfId="0" applyNumberFormat="1" applyFont="1"/>
    <xf numFmtId="164" fontId="6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3" fillId="0" borderId="8" xfId="0" applyNumberFormat="1" applyFont="1" applyBorder="1" applyAlignment="1">
      <alignment vertical="center"/>
    </xf>
    <xf numFmtId="14" fontId="3" fillId="0" borderId="11" xfId="0" applyNumberFormat="1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164" fontId="5" fillId="0" borderId="9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4" fontId="8" fillId="0" borderId="9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10" fontId="5" fillId="0" borderId="0" xfId="1" applyNumberFormat="1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0" fontId="15" fillId="0" borderId="0" xfId="0" applyFont="1" applyAlignment="1">
      <alignment vertical="center"/>
    </xf>
    <xf numFmtId="164" fontId="8" fillId="2" borderId="3" xfId="0" applyNumberFormat="1" applyFont="1" applyFill="1" applyBorder="1" applyAlignment="1">
      <alignment vertical="center"/>
    </xf>
    <xf numFmtId="164" fontId="8" fillId="2" borderId="4" xfId="1" applyNumberFormat="1" applyFont="1" applyFill="1" applyBorder="1" applyAlignment="1">
      <alignment horizontal="right" vertical="center"/>
    </xf>
    <xf numFmtId="0" fontId="5" fillId="0" borderId="13" xfId="0" applyFont="1" applyBorder="1" applyAlignment="1">
      <alignment horizontal="center" vertical="center"/>
    </xf>
    <xf numFmtId="164" fontId="8" fillId="0" borderId="15" xfId="0" applyNumberFormat="1" applyFont="1" applyBorder="1" applyAlignment="1">
      <alignment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vertical="center"/>
    </xf>
    <xf numFmtId="14" fontId="8" fillId="0" borderId="9" xfId="0" applyNumberFormat="1" applyFont="1" applyBorder="1" applyAlignment="1">
      <alignment vertical="center"/>
    </xf>
    <xf numFmtId="10" fontId="16" fillId="0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165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0" fontId="4" fillId="3" borderId="0" xfId="0" applyFont="1" applyFill="1"/>
    <xf numFmtId="164" fontId="4" fillId="3" borderId="0" xfId="0" applyNumberFormat="1" applyFont="1" applyFill="1"/>
    <xf numFmtId="2" fontId="3" fillId="0" borderId="9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4" fillId="0" borderId="0" xfId="0" applyNumberFormat="1" applyFont="1"/>
    <xf numFmtId="2" fontId="8" fillId="0" borderId="5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vertical="center"/>
    </xf>
    <xf numFmtId="2" fontId="11" fillId="0" borderId="0" xfId="0" applyNumberFormat="1" applyFont="1"/>
    <xf numFmtId="2" fontId="8" fillId="2" borderId="6" xfId="0" applyNumberFormat="1" applyFont="1" applyFill="1" applyBorder="1" applyAlignment="1">
      <alignment vertical="center"/>
    </xf>
    <xf numFmtId="2" fontId="8" fillId="0" borderId="0" xfId="0" applyNumberFormat="1" applyFont="1" applyAlignment="1">
      <alignment vertical="center"/>
    </xf>
    <xf numFmtId="2" fontId="12" fillId="0" borderId="1" xfId="1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/>
    <xf numFmtId="2" fontId="6" fillId="0" borderId="0" xfId="0" applyNumberFormat="1" applyFont="1"/>
    <xf numFmtId="2" fontId="5" fillId="0" borderId="0" xfId="0" applyNumberFormat="1" applyFont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164" fontId="8" fillId="0" borderId="5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5" fillId="0" borderId="5" xfId="0" applyNumberFormat="1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vertical="center"/>
    </xf>
    <xf numFmtId="164" fontId="3" fillId="4" borderId="8" xfId="0" applyNumberFormat="1" applyFont="1" applyFill="1" applyBorder="1" applyAlignment="1">
      <alignment vertical="center"/>
    </xf>
    <xf numFmtId="0" fontId="8" fillId="4" borderId="7" xfId="0" applyFont="1" applyFill="1" applyBorder="1" applyAlignment="1">
      <alignment horizontal="center" vertical="center" wrapText="1"/>
    </xf>
    <xf numFmtId="14" fontId="8" fillId="4" borderId="7" xfId="0" applyNumberFormat="1" applyFont="1" applyFill="1" applyBorder="1"/>
    <xf numFmtId="167" fontId="8" fillId="4" borderId="7" xfId="0" applyNumberFormat="1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vertical="center"/>
    </xf>
    <xf numFmtId="2" fontId="8" fillId="4" borderId="0" xfId="0" applyNumberFormat="1" applyFont="1" applyFill="1" applyAlignment="1">
      <alignment horizontal="right" vertical="center"/>
    </xf>
    <xf numFmtId="164" fontId="8" fillId="4" borderId="7" xfId="0" applyNumberFormat="1" applyFont="1" applyFill="1" applyBorder="1" applyAlignment="1">
      <alignment horizontal="right" vertical="center"/>
    </xf>
    <xf numFmtId="164" fontId="8" fillId="4" borderId="0" xfId="0" applyNumberFormat="1" applyFont="1" applyFill="1" applyAlignment="1">
      <alignment vertical="center"/>
    </xf>
    <xf numFmtId="166" fontId="8" fillId="4" borderId="7" xfId="0" applyNumberFormat="1" applyFont="1" applyFill="1" applyBorder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14" fontId="8" fillId="5" borderId="7" xfId="0" applyNumberFormat="1" applyFont="1" applyFill="1" applyBorder="1"/>
    <xf numFmtId="164" fontId="4" fillId="5" borderId="7" xfId="0" applyNumberFormat="1" applyFont="1" applyFill="1" applyBorder="1"/>
    <xf numFmtId="166" fontId="8" fillId="5" borderId="7" xfId="0" applyNumberFormat="1" applyFont="1" applyFill="1" applyBorder="1" applyAlignment="1">
      <alignment horizontal="center" vertical="center"/>
    </xf>
    <xf numFmtId="164" fontId="8" fillId="5" borderId="7" xfId="0" applyNumberFormat="1" applyFont="1" applyFill="1" applyBorder="1" applyAlignment="1">
      <alignment horizontal="right" vertical="center"/>
    </xf>
    <xf numFmtId="164" fontId="4" fillId="5" borderId="0" xfId="0" applyNumberFormat="1" applyFont="1" applyFill="1" applyAlignment="1">
      <alignment horizontal="right" vertical="center"/>
    </xf>
    <xf numFmtId="164" fontId="8" fillId="5" borderId="7" xfId="0" applyNumberFormat="1" applyFont="1" applyFill="1" applyBorder="1" applyAlignment="1">
      <alignment vertical="center"/>
    </xf>
    <xf numFmtId="166" fontId="8" fillId="5" borderId="7" xfId="0" applyNumberFormat="1" applyFont="1" applyFill="1" applyBorder="1" applyAlignment="1">
      <alignment horizontal="center"/>
    </xf>
    <xf numFmtId="164" fontId="8" fillId="4" borderId="0" xfId="0" applyNumberFormat="1" applyFont="1" applyFill="1" applyAlignment="1">
      <alignment horizontal="right" vertical="center"/>
    </xf>
    <xf numFmtId="164" fontId="4" fillId="0" borderId="5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5" fillId="2" borderId="12" xfId="0" applyNumberFormat="1" applyFont="1" applyFill="1" applyBorder="1" applyAlignment="1">
      <alignment vertical="center"/>
    </xf>
    <xf numFmtId="164" fontId="4" fillId="0" borderId="11" xfId="0" applyNumberFormat="1" applyFont="1" applyBorder="1"/>
    <xf numFmtId="164" fontId="3" fillId="0" borderId="13" xfId="1" applyNumberFormat="1" applyFont="1" applyBorder="1" applyAlignment="1">
      <alignment horizontal="center" vertical="center"/>
    </xf>
    <xf numFmtId="164" fontId="6" fillId="0" borderId="15" xfId="0" applyNumberFormat="1" applyFont="1" applyBorder="1"/>
    <xf numFmtId="164" fontId="4" fillId="0" borderId="1" xfId="0" applyNumberFormat="1" applyFont="1" applyBorder="1"/>
    <xf numFmtId="2" fontId="8" fillId="4" borderId="7" xfId="0" applyNumberFormat="1" applyFont="1" applyFill="1" applyBorder="1" applyAlignment="1">
      <alignment horizontal="right" vertical="center"/>
    </xf>
    <xf numFmtId="2" fontId="8" fillId="5" borderId="7" xfId="0" applyNumberFormat="1" applyFont="1" applyFill="1" applyBorder="1" applyAlignment="1">
      <alignment horizontal="right" vertical="center"/>
    </xf>
    <xf numFmtId="2" fontId="8" fillId="4" borderId="7" xfId="0" applyNumberFormat="1" applyFont="1" applyFill="1" applyBorder="1" applyAlignment="1">
      <alignment vertical="center"/>
    </xf>
    <xf numFmtId="2" fontId="8" fillId="4" borderId="7" xfId="0" applyNumberFormat="1" applyFont="1" applyFill="1" applyBorder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14" fontId="8" fillId="4" borderId="0" xfId="0" applyNumberFormat="1" applyFont="1" applyFill="1" applyAlignment="1">
      <alignment vertical="center"/>
    </xf>
    <xf numFmtId="164" fontId="8" fillId="4" borderId="8" xfId="0" applyNumberFormat="1" applyFont="1" applyFill="1" applyBorder="1" applyAlignment="1">
      <alignment horizontal="center" vertical="center"/>
    </xf>
    <xf numFmtId="164" fontId="8" fillId="4" borderId="8" xfId="0" applyNumberFormat="1" applyFont="1" applyFill="1" applyBorder="1" applyAlignment="1">
      <alignment vertical="center"/>
    </xf>
    <xf numFmtId="164" fontId="8" fillId="5" borderId="7" xfId="0" applyNumberFormat="1" applyFont="1" applyFill="1" applyBorder="1" applyAlignment="1">
      <alignment horizontal="center" vertical="center"/>
    </xf>
    <xf numFmtId="164" fontId="8" fillId="5" borderId="0" xfId="0" applyNumberFormat="1" applyFont="1" applyFill="1" applyAlignment="1">
      <alignment vertical="center"/>
    </xf>
    <xf numFmtId="164" fontId="8" fillId="5" borderId="0" xfId="0" applyNumberFormat="1" applyFont="1" applyFill="1" applyAlignment="1">
      <alignment horizontal="center" vertical="center"/>
    </xf>
    <xf numFmtId="164" fontId="8" fillId="5" borderId="7" xfId="0" applyNumberFormat="1" applyFont="1" applyFill="1" applyBorder="1" applyAlignment="1">
      <alignment horizontal="center"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164" fontId="8" fillId="5" borderId="0" xfId="0" applyNumberFormat="1" applyFont="1" applyFill="1"/>
    <xf numFmtId="164" fontId="8" fillId="0" borderId="0" xfId="0" applyNumberFormat="1" applyFont="1"/>
    <xf numFmtId="2" fontId="4" fillId="3" borderId="0" xfId="0" applyNumberFormat="1" applyFont="1" applyFill="1"/>
    <xf numFmtId="0" fontId="1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/>
    </xf>
    <xf numFmtId="164" fontId="8" fillId="4" borderId="5" xfId="0" applyNumberFormat="1" applyFont="1" applyFill="1" applyBorder="1" applyAlignment="1">
      <alignment vertical="center"/>
    </xf>
    <xf numFmtId="164" fontId="8" fillId="4" borderId="6" xfId="0" applyNumberFormat="1" applyFont="1" applyFill="1" applyBorder="1" applyAlignment="1">
      <alignment vertical="center"/>
    </xf>
    <xf numFmtId="164" fontId="8" fillId="4" borderId="6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wrapText="1"/>
    </xf>
    <xf numFmtId="164" fontId="5" fillId="4" borderId="7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164" fontId="4" fillId="4" borderId="7" xfId="0" applyNumberFormat="1" applyFont="1" applyFill="1" applyBorder="1" applyAlignment="1">
      <alignment vertical="center"/>
    </xf>
    <xf numFmtId="164" fontId="11" fillId="4" borderId="0" xfId="0" applyNumberFormat="1" applyFont="1" applyFill="1" applyAlignment="1">
      <alignment vertical="center"/>
    </xf>
    <xf numFmtId="164" fontId="11" fillId="4" borderId="7" xfId="0" applyNumberFormat="1" applyFont="1" applyFill="1" applyBorder="1" applyAlignment="1">
      <alignment vertical="center"/>
    </xf>
    <xf numFmtId="164" fontId="7" fillId="5" borderId="7" xfId="0" applyNumberFormat="1" applyFont="1" applyFill="1" applyBorder="1" applyAlignment="1">
      <alignment horizontal="center" vertical="center"/>
    </xf>
    <xf numFmtId="164" fontId="7" fillId="4" borderId="7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10" xfId="0" applyNumberFormat="1" applyFont="1" applyFill="1" applyBorder="1" applyAlignment="1">
      <alignment vertical="center"/>
    </xf>
    <xf numFmtId="14" fontId="8" fillId="4" borderId="13" xfId="0" applyNumberFormat="1" applyFont="1" applyFill="1" applyBorder="1" applyAlignment="1">
      <alignment horizontal="center" vertical="center"/>
    </xf>
    <xf numFmtId="14" fontId="8" fillId="5" borderId="13" xfId="0" applyNumberFormat="1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vertical="center"/>
    </xf>
    <xf numFmtId="2" fontId="3" fillId="4" borderId="7" xfId="0" applyNumberFormat="1" applyFont="1" applyFill="1" applyBorder="1" applyAlignment="1">
      <alignment horizontal="center" vertical="center"/>
    </xf>
    <xf numFmtId="164" fontId="11" fillId="4" borderId="9" xfId="0" applyNumberFormat="1" applyFont="1" applyFill="1" applyBorder="1" applyAlignment="1">
      <alignment horizontal="center" vertical="center"/>
    </xf>
    <xf numFmtId="164" fontId="11" fillId="4" borderId="9" xfId="0" applyNumberFormat="1" applyFont="1" applyFill="1" applyBorder="1" applyAlignment="1">
      <alignment vertical="center"/>
    </xf>
    <xf numFmtId="164" fontId="16" fillId="4" borderId="7" xfId="0" applyNumberFormat="1" applyFont="1" applyFill="1" applyBorder="1" applyAlignment="1">
      <alignment horizontal="center" vertical="center"/>
    </xf>
    <xf numFmtId="164" fontId="16" fillId="5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64" fontId="8" fillId="4" borderId="14" xfId="0" applyNumberFormat="1" applyFont="1" applyFill="1" applyBorder="1" applyAlignment="1">
      <alignment horizontal="center" vertical="center"/>
    </xf>
    <xf numFmtId="164" fontId="11" fillId="4" borderId="14" xfId="0" applyNumberFormat="1" applyFont="1" applyFill="1" applyBorder="1" applyAlignment="1">
      <alignment horizontal="center" vertical="center"/>
    </xf>
    <xf numFmtId="164" fontId="8" fillId="2" borderId="10" xfId="0" applyNumberFormat="1" applyFont="1" applyFill="1" applyBorder="1" applyAlignment="1">
      <alignment vertical="center"/>
    </xf>
    <xf numFmtId="164" fontId="8" fillId="2" borderId="11" xfId="0" applyNumberFormat="1" applyFont="1" applyFill="1" applyBorder="1" applyAlignment="1">
      <alignment vertical="center"/>
    </xf>
    <xf numFmtId="164" fontId="8" fillId="2" borderId="12" xfId="1" applyNumberFormat="1" applyFont="1" applyFill="1" applyBorder="1" applyAlignment="1">
      <alignment horizontal="right" vertical="center"/>
    </xf>
    <xf numFmtId="10" fontId="8" fillId="0" borderId="1" xfId="1" applyNumberFormat="1" applyFont="1" applyFill="1" applyBorder="1" applyAlignment="1">
      <alignment horizontal="center" vertical="center"/>
    </xf>
    <xf numFmtId="0" fontId="11" fillId="3" borderId="0" xfId="0" applyFont="1" applyFill="1"/>
    <xf numFmtId="0" fontId="13" fillId="3" borderId="0" xfId="0" applyFont="1" applyFill="1"/>
    <xf numFmtId="0" fontId="1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164" fontId="6" fillId="0" borderId="9" xfId="0" applyNumberFormat="1" applyFont="1" applyBorder="1" applyAlignment="1">
      <alignment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8" fillId="5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 vertical="center"/>
    </xf>
    <xf numFmtId="14" fontId="8" fillId="5" borderId="0" xfId="0" applyNumberFormat="1" applyFont="1" applyFill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4" fontId="17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vertical="center"/>
    </xf>
    <xf numFmtId="164" fontId="8" fillId="0" borderId="11" xfId="0" applyNumberFormat="1" applyFont="1" applyBorder="1" applyAlignment="1">
      <alignment vertical="center"/>
    </xf>
    <xf numFmtId="164" fontId="8" fillId="0" borderId="11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/>
    </xf>
    <xf numFmtId="14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4" fillId="0" borderId="8" xfId="0" applyFont="1" applyBorder="1"/>
    <xf numFmtId="0" fontId="22" fillId="0" borderId="0" xfId="0" applyFont="1" applyAlignment="1">
      <alignment vertical="center"/>
    </xf>
    <xf numFmtId="10" fontId="12" fillId="0" borderId="1" xfId="1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12" xfId="0" applyNumberFormat="1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vertical="center"/>
    </xf>
    <xf numFmtId="164" fontId="8" fillId="5" borderId="14" xfId="0" applyNumberFormat="1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vertical="center"/>
    </xf>
    <xf numFmtId="164" fontId="11" fillId="0" borderId="6" xfId="0" applyNumberFormat="1" applyFont="1" applyBorder="1" applyAlignment="1">
      <alignment horizontal="center" vertical="center"/>
    </xf>
    <xf numFmtId="0" fontId="4" fillId="0" borderId="7" xfId="0" applyFont="1" applyBorder="1"/>
    <xf numFmtId="164" fontId="5" fillId="0" borderId="7" xfId="0" applyNumberFormat="1" applyFont="1" applyBorder="1"/>
    <xf numFmtId="10" fontId="5" fillId="0" borderId="7" xfId="1" applyNumberFormat="1" applyFont="1" applyBorder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4" fillId="0" borderId="8" xfId="0" applyNumberFormat="1" applyFont="1" applyBorder="1"/>
    <xf numFmtId="164" fontId="19" fillId="0" borderId="7" xfId="0" applyNumberFormat="1" applyFont="1" applyBorder="1" applyAlignment="1">
      <alignment horizontal="center" vertical="center"/>
    </xf>
    <xf numFmtId="0" fontId="5" fillId="0" borderId="7" xfId="0" applyFont="1" applyBorder="1"/>
    <xf numFmtId="164" fontId="3" fillId="5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vertical="center"/>
    </xf>
    <xf numFmtId="164" fontId="3" fillId="5" borderId="0" xfId="0" applyNumberFormat="1" applyFont="1" applyFill="1" applyAlignment="1">
      <alignment vertical="center"/>
    </xf>
    <xf numFmtId="164" fontId="5" fillId="2" borderId="8" xfId="0" applyNumberFormat="1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5" fillId="0" borderId="8" xfId="0" applyNumberFormat="1" applyFont="1" applyBorder="1"/>
    <xf numFmtId="164" fontId="5" fillId="0" borderId="8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5" fillId="6" borderId="10" xfId="0" applyFont="1" applyFill="1" applyBorder="1"/>
    <xf numFmtId="0" fontId="5" fillId="6" borderId="15" xfId="0" applyFont="1" applyFill="1" applyBorder="1"/>
    <xf numFmtId="0" fontId="6" fillId="0" borderId="9" xfId="0" applyFont="1" applyBorder="1" applyAlignment="1">
      <alignment horizontal="right"/>
    </xf>
    <xf numFmtId="164" fontId="6" fillId="0" borderId="9" xfId="0" applyNumberFormat="1" applyFont="1" applyBorder="1"/>
    <xf numFmtId="164" fontId="6" fillId="6" borderId="12" xfId="0" applyNumberFormat="1" applyFont="1" applyFill="1" applyBorder="1"/>
    <xf numFmtId="164" fontId="6" fillId="6" borderId="2" xfId="0" applyNumberFormat="1" applyFont="1" applyFill="1" applyBorder="1"/>
    <xf numFmtId="164" fontId="5" fillId="2" borderId="5" xfId="0" applyNumberFormat="1" applyFont="1" applyFill="1" applyBorder="1"/>
    <xf numFmtId="168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right" vertical="center"/>
    </xf>
    <xf numFmtId="10" fontId="5" fillId="2" borderId="5" xfId="1" applyNumberFormat="1" applyFont="1" applyFill="1" applyBorder="1" applyAlignment="1">
      <alignment horizontal="center" vertical="center"/>
    </xf>
    <xf numFmtId="0" fontId="13" fillId="2" borderId="5" xfId="0" applyFont="1" applyFill="1" applyBorder="1"/>
    <xf numFmtId="164" fontId="8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24" fillId="0" borderId="13" xfId="0" applyNumberFormat="1" applyFont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4" fontId="17" fillId="0" borderId="1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7" fillId="0" borderId="3" xfId="0" applyNumberFormat="1" applyFont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0" fontId="4" fillId="0" borderId="0" xfId="0" applyFont="1" applyFill="1"/>
    <xf numFmtId="0" fontId="6" fillId="0" borderId="0" xfId="0" applyFont="1"/>
    <xf numFmtId="164" fontId="4" fillId="0" borderId="0" xfId="0" applyNumberFormat="1" applyFont="1" applyFill="1"/>
    <xf numFmtId="164" fontId="10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/>
    <xf numFmtId="164" fontId="4" fillId="0" borderId="0" xfId="0" applyNumberFormat="1" applyFont="1" applyBorder="1"/>
    <xf numFmtId="0" fontId="4" fillId="0" borderId="14" xfId="0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4" fillId="0" borderId="0" xfId="0" applyFont="1" applyBorder="1"/>
    <xf numFmtId="164" fontId="5" fillId="0" borderId="0" xfId="0" applyNumberFormat="1" applyFont="1" applyBorder="1"/>
    <xf numFmtId="164" fontId="5" fillId="0" borderId="13" xfId="0" applyNumberFormat="1" applyFont="1" applyBorder="1"/>
    <xf numFmtId="164" fontId="4" fillId="0" borderId="13" xfId="0" applyNumberFormat="1" applyFont="1" applyFill="1" applyBorder="1"/>
    <xf numFmtId="164" fontId="4" fillId="0" borderId="0" xfId="0" applyNumberFormat="1" applyFont="1" applyFill="1" applyBorder="1"/>
    <xf numFmtId="164" fontId="4" fillId="0" borderId="14" xfId="0" applyNumberFormat="1" applyFont="1" applyFill="1" applyBorder="1"/>
    <xf numFmtId="164" fontId="4" fillId="0" borderId="15" xfId="0" applyNumberFormat="1" applyFont="1" applyBorder="1"/>
    <xf numFmtId="164" fontId="4" fillId="0" borderId="2" xfId="0" applyNumberFormat="1" applyFont="1" applyBorder="1"/>
    <xf numFmtId="0" fontId="5" fillId="0" borderId="11" xfId="0" applyFont="1" applyBorder="1"/>
    <xf numFmtId="2" fontId="3" fillId="0" borderId="0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8" fontId="5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/>
    <xf numFmtId="168" fontId="5" fillId="0" borderId="7" xfId="0" applyNumberFormat="1" applyFont="1" applyFill="1" applyBorder="1" applyAlignment="1">
      <alignment horizontal="center" vertical="center"/>
    </xf>
    <xf numFmtId="164" fontId="13" fillId="0" borderId="0" xfId="0" applyNumberFormat="1" applyFont="1" applyBorder="1"/>
    <xf numFmtId="164" fontId="13" fillId="0" borderId="0" xfId="0" applyNumberFormat="1" applyFont="1" applyFill="1" applyBorder="1"/>
    <xf numFmtId="10" fontId="5" fillId="0" borderId="0" xfId="1" applyNumberFormat="1" applyFont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168" fontId="5" fillId="0" borderId="9" xfId="0" applyNumberFormat="1" applyFont="1" applyBorder="1" applyAlignment="1">
      <alignment horizontal="center" vertical="center"/>
    </xf>
    <xf numFmtId="0" fontId="4" fillId="0" borderId="11" xfId="0" applyFont="1" applyBorder="1"/>
    <xf numFmtId="10" fontId="3" fillId="0" borderId="0" xfId="1" applyNumberFormat="1" applyFont="1" applyBorder="1" applyAlignment="1">
      <alignment horizontal="center" vertical="center"/>
    </xf>
    <xf numFmtId="10" fontId="5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BD32-C7B3-47EE-9816-457672220688}">
  <dimension ref="A1:BC171"/>
  <sheetViews>
    <sheetView tabSelected="1" topLeftCell="A71" zoomScale="70" zoomScaleNormal="70" workbookViewId="0">
      <selection activeCell="S169" sqref="S169"/>
    </sheetView>
  </sheetViews>
  <sheetFormatPr defaultRowHeight="14.4" x14ac:dyDescent="0.3"/>
  <cols>
    <col min="1" max="1" width="8.88671875" style="118"/>
    <col min="2" max="2" width="17.6640625" style="118" customWidth="1"/>
    <col min="3" max="3" width="17.109375" style="118" bestFit="1" customWidth="1"/>
    <col min="4" max="5" width="14.88671875" style="118" customWidth="1"/>
    <col min="6" max="6" width="14.21875" style="118" customWidth="1"/>
    <col min="7" max="8" width="16" style="118" customWidth="1"/>
    <col min="9" max="9" width="17.109375" style="118" bestFit="1" customWidth="1"/>
    <col min="10" max="10" width="16" style="118" customWidth="1"/>
    <col min="11" max="11" width="14.44140625" style="118" bestFit="1" customWidth="1"/>
    <col min="12" max="12" width="11.6640625" style="118" customWidth="1"/>
    <col min="13" max="13" width="12.33203125" style="118" customWidth="1"/>
    <col min="14" max="14" width="12.21875" style="118" customWidth="1"/>
    <col min="15" max="15" width="8.88671875" style="118"/>
    <col min="16" max="16" width="1.88671875" style="121" customWidth="1"/>
    <col min="17" max="18" width="8.88671875" style="118"/>
    <col min="19" max="19" width="17.109375" style="118" bestFit="1" customWidth="1"/>
    <col min="20" max="20" width="12.5546875" style="125" bestFit="1" customWidth="1"/>
    <col min="21" max="21" width="14.6640625" style="118" bestFit="1" customWidth="1"/>
    <col min="22" max="22" width="10.77734375" style="118" customWidth="1"/>
    <col min="23" max="23" width="12.33203125" style="118" customWidth="1"/>
    <col min="24" max="24" width="14.6640625" style="118" bestFit="1" customWidth="1"/>
    <col min="25" max="25" width="13.5546875" style="118" bestFit="1" customWidth="1"/>
    <col min="26" max="26" width="15.5546875" style="118" customWidth="1"/>
    <col min="27" max="27" width="11" style="118" bestFit="1" customWidth="1"/>
    <col min="28" max="28" width="14.33203125" style="118" bestFit="1" customWidth="1"/>
    <col min="29" max="29" width="11" style="118" bestFit="1" customWidth="1"/>
    <col min="30" max="30" width="11.21875" style="118" bestFit="1" customWidth="1"/>
    <col min="31" max="31" width="8.88671875" style="118"/>
    <col min="32" max="32" width="3.77734375" style="121" customWidth="1"/>
    <col min="33" max="36" width="8.88671875" style="118"/>
    <col min="37" max="37" width="11.5546875" style="118" bestFit="1" customWidth="1"/>
    <col min="38" max="40" width="9" style="118" bestFit="1" customWidth="1"/>
    <col min="41" max="41" width="11.5546875" style="118" bestFit="1" customWidth="1"/>
    <col min="42" max="42" width="8.88671875" style="118"/>
    <col min="43" max="43" width="9" style="118" bestFit="1" customWidth="1"/>
    <col min="44" max="44" width="8.88671875" style="118"/>
    <col min="45" max="45" width="11.5546875" style="118" bestFit="1" customWidth="1"/>
    <col min="46" max="49" width="8.88671875" style="118"/>
  </cols>
  <sheetData>
    <row r="1" spans="1:52" ht="15" thickBot="1" x14ac:dyDescent="0.35"/>
    <row r="2" spans="1:52" ht="18" thickBot="1" x14ac:dyDescent="0.35">
      <c r="B2" s="1"/>
      <c r="C2" s="286" t="s">
        <v>47</v>
      </c>
      <c r="D2" s="287" t="s">
        <v>21</v>
      </c>
      <c r="E2" s="286" t="s">
        <v>18</v>
      </c>
      <c r="F2" s="76"/>
      <c r="G2" s="286" t="s">
        <v>17</v>
      </c>
      <c r="H2" s="287" t="s">
        <v>14</v>
      </c>
      <c r="I2" s="286" t="s">
        <v>19</v>
      </c>
      <c r="J2" s="286" t="s">
        <v>48</v>
      </c>
      <c r="K2" s="288" t="s">
        <v>12</v>
      </c>
      <c r="M2" s="360" t="s">
        <v>61</v>
      </c>
      <c r="N2" s="361"/>
    </row>
    <row r="3" spans="1:52" ht="18" thickBot="1" x14ac:dyDescent="0.35">
      <c r="B3" s="279"/>
      <c r="C3" s="342"/>
      <c r="D3" s="260"/>
      <c r="E3" s="339"/>
      <c r="G3" s="274"/>
      <c r="I3" s="274"/>
      <c r="J3" s="274"/>
      <c r="K3" s="281"/>
      <c r="M3" s="359">
        <v>0.25</v>
      </c>
      <c r="N3" s="362" t="s">
        <v>62</v>
      </c>
      <c r="AZ3" s="102"/>
    </row>
    <row r="4" spans="1:52" s="24" customFormat="1" ht="27" customHeight="1" thickBot="1" x14ac:dyDescent="0.45">
      <c r="A4" s="102"/>
      <c r="B4" s="6" t="s">
        <v>33</v>
      </c>
      <c r="C4" s="364">
        <f>AB29</f>
        <v>8361.2900000000009</v>
      </c>
      <c r="D4" s="353">
        <f>AB31</f>
        <v>65</v>
      </c>
      <c r="E4" s="363">
        <f>AB30</f>
        <v>128.63</v>
      </c>
      <c r="F4" s="87"/>
      <c r="G4" s="275">
        <v>183.13</v>
      </c>
      <c r="H4" s="89">
        <f t="shared" ref="H4:H10" si="0">G4*D4</f>
        <v>11903.449999999999</v>
      </c>
      <c r="I4" s="275">
        <f>H4-C4</f>
        <v>3542.159999999998</v>
      </c>
      <c r="J4" s="276">
        <f>I4/C4</f>
        <v>0.42363797930702052</v>
      </c>
      <c r="K4" s="275">
        <f>AC27</f>
        <v>806.75926226816546</v>
      </c>
      <c r="M4" s="275">
        <f>E4*1.25</f>
        <v>160.78749999999999</v>
      </c>
      <c r="N4" s="280">
        <f>M4-G4</f>
        <v>-22.342500000000001</v>
      </c>
      <c r="P4" s="237"/>
      <c r="Q4" s="102"/>
      <c r="R4" s="327" t="s">
        <v>33</v>
      </c>
      <c r="S4" s="328"/>
      <c r="T4" s="305" t="s">
        <v>1</v>
      </c>
      <c r="U4" s="306"/>
      <c r="V4" s="103"/>
      <c r="W4" s="142" t="s">
        <v>35</v>
      </c>
      <c r="X4" s="31"/>
      <c r="Y4" s="103"/>
      <c r="Z4" s="103"/>
      <c r="AA4" s="103"/>
      <c r="AB4" s="103"/>
      <c r="AC4" s="103"/>
      <c r="AD4" s="103"/>
      <c r="AE4" s="102"/>
      <c r="AF4" s="121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Z4" s="102"/>
    </row>
    <row r="5" spans="1:52" ht="18" thickBot="1" x14ac:dyDescent="0.35">
      <c r="B5" s="6" t="s">
        <v>36</v>
      </c>
      <c r="C5" s="365">
        <f>AB70</f>
        <v>14739.16</v>
      </c>
      <c r="D5" s="353">
        <f>AB72</f>
        <v>50</v>
      </c>
      <c r="E5" s="363">
        <f>AB71</f>
        <v>294.78320000000002</v>
      </c>
      <c r="F5" s="87"/>
      <c r="G5" s="275">
        <v>343.04</v>
      </c>
      <c r="H5" s="89">
        <f t="shared" si="0"/>
        <v>17152</v>
      </c>
      <c r="I5" s="275">
        <f>H5-C5</f>
        <v>2412.84</v>
      </c>
      <c r="J5" s="276">
        <f>I5/C5</f>
        <v>0.16370268047839906</v>
      </c>
      <c r="K5" s="275">
        <f>AC68</f>
        <v>6.6717703349283397</v>
      </c>
      <c r="M5" s="275">
        <f>E5*1.25</f>
        <v>368.47900000000004</v>
      </c>
      <c r="N5" s="6">
        <f>M5-G5</f>
        <v>25.439000000000021</v>
      </c>
      <c r="R5" s="21" t="s">
        <v>2</v>
      </c>
      <c r="S5" s="22" t="s">
        <v>3</v>
      </c>
      <c r="T5" s="126" t="s">
        <v>4</v>
      </c>
      <c r="U5" s="22" t="s">
        <v>5</v>
      </c>
      <c r="V5" s="23" t="s">
        <v>6</v>
      </c>
      <c r="W5" s="22" t="s">
        <v>23</v>
      </c>
      <c r="X5" s="23" t="s">
        <v>7</v>
      </c>
      <c r="Y5" s="101" t="s">
        <v>8</v>
      </c>
      <c r="Z5" s="23" t="s">
        <v>9</v>
      </c>
      <c r="AA5" s="23" t="s">
        <v>10</v>
      </c>
      <c r="AB5" s="23" t="s">
        <v>11</v>
      </c>
      <c r="AC5" s="23" t="s">
        <v>12</v>
      </c>
      <c r="AD5" s="23" t="s">
        <v>13</v>
      </c>
      <c r="AE5" s="102"/>
      <c r="AF5" s="237"/>
      <c r="AJ5" s="87"/>
      <c r="AK5" s="136"/>
      <c r="AL5" s="87"/>
      <c r="AM5" s="87"/>
      <c r="AN5" s="87"/>
      <c r="AO5" s="79"/>
      <c r="AP5" s="87"/>
      <c r="AQ5" s="87"/>
      <c r="AZ5" s="102"/>
    </row>
    <row r="6" spans="1:52" ht="18" thickBot="1" x14ac:dyDescent="0.35">
      <c r="B6" s="6"/>
      <c r="C6" s="365"/>
      <c r="D6" s="353"/>
      <c r="E6" s="363"/>
      <c r="F6" s="87"/>
      <c r="G6" s="275"/>
      <c r="H6" s="89"/>
      <c r="I6" s="275"/>
      <c r="J6" s="276"/>
      <c r="K6" s="281"/>
      <c r="M6" s="275"/>
      <c r="N6" s="6"/>
      <c r="R6" s="162"/>
      <c r="S6" s="191"/>
      <c r="T6" s="188"/>
      <c r="U6" s="165"/>
      <c r="V6" s="192"/>
      <c r="W6" s="165"/>
      <c r="X6" s="162"/>
      <c r="Y6" s="158"/>
      <c r="Z6" s="193"/>
      <c r="AA6" s="165"/>
      <c r="AB6" s="162"/>
      <c r="AC6" s="162"/>
      <c r="AD6" s="162"/>
      <c r="AE6" s="102"/>
      <c r="AI6" s="303"/>
      <c r="AJ6" s="304"/>
      <c r="AK6" s="305" t="s">
        <v>1</v>
      </c>
      <c r="AL6" s="306"/>
      <c r="AM6" s="103"/>
      <c r="AN6" s="104" t="s">
        <v>24</v>
      </c>
      <c r="AO6" s="31"/>
      <c r="AP6" s="103"/>
      <c r="AQ6" s="103"/>
      <c r="AR6" s="103"/>
      <c r="AS6" s="103"/>
      <c r="AT6" s="103"/>
      <c r="AU6" s="103"/>
      <c r="AZ6" s="102"/>
    </row>
    <row r="7" spans="1:52" ht="18" thickBot="1" x14ac:dyDescent="0.35">
      <c r="B7" s="6" t="s">
        <v>40</v>
      </c>
      <c r="C7" s="365">
        <f>L101</f>
        <v>2158.6</v>
      </c>
      <c r="D7" s="353">
        <f>L103</f>
        <v>30</v>
      </c>
      <c r="E7" s="363">
        <f>L102</f>
        <v>71.95</v>
      </c>
      <c r="F7" s="87"/>
      <c r="G7" s="275">
        <v>81.349999999999994</v>
      </c>
      <c r="H7" s="89">
        <f t="shared" si="0"/>
        <v>2440.5</v>
      </c>
      <c r="I7" s="275">
        <f t="shared" ref="I7:I12" si="1">H7-C7</f>
        <v>281.90000000000009</v>
      </c>
      <c r="J7" s="276">
        <f t="shared" ref="J7:J12" si="2">I7/C7</f>
        <v>0.13059390345594371</v>
      </c>
      <c r="K7" s="281"/>
      <c r="M7" s="275">
        <f>E7*1.25</f>
        <v>89.9375</v>
      </c>
      <c r="N7" s="6">
        <f>M7-G7</f>
        <v>8.5875000000000057</v>
      </c>
      <c r="R7" s="159" t="s">
        <v>4</v>
      </c>
      <c r="S7" s="160">
        <v>45674</v>
      </c>
      <c r="T7" s="161">
        <v>12.08</v>
      </c>
      <c r="U7" s="168"/>
      <c r="V7" s="189">
        <f>T7</f>
        <v>12.08</v>
      </c>
      <c r="W7" s="164">
        <f t="shared" ref="W7:W16" si="3">X7/T7</f>
        <v>137.03476821192055</v>
      </c>
      <c r="X7" s="165">
        <v>1655.38</v>
      </c>
      <c r="Y7" s="162"/>
      <c r="Z7" s="162">
        <f>Z6+X7</f>
        <v>1655.38</v>
      </c>
      <c r="AA7" s="162">
        <f>Z7/V7</f>
        <v>137.03476821192055</v>
      </c>
      <c r="AB7" s="167"/>
      <c r="AC7" s="162"/>
      <c r="AD7" s="162"/>
      <c r="AE7" s="102"/>
      <c r="AI7" s="21" t="s">
        <v>2</v>
      </c>
      <c r="AJ7" s="22" t="s">
        <v>3</v>
      </c>
      <c r="AK7" s="126" t="s">
        <v>4</v>
      </c>
      <c r="AL7" s="22" t="s">
        <v>5</v>
      </c>
      <c r="AM7" s="23" t="s">
        <v>6</v>
      </c>
      <c r="AN7" s="22" t="s">
        <v>23</v>
      </c>
      <c r="AO7" s="23" t="s">
        <v>7</v>
      </c>
      <c r="AP7" s="101" t="s">
        <v>8</v>
      </c>
      <c r="AQ7" s="23" t="s">
        <v>9</v>
      </c>
      <c r="AR7" s="23" t="s">
        <v>10</v>
      </c>
      <c r="AS7" s="23" t="s">
        <v>11</v>
      </c>
      <c r="AT7" s="23" t="s">
        <v>12</v>
      </c>
      <c r="AU7" s="23" t="s">
        <v>13</v>
      </c>
      <c r="AZ7" s="102"/>
    </row>
    <row r="8" spans="1:52" ht="17.399999999999999" x14ac:dyDescent="0.3">
      <c r="B8" s="6" t="s">
        <v>44</v>
      </c>
      <c r="C8" s="365">
        <f>L122</f>
        <v>2156.56</v>
      </c>
      <c r="D8" s="353">
        <f>L124</f>
        <v>10</v>
      </c>
      <c r="E8" s="363">
        <f>L123</f>
        <v>215.65600000000001</v>
      </c>
      <c r="F8" s="87"/>
      <c r="G8" s="275">
        <v>221.33</v>
      </c>
      <c r="H8" s="89">
        <f t="shared" si="0"/>
        <v>2213.3000000000002</v>
      </c>
      <c r="I8" s="275">
        <f t="shared" si="1"/>
        <v>56.740000000000236</v>
      </c>
      <c r="J8" s="276">
        <f t="shared" si="2"/>
        <v>2.6310420298994806E-2</v>
      </c>
      <c r="K8" s="281"/>
      <c r="M8" s="275">
        <f>E8*1.25</f>
        <v>269.57</v>
      </c>
      <c r="N8" s="6">
        <f>M8-G8</f>
        <v>48.239999999999981</v>
      </c>
      <c r="R8" s="159" t="s">
        <v>4</v>
      </c>
      <c r="S8" s="160">
        <v>45678</v>
      </c>
      <c r="T8" s="166">
        <v>5</v>
      </c>
      <c r="U8" s="168"/>
      <c r="V8" s="189">
        <f t="shared" ref="V8:V16" si="4">V7+T8</f>
        <v>17.079999999999998</v>
      </c>
      <c r="W8" s="164">
        <f t="shared" si="3"/>
        <v>141.14000000000001</v>
      </c>
      <c r="X8" s="165">
        <v>705.7</v>
      </c>
      <c r="Y8" s="162"/>
      <c r="Z8" s="162">
        <f t="shared" ref="Z8:Z16" si="5">X8+Z7</f>
        <v>2361.08</v>
      </c>
      <c r="AA8" s="162">
        <f t="shared" ref="AA8:AA20" si="6">Z8/V8</f>
        <v>138.23653395784544</v>
      </c>
      <c r="AB8" s="167"/>
      <c r="AC8" s="162"/>
      <c r="AD8" s="162"/>
      <c r="AE8" s="102"/>
      <c r="AI8" s="55"/>
      <c r="AJ8" s="54"/>
      <c r="AK8" s="127"/>
      <c r="AL8" s="31"/>
      <c r="AM8" s="56"/>
      <c r="AN8" s="31"/>
      <c r="AO8" s="55"/>
      <c r="AP8" s="31"/>
      <c r="AQ8" s="55"/>
      <c r="AR8" s="31"/>
      <c r="AS8" s="55"/>
      <c r="AT8" s="55"/>
      <c r="AU8" s="55"/>
      <c r="AV8" s="202"/>
      <c r="AZ8" s="102"/>
    </row>
    <row r="9" spans="1:52" ht="17.399999999999999" customHeight="1" x14ac:dyDescent="0.3">
      <c r="B9" s="6" t="s">
        <v>30</v>
      </c>
      <c r="C9" s="365">
        <f>AB100</f>
        <v>5825.2699999999986</v>
      </c>
      <c r="D9" s="353">
        <f>AB102</f>
        <v>21</v>
      </c>
      <c r="E9" s="363">
        <f>AB101</f>
        <v>277.39380952380947</v>
      </c>
      <c r="F9" s="87"/>
      <c r="G9" s="275">
        <v>332.14</v>
      </c>
      <c r="H9" s="89">
        <f t="shared" si="0"/>
        <v>6974.94</v>
      </c>
      <c r="I9" s="275">
        <f t="shared" si="1"/>
        <v>1149.670000000001</v>
      </c>
      <c r="J9" s="276">
        <f t="shared" si="2"/>
        <v>0.19735909236825097</v>
      </c>
      <c r="K9" s="281"/>
      <c r="M9" s="275">
        <f>E9*1.25</f>
        <v>346.74226190476185</v>
      </c>
      <c r="N9" s="6">
        <f>M9-G9</f>
        <v>14.60226190476186</v>
      </c>
      <c r="R9" s="159" t="s">
        <v>4</v>
      </c>
      <c r="S9" s="160">
        <v>45681</v>
      </c>
      <c r="T9" s="166">
        <v>7</v>
      </c>
      <c r="U9" s="168"/>
      <c r="V9" s="189">
        <f t="shared" si="4"/>
        <v>24.08</v>
      </c>
      <c r="W9" s="164">
        <f t="shared" si="3"/>
        <v>147.64571428571429</v>
      </c>
      <c r="X9" s="165">
        <v>1033.52</v>
      </c>
      <c r="Y9" s="162"/>
      <c r="Z9" s="162">
        <f t="shared" si="5"/>
        <v>3394.6</v>
      </c>
      <c r="AA9" s="162">
        <f t="shared" si="6"/>
        <v>140.9717607973422</v>
      </c>
      <c r="AB9" s="167"/>
      <c r="AC9" s="162"/>
      <c r="AD9" s="162"/>
      <c r="AE9" s="102"/>
      <c r="AI9" s="57"/>
      <c r="AJ9" s="54"/>
      <c r="AK9" s="128"/>
      <c r="AL9" s="31"/>
      <c r="AM9" s="58"/>
      <c r="AN9" s="59"/>
      <c r="AO9" s="60"/>
      <c r="AP9" s="31"/>
      <c r="AQ9" s="55"/>
      <c r="AR9" s="31"/>
      <c r="AS9" s="55"/>
      <c r="AT9" s="55"/>
      <c r="AU9" s="55"/>
      <c r="AZ9" s="102"/>
    </row>
    <row r="10" spans="1:52" ht="17.399999999999999" x14ac:dyDescent="0.3">
      <c r="B10" s="6" t="s">
        <v>27</v>
      </c>
      <c r="C10" s="365">
        <f>AB148</f>
        <v>3742.67</v>
      </c>
      <c r="D10" s="353">
        <f>AB150</f>
        <v>100</v>
      </c>
      <c r="E10" s="363">
        <f>AB149</f>
        <v>37.426700000000004</v>
      </c>
      <c r="F10" s="87"/>
      <c r="G10" s="275">
        <v>44.9</v>
      </c>
      <c r="H10" s="89">
        <f t="shared" si="0"/>
        <v>4490</v>
      </c>
      <c r="I10" s="275">
        <f>H10-C10</f>
        <v>747.32999999999993</v>
      </c>
      <c r="J10" s="276">
        <f t="shared" si="2"/>
        <v>0.19967830452591329</v>
      </c>
      <c r="K10" s="275">
        <f>AC146</f>
        <v>-4.720769230769335</v>
      </c>
      <c r="M10" s="275">
        <f>E10*1.25</f>
        <v>46.783375000000007</v>
      </c>
      <c r="N10" s="6">
        <f>M10-G10</f>
        <v>1.883375000000008</v>
      </c>
      <c r="R10" s="159" t="s">
        <v>4</v>
      </c>
      <c r="S10" s="160">
        <v>45685</v>
      </c>
      <c r="T10" s="166">
        <v>6</v>
      </c>
      <c r="U10" s="168"/>
      <c r="V10" s="189">
        <f t="shared" si="4"/>
        <v>30.08</v>
      </c>
      <c r="W10" s="164">
        <f t="shared" si="3"/>
        <v>126.80500000000001</v>
      </c>
      <c r="X10" s="165">
        <v>760.83</v>
      </c>
      <c r="Y10" s="162"/>
      <c r="Z10" s="162">
        <f t="shared" si="5"/>
        <v>4155.43</v>
      </c>
      <c r="AA10" s="162">
        <f t="shared" si="6"/>
        <v>138.1459441489362</v>
      </c>
      <c r="AB10" s="167"/>
      <c r="AC10" s="162"/>
      <c r="AD10" s="162"/>
      <c r="AE10" s="102"/>
      <c r="AI10" s="57"/>
      <c r="AJ10" s="54"/>
      <c r="AK10" s="129"/>
      <c r="AL10" s="31"/>
      <c r="AM10" s="58"/>
      <c r="AN10" s="59"/>
      <c r="AO10" s="55"/>
      <c r="AP10" s="31"/>
      <c r="AQ10" s="55"/>
      <c r="AR10" s="31"/>
      <c r="AS10" s="55"/>
      <c r="AT10" s="55"/>
      <c r="AU10" s="55"/>
      <c r="AZ10" s="102"/>
    </row>
    <row r="11" spans="1:52" ht="17.399999999999999" x14ac:dyDescent="0.3">
      <c r="B11" s="6" t="s">
        <v>25</v>
      </c>
      <c r="C11" s="365">
        <f>AB122</f>
        <v>3816.11</v>
      </c>
      <c r="D11" s="353">
        <f>AB124</f>
        <v>30</v>
      </c>
      <c r="E11" s="363">
        <f>AB123</f>
        <v>127.20366666666668</v>
      </c>
      <c r="F11" s="87"/>
      <c r="G11" s="275">
        <v>185.29</v>
      </c>
      <c r="H11" s="89">
        <f>G11*D11</f>
        <v>5558.7</v>
      </c>
      <c r="I11" s="275">
        <f>H11-C11</f>
        <v>1742.5899999999997</v>
      </c>
      <c r="J11" s="276">
        <f t="shared" si="2"/>
        <v>0.45664040082702007</v>
      </c>
      <c r="K11" s="275">
        <f>AC118</f>
        <v>287.01249999999987</v>
      </c>
      <c r="M11" s="275">
        <f>E11*1.25</f>
        <v>159.00458333333336</v>
      </c>
      <c r="N11" s="6">
        <f>M11-G11</f>
        <v>-26.285416666666634</v>
      </c>
      <c r="R11" s="159" t="s">
        <v>4</v>
      </c>
      <c r="S11" s="160">
        <v>45688</v>
      </c>
      <c r="T11" s="166">
        <v>3.2</v>
      </c>
      <c r="U11" s="168"/>
      <c r="V11" s="189">
        <f t="shared" si="4"/>
        <v>33.28</v>
      </c>
      <c r="W11" s="164">
        <f t="shared" si="3"/>
        <v>125</v>
      </c>
      <c r="X11" s="165">
        <v>400</v>
      </c>
      <c r="Y11" s="162"/>
      <c r="Z11" s="162">
        <f t="shared" si="5"/>
        <v>4555.43</v>
      </c>
      <c r="AA11" s="162">
        <f t="shared" si="6"/>
        <v>136.88191105769232</v>
      </c>
      <c r="AB11" s="167"/>
      <c r="AC11" s="162"/>
      <c r="AD11" s="162"/>
      <c r="AE11" s="102"/>
      <c r="AI11" s="57"/>
      <c r="AJ11" s="54"/>
      <c r="AK11" s="129"/>
      <c r="AL11" s="31"/>
      <c r="AM11" s="58"/>
      <c r="AN11" s="59"/>
      <c r="AO11" s="55"/>
      <c r="AP11" s="31"/>
      <c r="AQ11" s="55"/>
      <c r="AR11" s="31"/>
      <c r="AS11" s="55"/>
      <c r="AT11" s="55"/>
      <c r="AU11" s="55"/>
      <c r="AZ11" s="102"/>
    </row>
    <row r="12" spans="1:52" ht="17.399999999999999" x14ac:dyDescent="0.3">
      <c r="B12" s="6" t="s">
        <v>63</v>
      </c>
      <c r="C12" s="343">
        <f>L165</f>
        <v>1272.26</v>
      </c>
      <c r="D12" s="353">
        <f>F163</f>
        <v>2</v>
      </c>
      <c r="E12" s="363">
        <f>L166</f>
        <v>636.13</v>
      </c>
      <c r="F12" s="87"/>
      <c r="G12" s="275">
        <v>640</v>
      </c>
      <c r="H12" s="89">
        <f>G12*D12</f>
        <v>1280</v>
      </c>
      <c r="I12" s="275">
        <f t="shared" si="1"/>
        <v>7.7400000000000091</v>
      </c>
      <c r="J12" s="276">
        <f t="shared" si="2"/>
        <v>6.0836621445302134E-3</v>
      </c>
      <c r="K12" s="281"/>
      <c r="M12" s="275"/>
      <c r="N12" s="6"/>
      <c r="R12" s="159" t="s">
        <v>4</v>
      </c>
      <c r="S12" s="160">
        <v>45714</v>
      </c>
      <c r="T12" s="166">
        <v>10</v>
      </c>
      <c r="U12" s="168"/>
      <c r="V12" s="189">
        <f t="shared" si="4"/>
        <v>43.28</v>
      </c>
      <c r="W12" s="164">
        <f t="shared" si="3"/>
        <v>131.28800000000001</v>
      </c>
      <c r="X12" s="165">
        <v>1312.88</v>
      </c>
      <c r="Y12" s="162"/>
      <c r="Z12" s="162">
        <f t="shared" si="5"/>
        <v>5868.31</v>
      </c>
      <c r="AA12" s="162">
        <f t="shared" si="6"/>
        <v>135.58941774491683</v>
      </c>
      <c r="AB12" s="167"/>
      <c r="AC12" s="162"/>
      <c r="AD12" s="162"/>
      <c r="AE12" s="102"/>
      <c r="AI12" s="57"/>
      <c r="AJ12" s="54"/>
      <c r="AK12" s="129"/>
      <c r="AL12" s="31"/>
      <c r="AM12" s="58"/>
      <c r="AN12" s="59"/>
      <c r="AO12" s="55"/>
      <c r="AP12" s="31"/>
      <c r="AQ12" s="55"/>
      <c r="AR12" s="31"/>
      <c r="AS12" s="55"/>
      <c r="AT12" s="55"/>
      <c r="AU12" s="55"/>
      <c r="AZ12" s="102"/>
    </row>
    <row r="13" spans="1:52" ht="17.399999999999999" x14ac:dyDescent="0.3">
      <c r="B13" s="274"/>
      <c r="D13" s="274"/>
      <c r="F13" s="87"/>
      <c r="K13" s="281"/>
      <c r="M13" s="275">
        <f>E14*1.25</f>
        <v>73.222391304347838</v>
      </c>
      <c r="N13" s="6">
        <f>M13-G14</f>
        <v>4.9423913043478365</v>
      </c>
      <c r="R13" s="159" t="s">
        <v>4</v>
      </c>
      <c r="S13" s="160">
        <v>45763</v>
      </c>
      <c r="T13" s="166">
        <v>10</v>
      </c>
      <c r="U13" s="168"/>
      <c r="V13" s="189">
        <f t="shared" si="4"/>
        <v>53.28</v>
      </c>
      <c r="W13" s="164">
        <f t="shared" si="3"/>
        <v>130.76900000000001</v>
      </c>
      <c r="X13" s="165">
        <v>1307.69</v>
      </c>
      <c r="Y13" s="162"/>
      <c r="Z13" s="162">
        <f t="shared" si="5"/>
        <v>7176</v>
      </c>
      <c r="AA13" s="162">
        <f t="shared" si="6"/>
        <v>134.68468468468467</v>
      </c>
      <c r="AB13" s="167"/>
      <c r="AC13" s="162"/>
      <c r="AD13" s="162"/>
      <c r="AE13" s="102"/>
      <c r="AI13" s="57"/>
      <c r="AJ13" s="54"/>
      <c r="AK13" s="128"/>
      <c r="AL13" s="31"/>
      <c r="AM13" s="58"/>
      <c r="AN13" s="59"/>
      <c r="AO13" s="55"/>
      <c r="AP13" s="31"/>
      <c r="AQ13" s="55"/>
      <c r="AR13" s="31"/>
      <c r="AS13" s="55"/>
      <c r="AT13" s="55"/>
      <c r="AU13" s="55"/>
      <c r="AZ13" s="102"/>
    </row>
    <row r="14" spans="1:52" ht="17.399999999999999" x14ac:dyDescent="0.3">
      <c r="B14" s="6" t="s">
        <v>39</v>
      </c>
      <c r="C14" s="343">
        <f>L144</f>
        <v>6736.4600000000009</v>
      </c>
      <c r="D14" s="353">
        <f>L146</f>
        <v>115</v>
      </c>
      <c r="E14" s="363">
        <f>L145</f>
        <v>58.577913043478269</v>
      </c>
      <c r="F14" s="87"/>
      <c r="G14" s="275">
        <v>68.28</v>
      </c>
      <c r="H14" s="89">
        <f>G14*D14</f>
        <v>7852.2</v>
      </c>
      <c r="I14" s="275">
        <f>H14-C14</f>
        <v>1115.7399999999989</v>
      </c>
      <c r="J14" s="276">
        <f>I14/C14</f>
        <v>0.1656270504092652</v>
      </c>
      <c r="K14" s="281"/>
      <c r="M14" s="275"/>
      <c r="N14" s="274"/>
      <c r="R14" s="159" t="s">
        <v>4</v>
      </c>
      <c r="S14" s="160">
        <v>45779</v>
      </c>
      <c r="T14" s="166">
        <v>10</v>
      </c>
      <c r="U14" s="168"/>
      <c r="V14" s="189">
        <f t="shared" si="4"/>
        <v>63.28</v>
      </c>
      <c r="W14" s="164">
        <f t="shared" si="3"/>
        <v>114.37899999999999</v>
      </c>
      <c r="X14" s="165">
        <v>1143.79</v>
      </c>
      <c r="Y14" s="162"/>
      <c r="Z14" s="162">
        <f t="shared" si="5"/>
        <v>8319.7900000000009</v>
      </c>
      <c r="AA14" s="162">
        <f t="shared" si="6"/>
        <v>131.47582174462707</v>
      </c>
      <c r="AB14" s="167"/>
      <c r="AC14" s="162"/>
      <c r="AD14" s="162"/>
      <c r="AE14" s="102"/>
      <c r="AI14" s="57"/>
      <c r="AJ14" s="54"/>
      <c r="AK14" s="128"/>
      <c r="AL14" s="31"/>
      <c r="AM14" s="58"/>
      <c r="AN14" s="59"/>
      <c r="AO14" s="55"/>
      <c r="AP14" s="31"/>
      <c r="AQ14" s="55"/>
      <c r="AR14" s="31"/>
      <c r="AS14" s="55"/>
      <c r="AT14" s="55"/>
      <c r="AU14" s="55"/>
      <c r="AZ14" s="102"/>
    </row>
    <row r="15" spans="1:52" ht="18" thickBot="1" x14ac:dyDescent="0.35">
      <c r="B15" s="94"/>
      <c r="C15" s="343"/>
      <c r="D15" s="366"/>
      <c r="E15" s="16"/>
      <c r="F15" s="87"/>
      <c r="G15" s="275"/>
      <c r="H15" s="89"/>
      <c r="I15" s="275"/>
      <c r="J15" s="275"/>
      <c r="K15" s="281"/>
      <c r="M15" s="275"/>
      <c r="N15" s="274"/>
      <c r="R15" s="159" t="s">
        <v>4</v>
      </c>
      <c r="S15" s="160">
        <v>45786</v>
      </c>
      <c r="T15" s="166">
        <v>6</v>
      </c>
      <c r="U15" s="168"/>
      <c r="V15" s="189">
        <f t="shared" si="4"/>
        <v>69.28</v>
      </c>
      <c r="W15" s="164">
        <f t="shared" si="3"/>
        <v>116.50833333333333</v>
      </c>
      <c r="X15" s="165">
        <v>699.05</v>
      </c>
      <c r="Y15" s="162"/>
      <c r="Z15" s="162">
        <f t="shared" si="5"/>
        <v>9018.84</v>
      </c>
      <c r="AA15" s="162">
        <f t="shared" si="6"/>
        <v>130.17956120092379</v>
      </c>
      <c r="AB15" s="167"/>
      <c r="AC15" s="162"/>
      <c r="AD15" s="162"/>
      <c r="AE15" s="102"/>
      <c r="AI15" s="57"/>
      <c r="AJ15" s="54"/>
      <c r="AK15" s="127"/>
      <c r="AL15" s="31"/>
      <c r="AM15" s="58"/>
      <c r="AN15" s="31"/>
      <c r="AO15" s="55"/>
      <c r="AP15" s="31"/>
      <c r="AQ15" s="55"/>
      <c r="AR15" s="31"/>
      <c r="AS15" s="55"/>
      <c r="AT15" s="55"/>
      <c r="AU15" s="55"/>
      <c r="AV15" s="121"/>
      <c r="AZ15" s="102"/>
    </row>
    <row r="16" spans="1:52" s="25" customFormat="1" ht="18.600000000000001" thickBot="1" x14ac:dyDescent="0.4">
      <c r="A16" s="71"/>
      <c r="B16" s="278"/>
      <c r="C16" s="298">
        <f>SUM(C4:C15)</f>
        <v>48808.38</v>
      </c>
      <c r="D16" s="299"/>
      <c r="E16" s="298"/>
      <c r="F16" s="87"/>
      <c r="G16" s="298"/>
      <c r="H16" s="300">
        <f>SUM(H4:H15)</f>
        <v>59865.09</v>
      </c>
      <c r="I16" s="300">
        <f>SUM(I4:I15)</f>
        <v>11056.709999999995</v>
      </c>
      <c r="J16" s="301">
        <f>I16/C16</f>
        <v>0.22653302568124564</v>
      </c>
      <c r="K16" s="298">
        <f>SUM(K4:K15)</f>
        <v>1095.7227633723244</v>
      </c>
      <c r="M16" s="298"/>
      <c r="N16" s="302"/>
      <c r="P16" s="238"/>
      <c r="Q16" s="71"/>
      <c r="R16" s="159" t="s">
        <v>4</v>
      </c>
      <c r="S16" s="160">
        <v>45800</v>
      </c>
      <c r="T16" s="166">
        <v>8</v>
      </c>
      <c r="U16" s="168"/>
      <c r="V16" s="189">
        <f t="shared" si="4"/>
        <v>77.28</v>
      </c>
      <c r="W16" s="164">
        <f t="shared" si="3"/>
        <v>131.005</v>
      </c>
      <c r="X16" s="165">
        <v>1048.04</v>
      </c>
      <c r="Y16" s="162"/>
      <c r="Z16" s="162">
        <f t="shared" si="5"/>
        <v>10066.880000000001</v>
      </c>
      <c r="AA16" s="162">
        <f t="shared" si="6"/>
        <v>130.26501035196688</v>
      </c>
      <c r="AB16" s="167"/>
      <c r="AC16" s="162"/>
      <c r="AD16" s="162"/>
      <c r="AE16" s="102"/>
      <c r="AF16" s="121"/>
      <c r="AG16" s="71"/>
      <c r="AH16" s="71"/>
      <c r="AI16" s="55"/>
      <c r="AJ16" s="54"/>
      <c r="AK16" s="127"/>
      <c r="AL16" s="31"/>
      <c r="AM16" s="58"/>
      <c r="AN16" s="31"/>
      <c r="AO16" s="55"/>
      <c r="AP16" s="31"/>
      <c r="AQ16" s="55"/>
      <c r="AR16" s="31"/>
      <c r="AS16" s="55"/>
      <c r="AT16" s="55"/>
      <c r="AU16" s="55"/>
      <c r="AV16" s="118"/>
      <c r="AW16" s="71"/>
      <c r="AZ16" s="102"/>
    </row>
    <row r="17" spans="1:52" s="25" customFormat="1" ht="21.6" thickBot="1" x14ac:dyDescent="0.4">
      <c r="A17" s="71"/>
      <c r="B17" s="290" t="s">
        <v>49</v>
      </c>
      <c r="C17" s="289">
        <v>307.87</v>
      </c>
      <c r="D17" s="72"/>
      <c r="E17" s="72"/>
      <c r="F17" s="72"/>
      <c r="H17" s="72"/>
      <c r="I17" s="72"/>
      <c r="J17" s="72"/>
      <c r="K17" s="72"/>
      <c r="L17" s="72"/>
      <c r="M17" s="72"/>
      <c r="N17" s="72"/>
      <c r="O17" s="71"/>
      <c r="P17" s="238"/>
      <c r="Q17" s="71"/>
      <c r="R17" s="169" t="s">
        <v>34</v>
      </c>
      <c r="S17" s="170">
        <v>45809</v>
      </c>
      <c r="T17" s="171"/>
      <c r="U17" s="172">
        <v>6.2</v>
      </c>
      <c r="V17" s="190">
        <f>V16-U17</f>
        <v>71.08</v>
      </c>
      <c r="W17" s="173">
        <f>Y17/U17</f>
        <v>156.08709677419355</v>
      </c>
      <c r="X17" s="174"/>
      <c r="Y17" s="175">
        <v>967.74</v>
      </c>
      <c r="Z17" s="175">
        <f>Z16-Y17</f>
        <v>9099.1400000000012</v>
      </c>
      <c r="AA17" s="175">
        <f t="shared" si="6"/>
        <v>128.01266178953293</v>
      </c>
      <c r="AB17" s="196">
        <f>W17-AA16</f>
        <v>25.822086422226675</v>
      </c>
      <c r="AC17" s="168">
        <f>AB17*U17</f>
        <v>160.09693581780539</v>
      </c>
      <c r="AD17" s="162"/>
      <c r="AE17" s="102"/>
      <c r="AF17" s="238"/>
      <c r="AG17" s="71"/>
      <c r="AH17" s="71"/>
      <c r="AI17" s="63"/>
      <c r="AJ17" s="62"/>
      <c r="AK17" s="130"/>
      <c r="AL17" s="64"/>
      <c r="AM17" s="65">
        <f>AM9</f>
        <v>0</v>
      </c>
      <c r="AN17" s="64"/>
      <c r="AO17" s="63"/>
      <c r="AP17" s="64"/>
      <c r="AQ17" s="63">
        <f>SUM(AQ9:AQ16)</f>
        <v>0</v>
      </c>
      <c r="AR17" s="64"/>
      <c r="AS17" s="63"/>
      <c r="AT17" s="63"/>
      <c r="AU17" s="63"/>
      <c r="AV17" s="118"/>
      <c r="AW17" s="71"/>
      <c r="AZ17" s="102"/>
    </row>
    <row r="18" spans="1:52" s="25" customFormat="1" ht="21.6" thickBot="1" x14ac:dyDescent="0.45">
      <c r="A18" s="71"/>
      <c r="B18" s="291" t="s">
        <v>50</v>
      </c>
      <c r="C18" s="275">
        <v>500</v>
      </c>
      <c r="D18" s="72"/>
      <c r="E18" s="72"/>
      <c r="F18" s="72"/>
      <c r="G18" s="292" t="s">
        <v>52</v>
      </c>
      <c r="H18" s="296">
        <v>48568.779999999992</v>
      </c>
      <c r="I18" s="72">
        <f>C19-H18</f>
        <v>1047.4700000000084</v>
      </c>
      <c r="J18" s="72"/>
      <c r="K18" s="72"/>
      <c r="L18" s="72"/>
      <c r="M18" s="72"/>
      <c r="N18" s="72"/>
      <c r="O18" s="71"/>
      <c r="P18" s="238"/>
      <c r="Q18" s="71"/>
      <c r="R18" s="169" t="s">
        <v>34</v>
      </c>
      <c r="S18" s="170">
        <v>45846</v>
      </c>
      <c r="T18" s="171"/>
      <c r="U18" s="176">
        <v>7</v>
      </c>
      <c r="V18" s="190">
        <f>V17-U18</f>
        <v>64.08</v>
      </c>
      <c r="W18" s="173">
        <f>Y18/U18</f>
        <v>159.29999999999998</v>
      </c>
      <c r="X18" s="174"/>
      <c r="Y18" s="175">
        <v>1115.0999999999999</v>
      </c>
      <c r="Z18" s="175">
        <f>Z17-Y18</f>
        <v>7984.0400000000009</v>
      </c>
      <c r="AA18" s="175">
        <f t="shared" si="6"/>
        <v>124.5948813982522</v>
      </c>
      <c r="AB18" s="196">
        <f>W18-AA17</f>
        <v>31.287338210467055</v>
      </c>
      <c r="AC18" s="168">
        <f>AB18*U18</f>
        <v>219.01136747326939</v>
      </c>
      <c r="AD18" s="162"/>
      <c r="AE18" s="102"/>
      <c r="AF18" s="238"/>
      <c r="AG18" s="71"/>
      <c r="AH18" s="71"/>
      <c r="AI18" s="103"/>
      <c r="AJ18" s="103"/>
      <c r="AK18" s="131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18"/>
      <c r="AW18" s="71"/>
      <c r="AZ18" s="102"/>
    </row>
    <row r="19" spans="1:52" ht="21.6" thickBot="1" x14ac:dyDescent="0.45">
      <c r="B19" s="294" t="s">
        <v>51</v>
      </c>
      <c r="C19" s="295">
        <f>SUM(C16:C18)</f>
        <v>49616.25</v>
      </c>
      <c r="G19" s="293" t="s">
        <v>53</v>
      </c>
      <c r="H19" s="297">
        <f>I16+C17+C18</f>
        <v>11864.579999999996</v>
      </c>
      <c r="I19" s="358">
        <f>H19/H18</f>
        <v>0.24428408537336121</v>
      </c>
      <c r="R19" s="159" t="s">
        <v>4</v>
      </c>
      <c r="S19" s="160">
        <v>45854</v>
      </c>
      <c r="T19" s="166">
        <v>3</v>
      </c>
      <c r="U19" s="168"/>
      <c r="V19" s="189">
        <f>V18+T19</f>
        <v>67.08</v>
      </c>
      <c r="W19" s="164">
        <f>X19/T19</f>
        <v>170.44666666666666</v>
      </c>
      <c r="X19" s="165">
        <v>511.34</v>
      </c>
      <c r="Y19" s="162"/>
      <c r="Z19" s="162">
        <f>Z18+X19</f>
        <v>8495.380000000001</v>
      </c>
      <c r="AA19" s="162">
        <f t="shared" si="6"/>
        <v>126.64549791293979</v>
      </c>
      <c r="AB19" s="167"/>
      <c r="AC19" s="162"/>
      <c r="AD19" s="162"/>
      <c r="AE19" s="102"/>
      <c r="AF19" s="238"/>
      <c r="AI19" s="102"/>
      <c r="AJ19" s="105" t="s">
        <v>14</v>
      </c>
      <c r="AK19" s="132"/>
      <c r="AL19" s="106">
        <f>AS21*AL20</f>
        <v>0</v>
      </c>
      <c r="AM19" s="102"/>
      <c r="AN19" s="105" t="s">
        <v>15</v>
      </c>
      <c r="AO19" s="29"/>
      <c r="AP19" s="102"/>
      <c r="AQ19" s="27" t="s">
        <v>16</v>
      </c>
      <c r="AR19" s="28"/>
      <c r="AS19" s="29">
        <f>AQ17</f>
        <v>0</v>
      </c>
      <c r="AT19" s="102"/>
      <c r="AU19" s="103"/>
      <c r="AW19" s="103"/>
      <c r="AX19" s="103"/>
      <c r="AY19" s="103"/>
      <c r="AZ19" s="102"/>
    </row>
    <row r="20" spans="1:52" ht="15.6" x14ac:dyDescent="0.3">
      <c r="R20" s="159" t="s">
        <v>4</v>
      </c>
      <c r="S20" s="160">
        <v>45860</v>
      </c>
      <c r="T20" s="166">
        <v>8</v>
      </c>
      <c r="U20" s="168"/>
      <c r="V20" s="189">
        <f>V19+T20</f>
        <v>75.08</v>
      </c>
      <c r="W20" s="164">
        <f>X20/T20</f>
        <v>166.01</v>
      </c>
      <c r="X20" s="165">
        <v>1328.08</v>
      </c>
      <c r="Y20" s="162"/>
      <c r="Z20" s="162">
        <f>Z19+X20</f>
        <v>9823.4600000000009</v>
      </c>
      <c r="AA20" s="162">
        <f t="shared" si="6"/>
        <v>130.83990410229092</v>
      </c>
      <c r="AB20" s="167"/>
      <c r="AC20" s="162"/>
      <c r="AD20" s="162"/>
      <c r="AE20" s="102"/>
      <c r="AI20" s="102"/>
      <c r="AJ20" s="30" t="s">
        <v>17</v>
      </c>
      <c r="AK20" s="133"/>
      <c r="AL20" s="32"/>
      <c r="AM20" s="102"/>
      <c r="AN20" s="33">
        <v>1.25</v>
      </c>
      <c r="AO20" s="32" t="e">
        <f>AS20*AN20</f>
        <v>#DIV/0!</v>
      </c>
      <c r="AP20" s="102"/>
      <c r="AQ20" s="34" t="s">
        <v>18</v>
      </c>
      <c r="AR20" s="35"/>
      <c r="AS20" s="36" t="e">
        <f>AS19/AS21</f>
        <v>#DIV/0!</v>
      </c>
      <c r="AT20" s="102"/>
      <c r="AU20" s="103"/>
    </row>
    <row r="21" spans="1:52" s="26" customFormat="1" ht="16.2" thickBot="1" x14ac:dyDescent="0.35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18"/>
      <c r="R21" s="194" t="s">
        <v>5</v>
      </c>
      <c r="S21" s="195">
        <v>45893</v>
      </c>
      <c r="T21" s="197"/>
      <c r="U21" s="196">
        <v>10</v>
      </c>
      <c r="V21" s="190">
        <f>V20-U21</f>
        <v>65.08</v>
      </c>
      <c r="W21" s="173">
        <f>Y21/U21</f>
        <v>173.60499999999999</v>
      </c>
      <c r="X21" s="175"/>
      <c r="Y21" s="199">
        <v>1736.05</v>
      </c>
      <c r="Z21" s="175">
        <v>8361.2900000000009</v>
      </c>
      <c r="AA21" s="175">
        <f>Z21/V21</f>
        <v>128.47710510141366</v>
      </c>
      <c r="AB21" s="194">
        <f>W21-AA20</f>
        <v>42.765095897709074</v>
      </c>
      <c r="AC21" s="162">
        <f>AB21*U21</f>
        <v>427.65095897709074</v>
      </c>
      <c r="AD21" s="162"/>
      <c r="AE21" s="118"/>
      <c r="AF21" s="121"/>
      <c r="AG21" s="118"/>
      <c r="AH21" s="118"/>
      <c r="AI21" s="102"/>
      <c r="AJ21" s="37" t="s">
        <v>19</v>
      </c>
      <c r="AK21" s="134" t="e">
        <f>AL21/AS19</f>
        <v>#DIV/0!</v>
      </c>
      <c r="AL21" s="38">
        <f>AL19-AS19</f>
        <v>0</v>
      </c>
      <c r="AM21" s="102"/>
      <c r="AN21" s="39" t="s">
        <v>20</v>
      </c>
      <c r="AO21" s="40" t="e">
        <f>AL20-AS20</f>
        <v>#DIV/0!</v>
      </c>
      <c r="AP21" s="102"/>
      <c r="AQ21" s="41" t="s">
        <v>21</v>
      </c>
      <c r="AR21" s="42"/>
      <c r="AS21" s="40">
        <f>AM17</f>
        <v>0</v>
      </c>
      <c r="AT21" s="102"/>
      <c r="AU21" s="103"/>
      <c r="AV21" s="118"/>
      <c r="AW21" s="118"/>
    </row>
    <row r="22" spans="1:52" ht="21" x14ac:dyDescent="0.4">
      <c r="R22" s="168"/>
      <c r="S22" s="165"/>
      <c r="T22" s="198"/>
      <c r="U22" s="167"/>
      <c r="V22" s="168"/>
      <c r="W22" s="177"/>
      <c r="X22" s="162"/>
      <c r="Y22" s="165"/>
      <c r="Z22" s="162"/>
      <c r="AA22" s="165"/>
      <c r="AB22" s="168"/>
      <c r="AC22" s="162"/>
      <c r="AD22" s="162"/>
      <c r="AJ22" s="1"/>
      <c r="AK22" s="137"/>
      <c r="AL22" s="1"/>
      <c r="AM22" s="90"/>
      <c r="AN22" s="1"/>
      <c r="AO22" s="88"/>
      <c r="AP22" s="100"/>
      <c r="AQ22" s="85"/>
    </row>
    <row r="23" spans="1:52" ht="21" x14ac:dyDescent="0.4">
      <c r="C23" s="330" t="s">
        <v>57</v>
      </c>
      <c r="R23" s="168"/>
      <c r="S23" s="165"/>
      <c r="T23" s="168"/>
      <c r="U23" s="167"/>
      <c r="V23" s="168"/>
      <c r="W23" s="177"/>
      <c r="X23" s="162"/>
      <c r="Y23" s="165"/>
      <c r="Z23" s="162"/>
      <c r="AA23" s="165"/>
      <c r="AB23" s="168"/>
      <c r="AC23" s="162"/>
      <c r="AD23" s="162"/>
      <c r="AI23" s="70"/>
      <c r="AJ23" s="68"/>
      <c r="AK23" s="70"/>
      <c r="AL23" s="31"/>
      <c r="AM23" s="70"/>
      <c r="AN23" s="59"/>
      <c r="AO23" s="59"/>
      <c r="AP23" s="31"/>
      <c r="AQ23" s="31"/>
      <c r="AR23" s="31"/>
      <c r="AS23" s="70"/>
      <c r="AT23" s="70"/>
      <c r="AU23" s="103"/>
      <c r="AV23" s="31"/>
    </row>
    <row r="24" spans="1:52" ht="16.2" thickBot="1" x14ac:dyDescent="0.35">
      <c r="C24" s="1"/>
      <c r="D24" s="1"/>
      <c r="E24" s="1"/>
      <c r="F24" s="1"/>
      <c r="R24" s="168"/>
      <c r="S24" s="165"/>
      <c r="T24" s="168"/>
      <c r="U24" s="167"/>
      <c r="V24" s="168"/>
      <c r="W24" s="177"/>
      <c r="X24" s="162"/>
      <c r="Y24" s="165"/>
      <c r="Z24" s="162"/>
      <c r="AA24" s="165"/>
      <c r="AB24" s="168"/>
      <c r="AC24" s="162"/>
      <c r="AD24" s="162"/>
      <c r="AE24" s="1"/>
      <c r="AI24" s="70"/>
      <c r="AJ24" s="54"/>
      <c r="AK24" s="31"/>
      <c r="AL24" s="31"/>
      <c r="AM24" s="31"/>
      <c r="AN24" s="31"/>
      <c r="AO24" s="31"/>
      <c r="AP24" s="31"/>
      <c r="AQ24" s="31"/>
      <c r="AR24" s="31"/>
      <c r="AS24" s="70"/>
      <c r="AT24" s="70"/>
      <c r="AU24" s="103"/>
      <c r="AV24" s="31"/>
    </row>
    <row r="25" spans="1:52" ht="17.399999999999999" x14ac:dyDescent="0.3">
      <c r="C25" s="334" t="s">
        <v>14</v>
      </c>
      <c r="D25" s="335" t="s">
        <v>47</v>
      </c>
      <c r="E25" s="335" t="s">
        <v>55</v>
      </c>
      <c r="F25" s="350" t="s">
        <v>60</v>
      </c>
      <c r="G25" s="367"/>
      <c r="H25" s="334" t="s">
        <v>49</v>
      </c>
      <c r="I25" s="335" t="s">
        <v>56</v>
      </c>
      <c r="J25" s="336" t="s">
        <v>64</v>
      </c>
      <c r="R25" s="168"/>
      <c r="S25" s="165"/>
      <c r="T25" s="162"/>
      <c r="U25" s="167"/>
      <c r="V25" s="168"/>
      <c r="W25" s="165"/>
      <c r="X25" s="162"/>
      <c r="Y25" s="165"/>
      <c r="Z25" s="162"/>
      <c r="AA25" s="165"/>
      <c r="AB25" s="168"/>
      <c r="AC25" s="162"/>
      <c r="AD25" s="162"/>
      <c r="AE25" s="76"/>
      <c r="AI25" s="31"/>
      <c r="AJ25" s="54"/>
      <c r="AK25" s="31"/>
      <c r="AL25" s="31"/>
      <c r="AM25" s="31"/>
      <c r="AN25" s="31"/>
      <c r="AO25" s="31"/>
      <c r="AP25" s="31"/>
      <c r="AQ25" s="31"/>
      <c r="AR25" s="31"/>
      <c r="AS25" s="70"/>
      <c r="AT25" s="70"/>
      <c r="AU25" s="103"/>
      <c r="AV25" s="31"/>
    </row>
    <row r="26" spans="1:52" ht="18" thickBot="1" x14ac:dyDescent="0.35">
      <c r="B26" s="117" t="s">
        <v>54</v>
      </c>
      <c r="C26" s="344">
        <v>57743.88</v>
      </c>
      <c r="D26" s="343">
        <v>48773</v>
      </c>
      <c r="E26" s="343">
        <v>8970.8799999999974</v>
      </c>
      <c r="F26" s="351">
        <v>0</v>
      </c>
      <c r="G26" s="342"/>
      <c r="H26" s="337"/>
      <c r="I26" s="338"/>
      <c r="J26" s="339"/>
      <c r="R26" s="162"/>
      <c r="S26" s="165"/>
      <c r="T26" s="162"/>
      <c r="U26" s="167"/>
      <c r="V26" s="168"/>
      <c r="W26" s="165"/>
      <c r="X26" s="162"/>
      <c r="Y26" s="165"/>
      <c r="Z26" s="162"/>
      <c r="AA26" s="165"/>
      <c r="AB26" s="168"/>
      <c r="AC26" s="162"/>
      <c r="AD26" s="162"/>
      <c r="AE26" s="1"/>
      <c r="AI26" s="145"/>
      <c r="AJ26" s="203"/>
      <c r="AK26" s="31"/>
      <c r="AL26" s="31"/>
      <c r="AM26" s="70"/>
      <c r="AN26" s="70"/>
      <c r="AO26" s="70"/>
      <c r="AP26" s="70"/>
      <c r="AQ26" s="31"/>
      <c r="AR26" s="4"/>
      <c r="AS26" s="80"/>
      <c r="AT26" s="80"/>
      <c r="AU26" s="70"/>
      <c r="AV26" s="145"/>
    </row>
    <row r="27" spans="1:52" ht="18" thickBot="1" x14ac:dyDescent="0.35">
      <c r="B27" s="352" t="s">
        <v>58</v>
      </c>
      <c r="C27" s="338"/>
      <c r="D27" s="338"/>
      <c r="E27" s="338"/>
      <c r="F27" s="342"/>
      <c r="G27" s="342"/>
      <c r="H27" s="340"/>
      <c r="I27" s="338"/>
      <c r="J27" s="341"/>
      <c r="R27" s="206"/>
      <c r="S27" s="207" t="s">
        <v>33</v>
      </c>
      <c r="T27" s="206"/>
      <c r="U27" s="208"/>
      <c r="V27" s="209">
        <f>V21</f>
        <v>65.08</v>
      </c>
      <c r="W27" s="207"/>
      <c r="X27" s="206"/>
      <c r="Y27" s="207"/>
      <c r="Z27" s="206">
        <f>Z21</f>
        <v>8361.2900000000009</v>
      </c>
      <c r="AA27" s="207"/>
      <c r="AB27" s="209"/>
      <c r="AC27" s="206">
        <f>SUM(AC17:AC26)</f>
        <v>806.75926226816546</v>
      </c>
      <c r="AD27" s="206"/>
      <c r="AE27" s="1"/>
      <c r="AI27" s="145"/>
      <c r="AJ27" s="145"/>
      <c r="AK27" s="9"/>
      <c r="AL27" s="145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52" ht="21.6" thickBot="1" x14ac:dyDescent="0.35">
      <c r="A28" s="1"/>
      <c r="B28" s="57" t="s">
        <v>59</v>
      </c>
      <c r="C28" s="338"/>
      <c r="D28" s="338"/>
      <c r="E28" s="338"/>
      <c r="F28" s="342"/>
      <c r="G28" s="342"/>
      <c r="H28" s="340"/>
      <c r="I28" s="338"/>
      <c r="J28" s="341"/>
      <c r="K28" s="1"/>
      <c r="L28" s="1"/>
      <c r="R28" s="103"/>
      <c r="S28" s="103"/>
      <c r="T28" s="131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"/>
      <c r="AI28" s="1"/>
      <c r="AJ28" s="83"/>
      <c r="AK28" s="83"/>
      <c r="AL28" s="84"/>
      <c r="AM28" s="1"/>
      <c r="AN28" s="204"/>
      <c r="AO28" s="2"/>
      <c r="AP28" s="31"/>
      <c r="AQ28" s="99"/>
      <c r="AR28" s="2"/>
      <c r="AS28" s="2"/>
      <c r="AT28" s="99"/>
      <c r="AU28" s="1"/>
      <c r="AV28" s="1"/>
    </row>
    <row r="29" spans="1:52" ht="21.6" thickBot="1" x14ac:dyDescent="0.45">
      <c r="A29" s="1"/>
      <c r="B29" s="362">
        <v>4</v>
      </c>
      <c r="H29" s="337"/>
      <c r="I29" s="342"/>
      <c r="J29" s="339"/>
      <c r="L29" s="1"/>
      <c r="R29" s="102"/>
      <c r="S29" s="105" t="s">
        <v>14</v>
      </c>
      <c r="T29" s="132"/>
      <c r="U29" s="106">
        <f>H4</f>
        <v>11903.449999999999</v>
      </c>
      <c r="V29" s="102"/>
      <c r="W29" s="105" t="s">
        <v>15</v>
      </c>
      <c r="X29" s="29"/>
      <c r="Y29" s="102"/>
      <c r="Z29" s="27" t="s">
        <v>16</v>
      </c>
      <c r="AA29" s="28"/>
      <c r="AB29" s="29">
        <f>Z27</f>
        <v>8361.2900000000009</v>
      </c>
      <c r="AC29" s="102"/>
      <c r="AD29" s="103"/>
      <c r="AE29" s="1"/>
      <c r="AI29" s="1"/>
      <c r="AJ29" s="83"/>
      <c r="AK29" s="83"/>
      <c r="AL29" s="85"/>
      <c r="AM29" s="1"/>
      <c r="AN29" s="2"/>
      <c r="AO29" s="1"/>
      <c r="AP29" s="31"/>
      <c r="AQ29" s="99"/>
      <c r="AR29" s="86"/>
      <c r="AS29" s="87"/>
      <c r="AT29" s="99"/>
      <c r="AU29" s="1"/>
      <c r="AV29" s="1"/>
    </row>
    <row r="30" spans="1:52" ht="21" x14ac:dyDescent="0.4">
      <c r="A30" s="1"/>
      <c r="B30" s="362">
        <v>5</v>
      </c>
      <c r="H30" s="337"/>
      <c r="I30" s="342"/>
      <c r="J30" s="339"/>
      <c r="L30" s="1"/>
      <c r="R30" s="102"/>
      <c r="S30" s="30" t="s">
        <v>17</v>
      </c>
      <c r="T30" s="133"/>
      <c r="U30" s="32"/>
      <c r="V30" s="102"/>
      <c r="W30" s="33">
        <v>1.25</v>
      </c>
      <c r="X30" s="32">
        <f>AB30*W30</f>
        <v>160.78749999999999</v>
      </c>
      <c r="Y30" s="102"/>
      <c r="Z30" s="34" t="s">
        <v>18</v>
      </c>
      <c r="AA30" s="35"/>
      <c r="AB30" s="36">
        <v>128.63</v>
      </c>
      <c r="AC30" s="102"/>
      <c r="AD30" s="103"/>
      <c r="AE30" s="1"/>
      <c r="AJ30" s="88"/>
      <c r="AK30" s="100"/>
      <c r="AL30" s="85"/>
      <c r="AM30" s="1"/>
      <c r="AN30" s="85"/>
      <c r="AO30" s="1"/>
      <c r="AP30" s="59"/>
      <c r="AQ30" s="99"/>
      <c r="AR30" s="205"/>
      <c r="AS30" s="89"/>
      <c r="AT30" s="1"/>
      <c r="AU30" s="1"/>
      <c r="AV30" s="1"/>
    </row>
    <row r="31" spans="1:52" ht="18" thickBot="1" x14ac:dyDescent="0.35">
      <c r="A31" s="1"/>
      <c r="B31" s="362">
        <v>6</v>
      </c>
      <c r="H31" s="337"/>
      <c r="I31" s="342"/>
      <c r="J31" s="339"/>
      <c r="L31" s="1"/>
      <c r="R31" s="102"/>
      <c r="S31" s="37" t="s">
        <v>19</v>
      </c>
      <c r="T31" s="115">
        <f>U31/AB29</f>
        <v>0</v>
      </c>
      <c r="U31" s="38"/>
      <c r="V31" s="102"/>
      <c r="W31" s="39" t="s">
        <v>20</v>
      </c>
      <c r="X31" s="40">
        <f>U30-AB30</f>
        <v>-128.63</v>
      </c>
      <c r="Y31" s="102"/>
      <c r="Z31" s="41" t="s">
        <v>21</v>
      </c>
      <c r="AA31" s="42"/>
      <c r="AB31" s="40">
        <v>65</v>
      </c>
      <c r="AC31" s="102"/>
      <c r="AD31" s="103"/>
      <c r="AE31" s="1"/>
      <c r="AI31" s="1"/>
      <c r="AJ31" s="1"/>
      <c r="AK31" s="1"/>
      <c r="AL31" s="1"/>
      <c r="AM31" s="80"/>
      <c r="AN31" s="1"/>
      <c r="AO31" s="99"/>
      <c r="AP31" s="99"/>
      <c r="AQ31" s="99"/>
      <c r="AR31" s="99"/>
      <c r="AS31" s="1"/>
      <c r="AT31" s="1"/>
      <c r="AU31" s="1"/>
      <c r="AV31" s="1"/>
    </row>
    <row r="32" spans="1:52" ht="17.399999999999999" x14ac:dyDescent="0.3">
      <c r="A32" s="1"/>
      <c r="B32" s="362">
        <v>7</v>
      </c>
      <c r="H32" s="337"/>
      <c r="I32" s="342"/>
      <c r="J32" s="339"/>
      <c r="L32" s="1"/>
      <c r="R32" s="103"/>
      <c r="S32" s="103"/>
      <c r="T32" s="131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"/>
    </row>
    <row r="33" spans="1:49" ht="17.399999999999999" x14ac:dyDescent="0.3">
      <c r="A33" s="1"/>
      <c r="B33" s="353">
        <v>8</v>
      </c>
      <c r="C33" s="343">
        <v>56682.05</v>
      </c>
      <c r="D33" s="343">
        <v>47536.12</v>
      </c>
      <c r="E33" s="343">
        <f>C33-D33</f>
        <v>9145.93</v>
      </c>
      <c r="F33" s="343">
        <f>E33-E26</f>
        <v>175.05000000000291</v>
      </c>
      <c r="G33" s="368">
        <f>E33/D33</f>
        <v>0.19239959003805948</v>
      </c>
      <c r="H33" s="344">
        <v>1580</v>
      </c>
      <c r="I33" s="338"/>
      <c r="J33" s="16">
        <v>500</v>
      </c>
      <c r="K33" s="1"/>
      <c r="L33" s="1"/>
      <c r="AE33" s="1"/>
    </row>
    <row r="34" spans="1:49" ht="17.399999999999999" x14ac:dyDescent="0.3">
      <c r="A34" s="1"/>
      <c r="B34" s="354"/>
      <c r="C34" s="338"/>
      <c r="D34" s="338"/>
      <c r="E34" s="338"/>
      <c r="F34" s="343"/>
      <c r="G34" s="368"/>
      <c r="H34" s="340"/>
      <c r="I34" s="338"/>
      <c r="J34" s="341"/>
      <c r="K34" s="1"/>
      <c r="L34" s="1"/>
      <c r="AE34" s="1"/>
    </row>
    <row r="35" spans="1:49" ht="17.399999999999999" x14ac:dyDescent="0.3">
      <c r="A35" s="1"/>
      <c r="B35" s="353">
        <v>11</v>
      </c>
      <c r="C35" s="356"/>
      <c r="D35" s="356"/>
      <c r="E35" s="356">
        <v>10638.36</v>
      </c>
      <c r="F35" s="356">
        <f>E35-E33</f>
        <v>1492.4300000000003</v>
      </c>
      <c r="G35" s="369"/>
      <c r="H35" s="340">
        <v>307.87</v>
      </c>
      <c r="I35" s="338"/>
      <c r="J35" s="341"/>
      <c r="K35" s="1"/>
      <c r="L35" s="1"/>
      <c r="AE35" s="1"/>
    </row>
    <row r="36" spans="1:49" ht="24.6" x14ac:dyDescent="0.4">
      <c r="A36" s="1"/>
      <c r="B36" s="353">
        <v>12</v>
      </c>
      <c r="C36" s="356"/>
      <c r="D36" s="356"/>
      <c r="E36" s="356"/>
      <c r="F36" s="356"/>
      <c r="G36" s="356"/>
      <c r="H36" s="340"/>
      <c r="I36" s="338"/>
      <c r="J36" s="341"/>
      <c r="K36" s="1"/>
      <c r="L36" s="1"/>
      <c r="S36" s="326"/>
      <c r="T36" s="326"/>
      <c r="U36" s="318"/>
      <c r="V36" s="318"/>
      <c r="W36" s="1"/>
      <c r="X36" s="1"/>
      <c r="Y36" s="2"/>
      <c r="Z36" s="1"/>
      <c r="AA36" s="1"/>
      <c r="AB36" s="1"/>
      <c r="AC36" s="1"/>
      <c r="AD36" s="1"/>
      <c r="AE36" s="1"/>
    </row>
    <row r="37" spans="1:49" ht="21" x14ac:dyDescent="0.3">
      <c r="A37" s="1"/>
      <c r="B37" s="353">
        <v>13</v>
      </c>
      <c r="C37" s="356"/>
      <c r="D37" s="356"/>
      <c r="E37" s="356"/>
      <c r="F37" s="356"/>
      <c r="G37" s="356"/>
      <c r="H37" s="340"/>
      <c r="I37" s="338"/>
      <c r="J37" s="341"/>
      <c r="K37" s="1"/>
      <c r="L37" s="1"/>
      <c r="S37" s="77"/>
      <c r="T37" s="135"/>
      <c r="U37" s="78"/>
      <c r="V37" s="78"/>
      <c r="W37" s="79"/>
      <c r="X37" s="79"/>
      <c r="Y37" s="79"/>
      <c r="Z37" s="78"/>
      <c r="AA37" s="70"/>
      <c r="AB37" s="79"/>
      <c r="AC37" s="76"/>
      <c r="AD37" s="76"/>
      <c r="AE37" s="1"/>
    </row>
    <row r="38" spans="1:49" ht="17.399999999999999" x14ac:dyDescent="0.3">
      <c r="A38" s="1"/>
      <c r="B38" s="353">
        <v>14</v>
      </c>
      <c r="C38" s="356"/>
      <c r="D38" s="356"/>
      <c r="E38" s="356"/>
      <c r="F38" s="356"/>
      <c r="G38" s="356"/>
      <c r="H38" s="340"/>
      <c r="I38" s="338"/>
      <c r="J38" s="341"/>
      <c r="K38" s="1"/>
      <c r="L38" s="1"/>
      <c r="S38" s="1"/>
      <c r="U38" s="1"/>
      <c r="V38" s="1"/>
      <c r="W38" s="1"/>
      <c r="X38" s="1"/>
      <c r="Y38" s="1"/>
      <c r="Z38" s="1"/>
      <c r="AA38" s="82"/>
      <c r="AB38" s="82"/>
      <c r="AC38" s="1"/>
      <c r="AD38" s="1"/>
      <c r="AE38" s="1"/>
    </row>
    <row r="39" spans="1:49" ht="17.399999999999999" x14ac:dyDescent="0.3">
      <c r="A39" s="1"/>
      <c r="B39" s="353">
        <v>15</v>
      </c>
      <c r="C39" s="356"/>
      <c r="D39" s="356"/>
      <c r="E39" s="356"/>
      <c r="F39" s="356"/>
      <c r="G39" s="356"/>
      <c r="H39" s="340"/>
      <c r="I39" s="338"/>
      <c r="J39" s="341"/>
      <c r="K39" s="1"/>
      <c r="L39" s="1"/>
      <c r="M39" s="1"/>
      <c r="N39" s="1"/>
      <c r="S39" s="79"/>
      <c r="U39" s="80"/>
      <c r="V39" s="1"/>
      <c r="W39" s="80"/>
      <c r="X39" s="9"/>
      <c r="Y39" s="200"/>
      <c r="Z39" s="1"/>
      <c r="AA39" s="82"/>
      <c r="AB39" s="82"/>
      <c r="AC39" s="1"/>
      <c r="AD39" s="1"/>
      <c r="AE39" s="1"/>
    </row>
    <row r="40" spans="1:49" s="26" customFormat="1" ht="17.399999999999999" x14ac:dyDescent="0.3">
      <c r="A40" s="331"/>
      <c r="B40" s="353"/>
      <c r="C40" s="356"/>
      <c r="D40" s="356"/>
      <c r="E40" s="356"/>
      <c r="F40" s="356"/>
      <c r="G40" s="356"/>
      <c r="H40" s="340"/>
      <c r="I40" s="338"/>
      <c r="J40" s="341"/>
      <c r="K40" s="1"/>
      <c r="L40" s="331"/>
      <c r="M40" s="329"/>
      <c r="N40" s="329"/>
      <c r="O40" s="329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</row>
    <row r="41" spans="1:49" ht="18" thickBot="1" x14ac:dyDescent="0.35">
      <c r="A41" s="1"/>
      <c r="B41" s="353">
        <v>18</v>
      </c>
      <c r="C41" s="356"/>
      <c r="D41" s="356"/>
      <c r="E41" s="356"/>
      <c r="F41" s="356"/>
      <c r="G41" s="356"/>
      <c r="H41" s="340"/>
      <c r="I41" s="338"/>
      <c r="J41" s="341"/>
      <c r="K41" s="1"/>
      <c r="L41" s="1"/>
      <c r="S41" s="79"/>
      <c r="U41" s="81"/>
      <c r="V41" s="1"/>
      <c r="W41" s="80"/>
      <c r="X41" s="9"/>
      <c r="Y41" s="200"/>
      <c r="Z41" s="1"/>
      <c r="AA41" s="82"/>
      <c r="AB41" s="82"/>
      <c r="AC41" s="1"/>
      <c r="AD41" s="1"/>
    </row>
    <row r="42" spans="1:49" ht="21.6" thickBot="1" x14ac:dyDescent="0.45">
      <c r="A42" s="1"/>
      <c r="B42" s="353">
        <v>19</v>
      </c>
      <c r="C42" s="356"/>
      <c r="D42" s="356"/>
      <c r="E42" s="356"/>
      <c r="F42" s="356"/>
      <c r="G42" s="356"/>
      <c r="H42" s="340"/>
      <c r="I42" s="338"/>
      <c r="J42" s="341"/>
      <c r="K42" s="1"/>
      <c r="L42" s="1"/>
      <c r="AH42" s="307" t="s">
        <v>0</v>
      </c>
      <c r="AI42" s="308"/>
      <c r="AJ42" s="309" t="s">
        <v>1</v>
      </c>
      <c r="AK42" s="310"/>
      <c r="AL42" s="1"/>
      <c r="AM42" s="267" t="s">
        <v>22</v>
      </c>
      <c r="AN42" s="2"/>
      <c r="AO42" s="1"/>
      <c r="AP42" s="1"/>
      <c r="AS42" s="1"/>
      <c r="AT42" s="1"/>
    </row>
    <row r="43" spans="1:49" ht="18" thickBot="1" x14ac:dyDescent="0.35">
      <c r="A43" s="1"/>
      <c r="B43" s="353">
        <v>20</v>
      </c>
      <c r="C43" s="356"/>
      <c r="D43" s="356"/>
      <c r="E43" s="356"/>
      <c r="F43" s="356"/>
      <c r="G43" s="356"/>
      <c r="H43" s="340"/>
      <c r="I43" s="338"/>
      <c r="J43" s="341"/>
      <c r="K43" s="1"/>
      <c r="L43" s="1"/>
      <c r="O43" s="102"/>
      <c r="AH43" s="21" t="s">
        <v>2</v>
      </c>
      <c r="AI43" s="22" t="s">
        <v>3</v>
      </c>
      <c r="AJ43" s="23" t="s">
        <v>4</v>
      </c>
      <c r="AK43" s="22" t="s">
        <v>5</v>
      </c>
      <c r="AL43" s="23" t="s">
        <v>6</v>
      </c>
      <c r="AM43" s="22" t="s">
        <v>23</v>
      </c>
      <c r="AN43" s="23" t="s">
        <v>7</v>
      </c>
      <c r="AO43" s="101" t="s">
        <v>8</v>
      </c>
      <c r="AP43" s="23" t="s">
        <v>9</v>
      </c>
      <c r="AQ43" s="23" t="s">
        <v>10</v>
      </c>
      <c r="AR43" s="23" t="s">
        <v>11</v>
      </c>
      <c r="AS43" s="23" t="s">
        <v>12</v>
      </c>
      <c r="AT43" s="23" t="s">
        <v>13</v>
      </c>
    </row>
    <row r="44" spans="1:49" ht="23.4" thickBot="1" x14ac:dyDescent="0.45">
      <c r="A44" s="1"/>
      <c r="B44" s="355">
        <v>21</v>
      </c>
      <c r="C44" s="357"/>
      <c r="D44" s="357"/>
      <c r="E44" s="357"/>
      <c r="F44" s="357"/>
      <c r="G44" s="357"/>
      <c r="H44" s="345"/>
      <c r="I44" s="346"/>
      <c r="J44" s="347"/>
      <c r="K44" s="331"/>
      <c r="L44" s="1"/>
      <c r="R44" s="319" t="s">
        <v>36</v>
      </c>
      <c r="S44" s="320"/>
      <c r="T44" s="321" t="s">
        <v>1</v>
      </c>
      <c r="U44" s="322"/>
      <c r="V44" s="1"/>
      <c r="W44" s="1"/>
      <c r="X44" s="2"/>
      <c r="Y44" s="1"/>
      <c r="Z44" s="1"/>
      <c r="AA44" s="1"/>
      <c r="AB44" s="1"/>
      <c r="AC44" s="1"/>
      <c r="AD44" s="1"/>
      <c r="AH44" s="3"/>
      <c r="AI44" s="66"/>
      <c r="AJ44" s="3"/>
      <c r="AK44" s="76"/>
      <c r="AL44" s="5"/>
      <c r="AM44" s="4"/>
      <c r="AN44" s="91"/>
      <c r="AO44" s="4"/>
      <c r="AP44" s="91"/>
      <c r="AQ44" s="4"/>
      <c r="AR44" s="3"/>
      <c r="AS44" s="3"/>
      <c r="AT44" s="3"/>
    </row>
    <row r="45" spans="1:49" ht="21.6" thickBot="1" x14ac:dyDescent="0.35">
      <c r="A45" s="1"/>
      <c r="B45" s="353">
        <v>22</v>
      </c>
      <c r="C45" s="356"/>
      <c r="D45" s="356"/>
      <c r="E45" s="356"/>
      <c r="F45" s="356"/>
      <c r="G45" s="356"/>
      <c r="H45" s="340"/>
      <c r="I45" s="338"/>
      <c r="J45" s="341"/>
      <c r="K45" s="1"/>
      <c r="L45" s="1"/>
      <c r="R45" s="210" t="s">
        <v>2</v>
      </c>
      <c r="S45" s="151" t="s">
        <v>3</v>
      </c>
      <c r="T45" s="152" t="s">
        <v>4</v>
      </c>
      <c r="U45" s="153" t="s">
        <v>5</v>
      </c>
      <c r="V45" s="154" t="s">
        <v>6</v>
      </c>
      <c r="W45" s="149" t="s">
        <v>23</v>
      </c>
      <c r="X45" s="149" t="s">
        <v>7</v>
      </c>
      <c r="Y45" s="153" t="s">
        <v>8</v>
      </c>
      <c r="Z45" s="23" t="s">
        <v>9</v>
      </c>
      <c r="AA45" s="149" t="s">
        <v>10</v>
      </c>
      <c r="AB45" s="144" t="s">
        <v>11</v>
      </c>
      <c r="AC45" s="144" t="s">
        <v>12</v>
      </c>
      <c r="AD45" s="155" t="s">
        <v>13</v>
      </c>
      <c r="AH45" s="6" t="s">
        <v>4</v>
      </c>
      <c r="AI45" s="66">
        <v>45867</v>
      </c>
      <c r="AJ45" s="7">
        <v>2</v>
      </c>
      <c r="AK45" s="76"/>
      <c r="AL45" s="8">
        <f>AJ45+AL44</f>
        <v>2</v>
      </c>
      <c r="AM45" s="9">
        <f>AN45/AJ45</f>
        <v>725.67499999999995</v>
      </c>
      <c r="AN45" s="60">
        <v>1451.35</v>
      </c>
      <c r="AO45" s="4"/>
      <c r="AP45" s="3">
        <f>AN45+AP44</f>
        <v>1451.35</v>
      </c>
      <c r="AQ45" s="4">
        <f>AP45/AL45</f>
        <v>725.67499999999995</v>
      </c>
      <c r="AR45" s="3"/>
      <c r="AS45" s="3"/>
      <c r="AT45" s="3"/>
    </row>
    <row r="46" spans="1:49" ht="17.399999999999999" x14ac:dyDescent="0.3">
      <c r="A46" s="1"/>
      <c r="B46" s="353"/>
      <c r="C46" s="356"/>
      <c r="D46" s="356"/>
      <c r="E46" s="356"/>
      <c r="F46" s="356"/>
      <c r="G46" s="356"/>
      <c r="H46" s="340"/>
      <c r="I46" s="338"/>
      <c r="J46" s="341"/>
      <c r="K46" s="1"/>
      <c r="L46" s="1"/>
      <c r="R46" s="156"/>
      <c r="S46" s="219"/>
      <c r="T46" s="158"/>
      <c r="U46" s="157"/>
      <c r="V46" s="158"/>
      <c r="W46" s="158"/>
      <c r="X46" s="157"/>
      <c r="Y46" s="158"/>
      <c r="Z46" s="157"/>
      <c r="AA46" s="158"/>
      <c r="AB46" s="268"/>
      <c r="AC46" s="269"/>
      <c r="AD46" s="270"/>
      <c r="AH46" s="6" t="s">
        <v>5</v>
      </c>
      <c r="AI46" s="66">
        <v>45869</v>
      </c>
      <c r="AJ46" s="10"/>
      <c r="AK46" s="76">
        <v>-2</v>
      </c>
      <c r="AL46" s="8">
        <f>AJ46+AL45+AK46</f>
        <v>0</v>
      </c>
      <c r="AM46" s="9">
        <f>AO46/AK46</f>
        <v>-706.505</v>
      </c>
      <c r="AN46" s="274"/>
      <c r="AO46" s="30">
        <v>1413.01</v>
      </c>
      <c r="AP46" s="3"/>
      <c r="AQ46" s="4">
        <v>0</v>
      </c>
      <c r="AR46" s="3">
        <f>AM46-AM45</f>
        <v>-1432.1799999999998</v>
      </c>
      <c r="AS46" s="3">
        <f>AO46-AP45</f>
        <v>-38.339999999999918</v>
      </c>
      <c r="AT46" s="3"/>
    </row>
    <row r="47" spans="1:49" ht="17.399999999999999" x14ac:dyDescent="0.3">
      <c r="A47" s="1"/>
      <c r="B47" s="353">
        <v>25</v>
      </c>
      <c r="C47" s="356"/>
      <c r="D47" s="356"/>
      <c r="E47" s="356"/>
      <c r="F47" s="356"/>
      <c r="G47" s="356"/>
      <c r="H47" s="340"/>
      <c r="I47" s="338"/>
      <c r="J47" s="341"/>
      <c r="K47" s="1"/>
      <c r="L47" s="1"/>
      <c r="R47" s="211" t="s">
        <v>4</v>
      </c>
      <c r="S47" s="220">
        <v>45699</v>
      </c>
      <c r="T47" s="168">
        <v>8</v>
      </c>
      <c r="U47" s="165"/>
      <c r="V47" s="168">
        <f>T47+V46</f>
        <v>8</v>
      </c>
      <c r="W47" s="164">
        <f t="shared" ref="W47:W56" si="7">X47/T47</f>
        <v>333.41750000000002</v>
      </c>
      <c r="X47" s="177">
        <v>2667.34</v>
      </c>
      <c r="Y47" s="162"/>
      <c r="Z47" s="165">
        <f>X47+X46</f>
        <v>2667.34</v>
      </c>
      <c r="AA47" s="162">
        <f>Z47/V47</f>
        <v>333.41750000000002</v>
      </c>
      <c r="AB47" s="168"/>
      <c r="AC47" s="231"/>
      <c r="AD47" s="212"/>
      <c r="AH47" s="6"/>
      <c r="AI47" s="66"/>
      <c r="AJ47" s="10"/>
      <c r="AK47" s="76"/>
      <c r="AL47" s="8"/>
      <c r="AM47" s="9"/>
      <c r="AN47" s="55"/>
      <c r="AO47" s="4"/>
      <c r="AP47" s="3"/>
      <c r="AQ47" s="4"/>
      <c r="AR47" s="3"/>
      <c r="AS47" s="3"/>
      <c r="AT47" s="3"/>
    </row>
    <row r="48" spans="1:49" ht="17.399999999999999" x14ac:dyDescent="0.3">
      <c r="A48" s="1"/>
      <c r="B48" s="353">
        <v>26</v>
      </c>
      <c r="C48" s="356"/>
      <c r="D48" s="356"/>
      <c r="E48" s="356"/>
      <c r="F48" s="356"/>
      <c r="G48" s="356"/>
      <c r="H48" s="340"/>
      <c r="I48" s="338"/>
      <c r="J48" s="341"/>
      <c r="K48" s="1"/>
      <c r="L48" s="1"/>
      <c r="R48" s="211" t="s">
        <v>4</v>
      </c>
      <c r="S48" s="220">
        <v>45708</v>
      </c>
      <c r="T48" s="168">
        <v>2</v>
      </c>
      <c r="U48" s="165"/>
      <c r="V48" s="168">
        <f t="shared" ref="V48:V56" si="8">T48+V47</f>
        <v>10</v>
      </c>
      <c r="W48" s="164">
        <f t="shared" si="7"/>
        <v>353.065</v>
      </c>
      <c r="X48" s="177">
        <v>706.13</v>
      </c>
      <c r="Y48" s="162"/>
      <c r="Z48" s="165">
        <f>Z47+X48</f>
        <v>3373.4700000000003</v>
      </c>
      <c r="AA48" s="162">
        <f t="shared" ref="AA48:AA57" si="9">Z48/V48</f>
        <v>337.34700000000004</v>
      </c>
      <c r="AB48" s="168"/>
      <c r="AC48" s="231"/>
      <c r="AD48" s="212"/>
      <c r="AH48" s="6"/>
      <c r="AI48" s="66"/>
      <c r="AJ48" s="10"/>
      <c r="AK48" s="76"/>
      <c r="AL48" s="8"/>
      <c r="AM48" s="9"/>
      <c r="AN48" s="55"/>
      <c r="AP48" s="274"/>
      <c r="AR48" s="3"/>
      <c r="AS48" s="3"/>
      <c r="AT48" s="3"/>
    </row>
    <row r="49" spans="1:49" ht="17.399999999999999" x14ac:dyDescent="0.3">
      <c r="A49" s="1"/>
      <c r="B49" s="353">
        <v>27</v>
      </c>
      <c r="C49" s="356"/>
      <c r="D49" s="356"/>
      <c r="E49" s="356"/>
      <c r="F49" s="356"/>
      <c r="G49" s="356"/>
      <c r="H49" s="340"/>
      <c r="I49" s="338"/>
      <c r="J49" s="341"/>
      <c r="K49" s="1"/>
      <c r="L49" s="1"/>
      <c r="R49" s="211" t="s">
        <v>4</v>
      </c>
      <c r="S49" s="220">
        <v>45709</v>
      </c>
      <c r="T49" s="168">
        <v>3</v>
      </c>
      <c r="U49" s="165"/>
      <c r="V49" s="168">
        <f t="shared" si="8"/>
        <v>13</v>
      </c>
      <c r="W49" s="164">
        <f t="shared" si="7"/>
        <v>338.32333333333332</v>
      </c>
      <c r="X49" s="177">
        <v>1014.97</v>
      </c>
      <c r="Y49" s="162"/>
      <c r="Z49" s="165">
        <f t="shared" ref="Z49:Z63" si="10">Z48+X49</f>
        <v>4388.4400000000005</v>
      </c>
      <c r="AA49" s="162">
        <f t="shared" si="9"/>
        <v>337.57230769230773</v>
      </c>
      <c r="AB49" s="168"/>
      <c r="AC49" s="231"/>
      <c r="AD49" s="212"/>
      <c r="AH49" s="6"/>
      <c r="AI49" s="66"/>
      <c r="AJ49" s="7"/>
      <c r="AK49" s="76"/>
      <c r="AL49" s="8"/>
      <c r="AM49" s="9"/>
      <c r="AN49" s="55"/>
      <c r="AO49" s="4"/>
      <c r="AP49" s="3"/>
      <c r="AQ49" s="4"/>
      <c r="AR49" s="3"/>
      <c r="AS49" s="3"/>
      <c r="AT49" s="3"/>
    </row>
    <row r="50" spans="1:49" ht="30" x14ac:dyDescent="0.5">
      <c r="A50" s="1"/>
      <c r="B50" s="353">
        <v>28</v>
      </c>
      <c r="C50" s="356"/>
      <c r="D50" s="356"/>
      <c r="E50" s="356"/>
      <c r="F50" s="356"/>
      <c r="G50" s="356"/>
      <c r="H50" s="340"/>
      <c r="I50" s="338"/>
      <c r="J50" s="341"/>
      <c r="K50" s="1"/>
      <c r="L50" s="1"/>
      <c r="R50" s="211" t="s">
        <v>4</v>
      </c>
      <c r="S50" s="220" t="s">
        <v>37</v>
      </c>
      <c r="T50" s="168">
        <v>4</v>
      </c>
      <c r="U50" s="165"/>
      <c r="V50" s="168">
        <f t="shared" si="8"/>
        <v>17</v>
      </c>
      <c r="W50" s="164">
        <f t="shared" si="7"/>
        <v>244.8475</v>
      </c>
      <c r="X50" s="177">
        <v>979.39</v>
      </c>
      <c r="Y50" s="162"/>
      <c r="Z50" s="165">
        <f t="shared" si="10"/>
        <v>5367.8300000000008</v>
      </c>
      <c r="AA50" s="162">
        <f t="shared" si="9"/>
        <v>315.75470588235299</v>
      </c>
      <c r="AB50" s="168"/>
      <c r="AC50" s="231"/>
      <c r="AD50" s="212"/>
      <c r="AH50" s="6"/>
      <c r="AI50" s="66"/>
      <c r="AJ50" s="7"/>
      <c r="AK50" s="76"/>
      <c r="AL50" s="8"/>
      <c r="AM50" s="311" t="s">
        <v>32</v>
      </c>
      <c r="AN50" s="312"/>
      <c r="AO50" s="312"/>
      <c r="AP50" s="3"/>
      <c r="AQ50" s="4"/>
      <c r="AR50" s="3"/>
      <c r="AS50" s="3"/>
      <c r="AT50" s="3"/>
    </row>
    <row r="51" spans="1:49" ht="17.399999999999999" x14ac:dyDescent="0.3">
      <c r="A51" s="1"/>
      <c r="B51" s="353">
        <v>29</v>
      </c>
      <c r="C51" s="356"/>
      <c r="D51" s="356"/>
      <c r="E51" s="356"/>
      <c r="F51" s="356"/>
      <c r="G51" s="356"/>
      <c r="H51" s="340"/>
      <c r="I51" s="338"/>
      <c r="J51" s="341"/>
      <c r="K51" s="1"/>
      <c r="L51" s="1"/>
      <c r="R51" s="211" t="s">
        <v>4</v>
      </c>
      <c r="S51" s="220">
        <v>45730</v>
      </c>
      <c r="T51" s="168">
        <v>4</v>
      </c>
      <c r="U51" s="165"/>
      <c r="V51" s="168">
        <f t="shared" si="8"/>
        <v>21</v>
      </c>
      <c r="W51" s="164">
        <f t="shared" si="7"/>
        <v>248.55500000000001</v>
      </c>
      <c r="X51" s="177">
        <v>994.22</v>
      </c>
      <c r="Y51" s="162"/>
      <c r="Z51" s="165">
        <f t="shared" si="10"/>
        <v>6362.0500000000011</v>
      </c>
      <c r="AA51" s="162">
        <f t="shared" si="9"/>
        <v>302.95476190476194</v>
      </c>
      <c r="AB51" s="168"/>
      <c r="AC51" s="231"/>
      <c r="AD51" s="212"/>
      <c r="AH51" s="6"/>
      <c r="AI51" s="66"/>
      <c r="AJ51" s="3"/>
      <c r="AK51" s="76"/>
      <c r="AL51" s="8"/>
      <c r="AM51" s="4"/>
      <c r="AN51" s="55"/>
      <c r="AO51" s="4"/>
      <c r="AP51" s="3"/>
      <c r="AQ51" s="4"/>
      <c r="AR51" s="3"/>
      <c r="AS51" s="3"/>
      <c r="AT51" s="3"/>
    </row>
    <row r="52" spans="1:49" ht="18" thickBot="1" x14ac:dyDescent="0.35">
      <c r="A52" s="1"/>
      <c r="B52" s="75"/>
      <c r="C52" s="51"/>
      <c r="D52" s="51"/>
      <c r="E52" s="51"/>
      <c r="F52" s="51"/>
      <c r="G52" s="51"/>
      <c r="H52" s="340"/>
      <c r="I52" s="338"/>
      <c r="J52" s="341"/>
      <c r="K52" s="1"/>
      <c r="L52" s="1"/>
      <c r="R52" s="211" t="s">
        <v>4</v>
      </c>
      <c r="S52" s="220">
        <v>45754</v>
      </c>
      <c r="T52" s="168">
        <v>4</v>
      </c>
      <c r="U52" s="165"/>
      <c r="V52" s="168">
        <f t="shared" si="8"/>
        <v>25</v>
      </c>
      <c r="W52" s="164">
        <f t="shared" si="7"/>
        <v>233.89500000000001</v>
      </c>
      <c r="X52" s="177">
        <v>935.58</v>
      </c>
      <c r="Y52" s="162"/>
      <c r="Z52" s="165">
        <f t="shared" si="10"/>
        <v>7297.630000000001</v>
      </c>
      <c r="AA52" s="162">
        <f t="shared" si="9"/>
        <v>291.90520000000004</v>
      </c>
      <c r="AB52" s="168"/>
      <c r="AC52" s="231"/>
      <c r="AD52" s="212"/>
      <c r="AH52" s="3"/>
      <c r="AI52" s="66"/>
      <c r="AJ52" s="3"/>
      <c r="AK52" s="76"/>
      <c r="AL52" s="8"/>
      <c r="AM52" s="4"/>
      <c r="AN52" s="3"/>
      <c r="AO52" s="4"/>
      <c r="AP52" s="3"/>
      <c r="AQ52" s="4"/>
      <c r="AR52" s="3"/>
      <c r="AS52" s="3"/>
      <c r="AT52" s="3"/>
    </row>
    <row r="53" spans="1:49" ht="21.6" thickBot="1" x14ac:dyDescent="0.35">
      <c r="A53" s="1"/>
      <c r="B53" s="277"/>
      <c r="C53" s="1"/>
      <c r="D53" s="1"/>
      <c r="E53" s="87">
        <f>E33</f>
        <v>9145.93</v>
      </c>
      <c r="F53" s="87">
        <f>SUM(F33:F52)</f>
        <v>1667.4800000000032</v>
      </c>
      <c r="G53" s="1"/>
      <c r="H53" s="348"/>
      <c r="I53" s="185"/>
      <c r="J53" s="349"/>
      <c r="K53" s="1"/>
      <c r="L53" s="1"/>
      <c r="R53" s="211" t="s">
        <v>4</v>
      </c>
      <c r="S53" s="220">
        <v>45813</v>
      </c>
      <c r="T53" s="168">
        <v>5</v>
      </c>
      <c r="U53" s="165"/>
      <c r="V53" s="168">
        <f t="shared" si="8"/>
        <v>30</v>
      </c>
      <c r="W53" s="164">
        <f t="shared" si="7"/>
        <v>285.16999999999996</v>
      </c>
      <c r="X53" s="177">
        <v>1425.85</v>
      </c>
      <c r="Y53" s="162"/>
      <c r="Z53" s="165">
        <f t="shared" si="10"/>
        <v>8723.4800000000014</v>
      </c>
      <c r="AA53" s="162">
        <f t="shared" si="9"/>
        <v>290.78266666666673</v>
      </c>
      <c r="AB53" s="168"/>
      <c r="AC53" s="231"/>
      <c r="AD53" s="212"/>
      <c r="AH53" s="11"/>
      <c r="AI53" s="67"/>
      <c r="AJ53" s="11"/>
      <c r="AK53" s="124"/>
      <c r="AL53" s="13">
        <v>0</v>
      </c>
      <c r="AM53" s="12"/>
      <c r="AN53" s="63"/>
      <c r="AO53" s="12"/>
      <c r="AP53" s="11">
        <f>AP46</f>
        <v>0</v>
      </c>
      <c r="AQ53" s="12"/>
      <c r="AR53" s="11"/>
      <c r="AS53" s="241">
        <f>AS46</f>
        <v>-38.339999999999918</v>
      </c>
      <c r="AT53" s="11"/>
    </row>
    <row r="54" spans="1:49" ht="18" thickBot="1" x14ac:dyDescent="0.35">
      <c r="A54" s="1"/>
      <c r="B54" s="277"/>
      <c r="C54" s="1"/>
      <c r="D54" s="1"/>
      <c r="E54" s="1"/>
      <c r="F54" s="1"/>
      <c r="G54" s="1"/>
      <c r="H54" s="1"/>
      <c r="I54" s="1"/>
      <c r="J54" s="1"/>
      <c r="K54" s="1"/>
      <c r="L54" s="1"/>
      <c r="R54" s="211" t="s">
        <v>4</v>
      </c>
      <c r="S54" s="220">
        <v>45817</v>
      </c>
      <c r="T54" s="168">
        <v>2</v>
      </c>
      <c r="U54" s="165"/>
      <c r="V54" s="168">
        <f t="shared" si="8"/>
        <v>32</v>
      </c>
      <c r="W54" s="164">
        <f t="shared" si="7"/>
        <v>295.61</v>
      </c>
      <c r="X54" s="177">
        <v>591.22</v>
      </c>
      <c r="Y54" s="162"/>
      <c r="Z54" s="165">
        <f t="shared" si="10"/>
        <v>9314.7000000000007</v>
      </c>
      <c r="AA54" s="162">
        <f t="shared" si="9"/>
        <v>291.08437500000002</v>
      </c>
      <c r="AB54" s="168"/>
      <c r="AC54" s="231"/>
      <c r="AD54" s="212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9" ht="18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O55" s="71"/>
      <c r="R55" s="211" t="s">
        <v>4</v>
      </c>
      <c r="S55" s="220">
        <v>45824</v>
      </c>
      <c r="T55" s="168">
        <v>3</v>
      </c>
      <c r="U55" s="165"/>
      <c r="V55" s="168">
        <f t="shared" si="8"/>
        <v>35</v>
      </c>
      <c r="W55" s="164">
        <f t="shared" si="7"/>
        <v>330.2</v>
      </c>
      <c r="X55" s="177">
        <v>990.6</v>
      </c>
      <c r="Y55" s="162"/>
      <c r="Z55" s="165">
        <f t="shared" si="10"/>
        <v>10305.300000000001</v>
      </c>
      <c r="AA55" s="162">
        <f t="shared" si="9"/>
        <v>294.43714285714287</v>
      </c>
      <c r="AB55" s="168"/>
      <c r="AC55" s="231"/>
      <c r="AD55" s="212"/>
      <c r="AH55" s="71"/>
      <c r="AI55" s="52" t="s">
        <v>14</v>
      </c>
      <c r="AJ55" s="15"/>
      <c r="AK55" s="53">
        <f>AR57*AK56</f>
        <v>0</v>
      </c>
      <c r="AL55" s="71"/>
      <c r="AM55" s="52" t="s">
        <v>15</v>
      </c>
      <c r="AN55" s="43"/>
      <c r="AO55" s="71"/>
      <c r="AP55" s="14" t="s">
        <v>16</v>
      </c>
      <c r="AQ55" s="15"/>
      <c r="AR55" s="43">
        <f>AP53</f>
        <v>0</v>
      </c>
      <c r="AS55" s="71"/>
      <c r="AT55" s="72"/>
    </row>
    <row r="56" spans="1:49" ht="17.39999999999999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O56" s="71"/>
      <c r="R56" s="211" t="s">
        <v>4</v>
      </c>
      <c r="S56" s="220">
        <v>45825</v>
      </c>
      <c r="T56" s="168">
        <v>3</v>
      </c>
      <c r="U56" s="165"/>
      <c r="V56" s="168">
        <f t="shared" si="8"/>
        <v>38</v>
      </c>
      <c r="W56" s="164">
        <f t="shared" si="7"/>
        <v>321.17333333333335</v>
      </c>
      <c r="X56" s="177">
        <v>963.52</v>
      </c>
      <c r="Y56" s="162"/>
      <c r="Z56" s="165">
        <f t="shared" si="10"/>
        <v>11268.820000000002</v>
      </c>
      <c r="AA56" s="162">
        <f t="shared" si="9"/>
        <v>296.54789473684212</v>
      </c>
      <c r="AB56" s="168"/>
      <c r="AC56" s="231"/>
      <c r="AD56" s="212"/>
      <c r="AH56" s="71"/>
      <c r="AI56" s="44" t="s">
        <v>17</v>
      </c>
      <c r="AJ56" s="2"/>
      <c r="AK56" s="16">
        <v>0</v>
      </c>
      <c r="AL56" s="71"/>
      <c r="AM56" s="45">
        <v>1.25</v>
      </c>
      <c r="AN56" s="16">
        <v>0</v>
      </c>
      <c r="AO56" s="71"/>
      <c r="AP56" s="17" t="s">
        <v>18</v>
      </c>
      <c r="AQ56" s="46"/>
      <c r="AR56" s="47">
        <v>0</v>
      </c>
      <c r="AS56" s="71"/>
      <c r="AT56" s="72"/>
    </row>
    <row r="57" spans="1:49" ht="18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O57" s="71"/>
      <c r="R57" s="216" t="s">
        <v>34</v>
      </c>
      <c r="S57" s="221">
        <v>45839</v>
      </c>
      <c r="T57" s="175"/>
      <c r="U57" s="196">
        <v>3</v>
      </c>
      <c r="V57" s="194">
        <f>V56-U57</f>
        <v>35</v>
      </c>
      <c r="W57" s="173">
        <f>Y57/U57</f>
        <v>294.52333333333337</v>
      </c>
      <c r="X57" s="195"/>
      <c r="Y57" s="173">
        <v>883.57</v>
      </c>
      <c r="Z57" s="195">
        <f>Z56-Y57</f>
        <v>10385.250000000002</v>
      </c>
      <c r="AA57" s="175">
        <f t="shared" si="9"/>
        <v>296.72142857142865</v>
      </c>
      <c r="AB57" s="194">
        <f>W57-AA56</f>
        <v>-2.0245614035087556</v>
      </c>
      <c r="AC57" s="271">
        <f>AB57*U57</f>
        <v>-6.0736842105262667</v>
      </c>
      <c r="AD57" s="212"/>
      <c r="AH57" s="71"/>
      <c r="AI57" s="48" t="s">
        <v>19</v>
      </c>
      <c r="AJ57" s="18" t="e">
        <f>AK57/AR55</f>
        <v>#DIV/0!</v>
      </c>
      <c r="AK57" s="49">
        <v>0</v>
      </c>
      <c r="AL57" s="71"/>
      <c r="AM57" s="19" t="s">
        <v>20</v>
      </c>
      <c r="AN57" s="20">
        <v>0</v>
      </c>
      <c r="AO57" s="71"/>
      <c r="AP57" s="50" t="s">
        <v>21</v>
      </c>
      <c r="AQ57" s="51"/>
      <c r="AR57" s="20">
        <f>AL53</f>
        <v>0</v>
      </c>
      <c r="AS57" s="71"/>
      <c r="AT57" s="72">
        <f>40*125.65</f>
        <v>5026</v>
      </c>
    </row>
    <row r="58" spans="1:49" s="150" customFormat="1" ht="18" x14ac:dyDescent="0.25">
      <c r="A58" s="333"/>
      <c r="B58" s="332"/>
      <c r="C58" s="332"/>
      <c r="D58" s="332"/>
      <c r="E58" s="332"/>
      <c r="F58" s="332"/>
      <c r="G58" s="332"/>
      <c r="H58" s="332"/>
      <c r="I58" s="332"/>
      <c r="J58" s="332"/>
      <c r="K58" s="332"/>
      <c r="L58" s="332"/>
      <c r="O58" s="202"/>
      <c r="P58" s="239"/>
      <c r="Q58" s="202"/>
      <c r="R58" s="211" t="s">
        <v>4</v>
      </c>
      <c r="S58" s="220">
        <v>45846</v>
      </c>
      <c r="T58" s="168">
        <v>4</v>
      </c>
      <c r="U58" s="165"/>
      <c r="V58" s="228">
        <f>T58+V57</f>
        <v>39</v>
      </c>
      <c r="W58" s="164">
        <f t="shared" ref="W58:W63" si="11">X58/T58</f>
        <v>298.78750000000002</v>
      </c>
      <c r="X58" s="177">
        <v>1195.1500000000001</v>
      </c>
      <c r="Y58" s="162"/>
      <c r="Z58" s="165">
        <f t="shared" si="10"/>
        <v>11580.400000000001</v>
      </c>
      <c r="AA58" s="162">
        <f>Z58/V58</f>
        <v>296.93333333333339</v>
      </c>
      <c r="AB58" s="168"/>
      <c r="AC58" s="231"/>
      <c r="AD58" s="212"/>
      <c r="AE58" s="202"/>
      <c r="AF58" s="239"/>
      <c r="AG58" s="118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f>AT57-Y118</f>
        <v>3482.46</v>
      </c>
      <c r="AU58" s="118"/>
      <c r="AV58" s="202"/>
      <c r="AW58" s="202"/>
    </row>
    <row r="59" spans="1:49" ht="17.39999999999999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R59" s="211" t="s">
        <v>4</v>
      </c>
      <c r="S59" s="220">
        <v>45847</v>
      </c>
      <c r="T59" s="168">
        <v>3</v>
      </c>
      <c r="U59" s="165"/>
      <c r="V59" s="228">
        <f>T59+V58</f>
        <v>42</v>
      </c>
      <c r="W59" s="164">
        <f t="shared" si="11"/>
        <v>296.54666666666668</v>
      </c>
      <c r="X59" s="177">
        <v>889.64</v>
      </c>
      <c r="Y59" s="162"/>
      <c r="Z59" s="165">
        <f t="shared" si="10"/>
        <v>12470.04</v>
      </c>
      <c r="AA59" s="162">
        <f t="shared" ref="AA59:AA64" si="12">Z59/V59</f>
        <v>296.90571428571428</v>
      </c>
      <c r="AB59" s="168"/>
      <c r="AC59" s="231"/>
      <c r="AD59" s="212"/>
    </row>
    <row r="60" spans="1:49" ht="17.39999999999999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R60" s="211" t="s">
        <v>4</v>
      </c>
      <c r="S60" s="220">
        <v>45849</v>
      </c>
      <c r="T60" s="168">
        <v>3</v>
      </c>
      <c r="U60" s="165"/>
      <c r="V60" s="228">
        <f t="shared" ref="V60:V63" si="13">T60+V59</f>
        <v>45</v>
      </c>
      <c r="W60" s="164">
        <f t="shared" si="11"/>
        <v>311.43</v>
      </c>
      <c r="X60" s="165">
        <v>934.29</v>
      </c>
      <c r="Y60" s="162"/>
      <c r="Z60" s="165">
        <f t="shared" si="10"/>
        <v>13404.330000000002</v>
      </c>
      <c r="AA60" s="162">
        <f t="shared" si="12"/>
        <v>297.87400000000002</v>
      </c>
      <c r="AB60" s="168"/>
      <c r="AC60" s="231"/>
      <c r="AD60" s="212"/>
    </row>
    <row r="61" spans="1:49" ht="17.39999999999999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R61" s="211" t="s">
        <v>4</v>
      </c>
      <c r="S61" s="220">
        <v>45856</v>
      </c>
      <c r="T61" s="168">
        <v>3</v>
      </c>
      <c r="U61" s="165"/>
      <c r="V61" s="228">
        <f t="shared" si="13"/>
        <v>48</v>
      </c>
      <c r="W61" s="164">
        <f t="shared" si="11"/>
        <v>324.23666666666668</v>
      </c>
      <c r="X61" s="165">
        <v>972.71</v>
      </c>
      <c r="Y61" s="162"/>
      <c r="Z61" s="165">
        <f t="shared" si="10"/>
        <v>14377.04</v>
      </c>
      <c r="AA61" s="162">
        <f t="shared" si="12"/>
        <v>299.5216666666667</v>
      </c>
      <c r="AB61" s="168"/>
      <c r="AC61" s="231"/>
      <c r="AD61" s="212"/>
    </row>
    <row r="62" spans="1:49" ht="17.39999999999999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R62" s="211" t="s">
        <v>4</v>
      </c>
      <c r="S62" s="220">
        <v>45862</v>
      </c>
      <c r="T62" s="168">
        <v>4</v>
      </c>
      <c r="U62" s="165"/>
      <c r="V62" s="228">
        <f t="shared" si="13"/>
        <v>52</v>
      </c>
      <c r="W62" s="164">
        <f t="shared" si="11"/>
        <v>305.07249999999999</v>
      </c>
      <c r="X62" s="177">
        <v>1220.29</v>
      </c>
      <c r="Y62" s="162"/>
      <c r="Z62" s="165">
        <f t="shared" si="10"/>
        <v>15597.330000000002</v>
      </c>
      <c r="AA62" s="162">
        <f t="shared" si="12"/>
        <v>299.94865384615389</v>
      </c>
      <c r="AB62" s="168"/>
      <c r="AC62" s="231"/>
      <c r="AD62" s="212"/>
    </row>
    <row r="63" spans="1:49" ht="17.39999999999999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R63" s="211" t="s">
        <v>4</v>
      </c>
      <c r="S63" s="218" t="s">
        <v>38</v>
      </c>
      <c r="T63" s="225">
        <v>3</v>
      </c>
      <c r="U63" s="218"/>
      <c r="V63" s="228">
        <f t="shared" si="13"/>
        <v>55</v>
      </c>
      <c r="W63" s="186">
        <f t="shared" si="11"/>
        <v>308.53333333333336</v>
      </c>
      <c r="X63" s="163">
        <v>925.6</v>
      </c>
      <c r="Y63" s="230"/>
      <c r="Z63" s="165">
        <f t="shared" si="10"/>
        <v>16522.93</v>
      </c>
      <c r="AA63" s="162">
        <f t="shared" si="12"/>
        <v>300.41690909090909</v>
      </c>
      <c r="AB63" s="230"/>
      <c r="AC63" s="218"/>
      <c r="AD63" s="212"/>
    </row>
    <row r="64" spans="1:49" ht="17.399999999999999" x14ac:dyDescent="0.3">
      <c r="R64" s="216" t="s">
        <v>5</v>
      </c>
      <c r="S64" s="222">
        <v>45870</v>
      </c>
      <c r="T64" s="194"/>
      <c r="U64" s="196">
        <v>5</v>
      </c>
      <c r="V64" s="229">
        <f>V63-U64</f>
        <v>50</v>
      </c>
      <c r="W64" s="187">
        <f>Y64/U64</f>
        <v>302.96600000000001</v>
      </c>
      <c r="X64" s="195"/>
      <c r="Y64" s="175">
        <v>1514.83</v>
      </c>
      <c r="Z64" s="195">
        <v>14739.16</v>
      </c>
      <c r="AA64" s="175">
        <f t="shared" si="12"/>
        <v>294.78320000000002</v>
      </c>
      <c r="AB64" s="168">
        <f>W64-AA63</f>
        <v>2.5490909090909213</v>
      </c>
      <c r="AC64" s="231">
        <f>AB64*U64</f>
        <v>12.745454545454606</v>
      </c>
      <c r="AD64" s="212"/>
    </row>
    <row r="65" spans="1:49" s="26" customFormat="1" ht="17.399999999999999" x14ac:dyDescent="0.3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18"/>
      <c r="R65" s="217"/>
      <c r="S65" s="223"/>
      <c r="T65" s="168"/>
      <c r="U65" s="165"/>
      <c r="V65" s="162"/>
      <c r="W65" s="162"/>
      <c r="X65" s="165"/>
      <c r="Y65" s="162"/>
      <c r="Z65" s="165"/>
      <c r="AA65" s="162"/>
      <c r="AB65" s="168"/>
      <c r="AC65" s="231"/>
      <c r="AD65" s="212"/>
      <c r="AE65" s="118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</row>
    <row r="66" spans="1:49" ht="17.399999999999999" x14ac:dyDescent="0.3">
      <c r="R66" s="217"/>
      <c r="S66" s="223"/>
      <c r="T66" s="168"/>
      <c r="U66" s="165"/>
      <c r="V66" s="162"/>
      <c r="W66" s="162"/>
      <c r="X66" s="165"/>
      <c r="Y66" s="162"/>
      <c r="Z66" s="165"/>
      <c r="AA66" s="162"/>
      <c r="AB66" s="168"/>
      <c r="AC66" s="231"/>
      <c r="AD66" s="212"/>
    </row>
    <row r="67" spans="1:49" ht="16.2" thickBot="1" x14ac:dyDescent="0.35">
      <c r="O67" s="102"/>
      <c r="R67" s="213"/>
      <c r="S67" s="224"/>
      <c r="T67" s="226"/>
      <c r="U67" s="214"/>
      <c r="V67" s="227"/>
      <c r="W67" s="227"/>
      <c r="X67" s="214"/>
      <c r="Y67" s="227"/>
      <c r="Z67" s="214"/>
      <c r="AA67" s="215"/>
      <c r="AB67" s="226"/>
      <c r="AC67" s="232"/>
      <c r="AD67" s="212"/>
    </row>
    <row r="68" spans="1:49" ht="16.2" thickBot="1" x14ac:dyDescent="0.35">
      <c r="O68" s="102"/>
      <c r="R68" s="178"/>
      <c r="S68" s="179"/>
      <c r="T68" s="22"/>
      <c r="U68" s="143"/>
      <c r="V68" s="22">
        <f>V64</f>
        <v>50</v>
      </c>
      <c r="W68" s="143"/>
      <c r="X68" s="272">
        <f>SUM(X46:X63)</f>
        <v>17406.5</v>
      </c>
      <c r="Y68" s="272">
        <f>SUM(Y46:Y67)</f>
        <v>2398.4</v>
      </c>
      <c r="Z68" s="272">
        <f>Z64</f>
        <v>14739.16</v>
      </c>
      <c r="AA68" s="143"/>
      <c r="AB68" s="273"/>
      <c r="AC68" s="23">
        <f>SUM(AC46:AC67)</f>
        <v>6.6717703349283397</v>
      </c>
      <c r="AD68" s="178"/>
    </row>
    <row r="69" spans="1:49" ht="16.2" thickBot="1" x14ac:dyDescent="0.35">
      <c r="O69" s="102"/>
      <c r="R69" s="145"/>
      <c r="S69" s="180"/>
      <c r="T69" s="9"/>
      <c r="U69" s="145"/>
      <c r="V69" s="1"/>
      <c r="W69" s="1"/>
      <c r="X69" s="1"/>
      <c r="Y69" s="1">
        <f>X68-Y68</f>
        <v>15008.1</v>
      </c>
      <c r="Z69" s="1"/>
      <c r="AA69" s="1"/>
      <c r="AB69" s="1"/>
      <c r="AC69" s="1"/>
      <c r="AD69" s="1"/>
    </row>
    <row r="70" spans="1:49" ht="18" thickBot="1" x14ac:dyDescent="0.35">
      <c r="O70" s="102"/>
      <c r="R70" s="1"/>
      <c r="S70" s="233" t="s">
        <v>14</v>
      </c>
      <c r="T70" s="234"/>
      <c r="U70" s="235">
        <f>H5</f>
        <v>17152</v>
      </c>
      <c r="V70" s="1"/>
      <c r="W70" s="105" t="s">
        <v>15</v>
      </c>
      <c r="X70" s="181"/>
      <c r="Z70" s="14" t="s">
        <v>16</v>
      </c>
      <c r="AA70" s="15"/>
      <c r="AB70" s="29">
        <v>14739.16</v>
      </c>
      <c r="AC70" s="99"/>
      <c r="AD70" s="1"/>
    </row>
    <row r="71" spans="1:49" ht="17.399999999999999" x14ac:dyDescent="0.3">
      <c r="O71" s="102"/>
      <c r="R71" s="1"/>
      <c r="S71" s="30" t="s">
        <v>17</v>
      </c>
      <c r="T71" s="31"/>
      <c r="U71" s="32">
        <f>G5</f>
        <v>343.04</v>
      </c>
      <c r="V71" s="1"/>
      <c r="W71" s="183">
        <v>1.25</v>
      </c>
      <c r="X71" s="16">
        <f>AB71*W71</f>
        <v>368.47900000000004</v>
      </c>
      <c r="Z71" s="17" t="s">
        <v>18</v>
      </c>
      <c r="AA71" s="182"/>
      <c r="AB71" s="36">
        <f>AB70/AB72</f>
        <v>294.78320000000002</v>
      </c>
      <c r="AC71" s="99"/>
      <c r="AD71" s="1"/>
    </row>
    <row r="72" spans="1:49" ht="21.6" thickBot="1" x14ac:dyDescent="0.45">
      <c r="O72" s="102"/>
      <c r="S72" s="37" t="s">
        <v>19</v>
      </c>
      <c r="T72" s="236">
        <f>U72/AB70</f>
        <v>0.16370268047839906</v>
      </c>
      <c r="U72" s="38">
        <f>I5</f>
        <v>2412.84</v>
      </c>
      <c r="V72" s="1"/>
      <c r="W72" s="19" t="s">
        <v>20</v>
      </c>
      <c r="X72" s="20">
        <f>U71-AB71</f>
        <v>48.256799999999998</v>
      </c>
      <c r="Z72" s="184" t="s">
        <v>21</v>
      </c>
      <c r="AA72" s="185"/>
      <c r="AB72" s="40">
        <f>V68</f>
        <v>50</v>
      </c>
      <c r="AC72" s="1"/>
      <c r="AD72" s="1"/>
    </row>
    <row r="73" spans="1:49" ht="15.6" x14ac:dyDescent="0.3">
      <c r="O73" s="102"/>
    </row>
    <row r="74" spans="1:49" ht="15.6" x14ac:dyDescent="0.3">
      <c r="O74" s="102"/>
    </row>
    <row r="75" spans="1:49" ht="15.6" x14ac:dyDescent="0.3">
      <c r="O75" s="102"/>
    </row>
    <row r="76" spans="1:49" ht="15.6" x14ac:dyDescent="0.3">
      <c r="O76" s="102"/>
      <c r="S76" s="1"/>
      <c r="U76" s="1"/>
      <c r="V76" s="1"/>
      <c r="W76" s="1"/>
      <c r="X76" s="1"/>
      <c r="Y76" s="80"/>
      <c r="Z76" s="1"/>
    </row>
    <row r="77" spans="1:49" ht="15.6" x14ac:dyDescent="0.3">
      <c r="O77" s="102"/>
    </row>
    <row r="78" spans="1:49" ht="15.6" x14ac:dyDescent="0.3">
      <c r="O78" s="102"/>
    </row>
    <row r="79" spans="1:49" ht="15.6" x14ac:dyDescent="0.3">
      <c r="O79" s="102"/>
    </row>
    <row r="80" spans="1:49" ht="15.6" x14ac:dyDescent="0.3">
      <c r="O80" s="102"/>
    </row>
    <row r="81" spans="1:49" ht="15.6" x14ac:dyDescent="0.3">
      <c r="O81" s="102"/>
    </row>
    <row r="82" spans="1:49" ht="15.6" x14ac:dyDescent="0.3">
      <c r="O82" s="102"/>
    </row>
    <row r="83" spans="1:49" ht="17.399999999999999" x14ac:dyDescent="0.3">
      <c r="O83" s="102"/>
      <c r="S83" s="116"/>
      <c r="T83" s="136"/>
      <c r="U83" s="117"/>
      <c r="V83" s="87"/>
      <c r="W83" s="117"/>
      <c r="X83" s="116"/>
      <c r="Y83" s="117"/>
      <c r="Z83" s="117"/>
      <c r="AA83" s="117"/>
      <c r="AB83" s="117"/>
      <c r="AC83" s="117"/>
    </row>
    <row r="84" spans="1:49" ht="17.399999999999999" x14ac:dyDescent="0.3">
      <c r="T84" s="138"/>
      <c r="U84" s="119"/>
      <c r="V84" s="79"/>
      <c r="W84" s="116"/>
      <c r="X84" s="116"/>
      <c r="Y84" s="79"/>
      <c r="Z84" s="116"/>
      <c r="AA84" s="79"/>
      <c r="AB84" s="79"/>
      <c r="AC84" s="116"/>
    </row>
    <row r="85" spans="1:49" s="26" customFormat="1" ht="15.6" customHeight="1" x14ac:dyDescent="0.3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2"/>
      <c r="T85" s="201"/>
      <c r="U85" s="122"/>
      <c r="V85" s="122"/>
      <c r="W85" s="122"/>
      <c r="X85" s="240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</row>
    <row r="86" spans="1:49" ht="15" thickBot="1" x14ac:dyDescent="0.35">
      <c r="T86" s="118"/>
    </row>
    <row r="87" spans="1:49" ht="23.4" thickBot="1" x14ac:dyDescent="0.45">
      <c r="C87" s="87"/>
      <c r="D87" s="136"/>
      <c r="E87" s="87"/>
      <c r="F87" s="87"/>
      <c r="G87" s="87"/>
      <c r="H87" s="79"/>
      <c r="I87" s="87"/>
      <c r="J87" s="87"/>
      <c r="R87" s="319" t="s">
        <v>30</v>
      </c>
      <c r="S87" s="320"/>
      <c r="T87" s="305" t="s">
        <v>1</v>
      </c>
      <c r="U87" s="306"/>
      <c r="V87" s="103"/>
      <c r="W87" s="142" t="s">
        <v>31</v>
      </c>
      <c r="X87" s="31"/>
      <c r="Y87" s="103"/>
      <c r="Z87" s="103"/>
      <c r="AA87" s="103"/>
      <c r="AB87" s="103"/>
      <c r="AC87" s="103"/>
      <c r="AD87" s="103"/>
    </row>
    <row r="88" spans="1:49" ht="23.4" thickBot="1" x14ac:dyDescent="0.45">
      <c r="B88" s="313" t="s">
        <v>40</v>
      </c>
      <c r="C88" s="314"/>
      <c r="D88" s="244" t="s">
        <v>1</v>
      </c>
      <c r="E88" s="101"/>
      <c r="F88" s="103"/>
      <c r="G88" s="142" t="s">
        <v>41</v>
      </c>
      <c r="H88" s="247"/>
      <c r="I88" s="248"/>
      <c r="J88" s="248"/>
      <c r="K88" s="103"/>
      <c r="L88" s="103"/>
      <c r="M88" s="103"/>
      <c r="N88" s="103"/>
      <c r="R88" s="21" t="s">
        <v>2</v>
      </c>
      <c r="S88" s="22" t="s">
        <v>3</v>
      </c>
      <c r="T88" s="23" t="s">
        <v>4</v>
      </c>
      <c r="U88" s="22" t="s">
        <v>5</v>
      </c>
      <c r="V88" s="23" t="s">
        <v>6</v>
      </c>
      <c r="W88" s="22" t="s">
        <v>23</v>
      </c>
      <c r="X88" s="23" t="s">
        <v>7</v>
      </c>
      <c r="Y88" s="101" t="s">
        <v>8</v>
      </c>
      <c r="Z88" s="23" t="s">
        <v>9</v>
      </c>
      <c r="AA88" s="23" t="s">
        <v>10</v>
      </c>
      <c r="AB88" s="23" t="s">
        <v>11</v>
      </c>
      <c r="AC88" s="23" t="s">
        <v>12</v>
      </c>
      <c r="AD88" s="23" t="s">
        <v>13</v>
      </c>
    </row>
    <row r="89" spans="1:49" ht="16.2" thickBot="1" x14ac:dyDescent="0.35">
      <c r="B89" s="21" t="s">
        <v>2</v>
      </c>
      <c r="C89" s="22" t="s">
        <v>3</v>
      </c>
      <c r="D89" s="126" t="s">
        <v>4</v>
      </c>
      <c r="E89" s="22" t="s">
        <v>5</v>
      </c>
      <c r="F89" s="23" t="s">
        <v>6</v>
      </c>
      <c r="G89" s="22" t="s">
        <v>23</v>
      </c>
      <c r="H89" s="23" t="s">
        <v>7</v>
      </c>
      <c r="I89" s="101" t="s">
        <v>8</v>
      </c>
      <c r="J89" s="23" t="s">
        <v>9</v>
      </c>
      <c r="K89" s="23" t="s">
        <v>10</v>
      </c>
      <c r="L89" s="23" t="s">
        <v>11</v>
      </c>
      <c r="M89" s="23" t="s">
        <v>12</v>
      </c>
      <c r="N89" s="23" t="s">
        <v>13</v>
      </c>
      <c r="R89" s="30"/>
      <c r="S89" s="111"/>
      <c r="T89" s="74"/>
      <c r="U89" s="74"/>
      <c r="V89" s="56"/>
      <c r="W89" s="31"/>
      <c r="X89" s="74"/>
      <c r="Y89" s="31"/>
      <c r="Z89" s="55"/>
      <c r="AA89" s="31"/>
      <c r="AB89" s="55"/>
      <c r="AC89" s="55"/>
      <c r="AD89" s="55"/>
    </row>
    <row r="90" spans="1:49" ht="17.399999999999999" x14ac:dyDescent="0.3">
      <c r="B90" s="251" t="s">
        <v>4</v>
      </c>
      <c r="C90" s="252">
        <v>45663</v>
      </c>
      <c r="D90" s="253">
        <v>10</v>
      </c>
      <c r="E90" s="254"/>
      <c r="F90" s="56">
        <v>10</v>
      </c>
      <c r="G90" s="255">
        <f>H90/F90</f>
        <v>92.805999999999997</v>
      </c>
      <c r="H90" s="74">
        <v>928.06</v>
      </c>
      <c r="I90" s="254"/>
      <c r="J90" s="74">
        <f>G90*F90</f>
        <v>928.06</v>
      </c>
      <c r="K90" s="255">
        <v>92.81</v>
      </c>
      <c r="L90" s="74"/>
      <c r="M90" s="74"/>
      <c r="N90" s="74"/>
      <c r="R90" s="107" t="s">
        <v>4</v>
      </c>
      <c r="S90" s="112">
        <v>45603</v>
      </c>
      <c r="T90" s="109">
        <v>4</v>
      </c>
      <c r="U90" s="55"/>
      <c r="V90" s="58">
        <f>T90+V89</f>
        <v>4</v>
      </c>
      <c r="W90" s="59"/>
      <c r="X90" s="57">
        <v>966.35</v>
      </c>
      <c r="Y90" s="31"/>
      <c r="Z90" s="55">
        <f>X90+Z89</f>
        <v>966.35</v>
      </c>
      <c r="AA90" s="31">
        <f>Z90/V90</f>
        <v>241.58750000000001</v>
      </c>
      <c r="AB90" s="55"/>
      <c r="AC90" s="55"/>
      <c r="AD90" s="55"/>
      <c r="AE90" s="202"/>
    </row>
    <row r="91" spans="1:49" ht="17.399999999999999" x14ac:dyDescent="0.3">
      <c r="B91" s="257" t="s">
        <v>5</v>
      </c>
      <c r="C91" s="258">
        <v>45709</v>
      </c>
      <c r="D91" s="259"/>
      <c r="E91" s="195">
        <v>10</v>
      </c>
      <c r="F91" s="243">
        <v>0</v>
      </c>
      <c r="G91" s="196">
        <v>81.02</v>
      </c>
      <c r="H91" s="173"/>
      <c r="I91" s="195">
        <v>810.2</v>
      </c>
      <c r="J91" s="175">
        <v>0</v>
      </c>
      <c r="K91" s="196">
        <v>81.02</v>
      </c>
      <c r="L91" s="175">
        <f>K91-K90</f>
        <v>-11.790000000000006</v>
      </c>
      <c r="M91" s="175">
        <f>L91*E91</f>
        <v>-117.90000000000006</v>
      </c>
      <c r="N91" s="175"/>
      <c r="R91" s="107" t="s">
        <v>4</v>
      </c>
      <c r="S91" s="112">
        <v>45617</v>
      </c>
      <c r="T91" s="110">
        <v>3</v>
      </c>
      <c r="U91" s="55"/>
      <c r="V91" s="58">
        <f t="shared" ref="V91:V96" si="14">T91+V90</f>
        <v>7</v>
      </c>
      <c r="W91" s="59"/>
      <c r="X91" s="57">
        <v>745</v>
      </c>
      <c r="Y91" s="31"/>
      <c r="Z91" s="55">
        <f t="shared" ref="Z91:Z96" si="15">X91+Z90</f>
        <v>1711.35</v>
      </c>
      <c r="AA91" s="31">
        <f t="shared" ref="AA91:AA96" si="16">Z91/V91</f>
        <v>244.47857142857143</v>
      </c>
      <c r="AB91" s="55"/>
      <c r="AC91" s="55"/>
      <c r="AD91" s="55"/>
    </row>
    <row r="92" spans="1:49" ht="18" thickBot="1" x14ac:dyDescent="0.35">
      <c r="B92" s="69"/>
      <c r="C92" s="95"/>
      <c r="D92" s="256"/>
      <c r="E92" s="64"/>
      <c r="F92" s="65"/>
      <c r="G92" s="246"/>
      <c r="H92" s="63"/>
      <c r="I92" s="315" t="s">
        <v>42</v>
      </c>
      <c r="J92" s="316"/>
      <c r="K92" s="317"/>
      <c r="L92" s="63"/>
      <c r="M92" s="63"/>
      <c r="N92" s="63"/>
      <c r="R92" s="107" t="s">
        <v>4</v>
      </c>
      <c r="S92" s="112">
        <v>45742</v>
      </c>
      <c r="T92" s="110">
        <v>3</v>
      </c>
      <c r="U92" s="55"/>
      <c r="V92" s="58">
        <f t="shared" si="14"/>
        <v>10</v>
      </c>
      <c r="W92" s="59"/>
      <c r="X92" s="57">
        <v>654.22</v>
      </c>
      <c r="Y92" s="31"/>
      <c r="Z92" s="55">
        <f t="shared" si="15"/>
        <v>2365.5699999999997</v>
      </c>
      <c r="AA92" s="31">
        <f t="shared" si="16"/>
        <v>236.55699999999996</v>
      </c>
      <c r="AB92" s="55"/>
      <c r="AC92" s="55"/>
      <c r="AD92" s="55"/>
    </row>
    <row r="93" spans="1:49" ht="17.399999999999999" x14ac:dyDescent="0.3">
      <c r="B93" s="260"/>
      <c r="D93" s="260"/>
      <c r="F93" s="260"/>
      <c r="H93" s="260"/>
      <c r="J93" s="260"/>
      <c r="K93" s="70"/>
      <c r="L93" s="55"/>
      <c r="M93" s="55"/>
      <c r="N93" s="55"/>
      <c r="R93" s="107" t="s">
        <v>4</v>
      </c>
      <c r="S93" s="112">
        <v>45824</v>
      </c>
      <c r="T93" s="110">
        <v>2</v>
      </c>
      <c r="U93" s="55"/>
      <c r="V93" s="58">
        <f t="shared" si="14"/>
        <v>12</v>
      </c>
      <c r="W93" s="59"/>
      <c r="X93" s="57">
        <v>615.91</v>
      </c>
      <c r="Y93" s="31"/>
      <c r="Z93" s="55">
        <f t="shared" si="15"/>
        <v>2981.4799999999996</v>
      </c>
      <c r="AA93" s="31">
        <f t="shared" si="16"/>
        <v>248.45666666666662</v>
      </c>
      <c r="AB93" s="55"/>
      <c r="AC93" s="55"/>
      <c r="AD93" s="55"/>
    </row>
    <row r="94" spans="1:49" ht="17.399999999999999" x14ac:dyDescent="0.3">
      <c r="B94" s="57" t="s">
        <v>4</v>
      </c>
      <c r="C94" s="68">
        <v>45876</v>
      </c>
      <c r="D94" s="128">
        <v>15</v>
      </c>
      <c r="E94" s="31"/>
      <c r="F94" s="58">
        <f>F92+D94</f>
        <v>15</v>
      </c>
      <c r="G94" s="70">
        <f>H94/D94</f>
        <v>71.516666666666666</v>
      </c>
      <c r="H94" s="55">
        <v>1072.75</v>
      </c>
      <c r="I94" s="31"/>
      <c r="J94" s="55">
        <f>G94*D94</f>
        <v>1072.75</v>
      </c>
      <c r="K94" s="70">
        <f>J94/F94</f>
        <v>71.516666666666666</v>
      </c>
      <c r="L94" s="55"/>
      <c r="M94" s="55"/>
      <c r="N94" s="55"/>
      <c r="R94" s="107" t="s">
        <v>4</v>
      </c>
      <c r="S94" s="112">
        <v>45824</v>
      </c>
      <c r="T94" s="109">
        <v>3</v>
      </c>
      <c r="U94" s="55"/>
      <c r="V94" s="58">
        <f t="shared" si="14"/>
        <v>15</v>
      </c>
      <c r="W94" s="59"/>
      <c r="X94" s="57">
        <v>929.56</v>
      </c>
      <c r="Y94" s="31"/>
      <c r="Z94" s="55">
        <f t="shared" si="15"/>
        <v>3911.0399999999995</v>
      </c>
      <c r="AA94" s="31">
        <f t="shared" si="16"/>
        <v>260.73599999999999</v>
      </c>
      <c r="AB94" s="55"/>
      <c r="AC94" s="55"/>
      <c r="AD94" s="55"/>
    </row>
    <row r="95" spans="1:49" ht="17.399999999999999" x14ac:dyDescent="0.3">
      <c r="B95" s="57"/>
      <c r="C95" s="68"/>
      <c r="D95" s="128"/>
      <c r="E95" s="31"/>
      <c r="F95" s="58"/>
      <c r="G95" s="70"/>
      <c r="H95" s="55"/>
      <c r="I95" s="31"/>
      <c r="J95" s="55"/>
      <c r="K95" s="70"/>
      <c r="L95" s="55"/>
      <c r="M95" s="55"/>
      <c r="N95" s="55"/>
      <c r="R95" s="107" t="s">
        <v>4</v>
      </c>
      <c r="S95" s="112">
        <v>45853</v>
      </c>
      <c r="T95" s="109">
        <v>3</v>
      </c>
      <c r="U95" s="55"/>
      <c r="V95" s="58">
        <f t="shared" si="14"/>
        <v>18</v>
      </c>
      <c r="W95" s="59"/>
      <c r="X95" s="57">
        <v>959.07999999999993</v>
      </c>
      <c r="Y95" s="31"/>
      <c r="Z95" s="55">
        <f t="shared" si="15"/>
        <v>4870.119999999999</v>
      </c>
      <c r="AA95" s="31">
        <f t="shared" si="16"/>
        <v>270.56222222222215</v>
      </c>
      <c r="AB95" s="55"/>
      <c r="AC95" s="55"/>
      <c r="AD95" s="55"/>
    </row>
    <row r="96" spans="1:49" ht="17.399999999999999" x14ac:dyDescent="0.3">
      <c r="B96" s="57"/>
      <c r="C96" s="68"/>
      <c r="D96" s="128"/>
      <c r="E96" s="31"/>
      <c r="F96" s="58"/>
      <c r="G96" s="70"/>
      <c r="H96" s="55"/>
      <c r="I96" s="31"/>
      <c r="J96" s="55"/>
      <c r="K96" s="70"/>
      <c r="L96" s="55"/>
      <c r="M96" s="55"/>
      <c r="N96" s="55"/>
      <c r="R96" s="107" t="s">
        <v>4</v>
      </c>
      <c r="S96" s="112">
        <v>45856</v>
      </c>
      <c r="T96" s="109">
        <v>3</v>
      </c>
      <c r="U96" s="55"/>
      <c r="V96" s="58">
        <f t="shared" si="14"/>
        <v>21</v>
      </c>
      <c r="W96" s="31"/>
      <c r="X96" s="57">
        <v>955.15</v>
      </c>
      <c r="Y96" s="31"/>
      <c r="Z96" s="55">
        <f t="shared" si="15"/>
        <v>5825.2699999999986</v>
      </c>
      <c r="AA96" s="31">
        <f t="shared" si="16"/>
        <v>277.39380952380947</v>
      </c>
      <c r="AB96" s="55"/>
      <c r="AC96" s="55"/>
      <c r="AD96" s="55"/>
    </row>
    <row r="97" spans="1:55" ht="15.6" x14ac:dyDescent="0.3">
      <c r="B97" s="57"/>
      <c r="C97" s="68"/>
      <c r="D97" s="127"/>
      <c r="E97" s="31"/>
      <c r="F97" s="58"/>
      <c r="G97" s="70"/>
      <c r="H97" s="55"/>
      <c r="I97" s="31"/>
      <c r="J97" s="55"/>
      <c r="K97" s="70"/>
      <c r="L97" s="55"/>
      <c r="M97" s="55"/>
      <c r="N97" s="55"/>
      <c r="R97" s="30"/>
      <c r="S97" s="113"/>
      <c r="T97" s="55"/>
      <c r="U97" s="55"/>
      <c r="V97" s="58"/>
      <c r="W97" s="31"/>
      <c r="X97" s="55"/>
      <c r="Y97" s="31"/>
      <c r="Z97" s="55"/>
      <c r="AA97" s="31"/>
      <c r="AB97" s="55"/>
      <c r="AC97" s="55"/>
      <c r="AD97" s="55"/>
    </row>
    <row r="98" spans="1:55" ht="16.2" thickBot="1" x14ac:dyDescent="0.35">
      <c r="B98" s="57"/>
      <c r="C98" s="68"/>
      <c r="D98" s="127"/>
      <c r="E98" s="31"/>
      <c r="F98" s="58"/>
      <c r="G98" s="70"/>
      <c r="H98" s="55"/>
      <c r="I98" s="31"/>
      <c r="J98" s="55"/>
      <c r="K98" s="70"/>
      <c r="L98" s="55"/>
      <c r="M98" s="55"/>
      <c r="N98" s="55"/>
      <c r="R98" s="108"/>
      <c r="S98" s="114"/>
      <c r="T98" s="63"/>
      <c r="U98" s="63"/>
      <c r="V98" s="65">
        <f>V96</f>
        <v>21</v>
      </c>
      <c r="W98" s="64"/>
      <c r="X98" s="63"/>
      <c r="Y98" s="64"/>
      <c r="Z98" s="63">
        <f>Z96</f>
        <v>5825.2699999999986</v>
      </c>
      <c r="AA98" s="64"/>
      <c r="AB98" s="63"/>
      <c r="AC98" s="63"/>
      <c r="AD98" s="63"/>
    </row>
    <row r="99" spans="1:55" ht="16.2" thickBot="1" x14ac:dyDescent="0.35">
      <c r="B99" s="69"/>
      <c r="C99" s="95"/>
      <c r="D99" s="130"/>
      <c r="E99" s="64"/>
      <c r="F99" s="65">
        <f>F94</f>
        <v>15</v>
      </c>
      <c r="G99" s="246"/>
      <c r="H99" s="63"/>
      <c r="I99" s="64"/>
      <c r="J99" s="63">
        <f>SUM(J91:J98)</f>
        <v>1072.75</v>
      </c>
      <c r="K99" s="246"/>
      <c r="L99" s="63"/>
      <c r="M99" s="63"/>
      <c r="N99" s="6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55" ht="16.2" thickBot="1" x14ac:dyDescent="0.35">
      <c r="B100" s="103"/>
      <c r="C100" s="103"/>
      <c r="D100" s="131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R100" s="102"/>
      <c r="S100" s="105" t="s">
        <v>14</v>
      </c>
      <c r="T100" s="28"/>
      <c r="U100" s="106">
        <f>AB102*U101</f>
        <v>7266.6299999999992</v>
      </c>
      <c r="V100" s="102"/>
      <c r="W100" s="105" t="s">
        <v>15</v>
      </c>
      <c r="X100" s="29"/>
      <c r="Y100" s="102"/>
      <c r="Z100" s="27" t="s">
        <v>16</v>
      </c>
      <c r="AA100" s="28"/>
      <c r="AB100" s="29">
        <f>Z98</f>
        <v>5825.2699999999986</v>
      </c>
      <c r="AC100" s="102"/>
      <c r="AD100" s="103"/>
    </row>
    <row r="101" spans="1:55" ht="16.2" thickBot="1" x14ac:dyDescent="0.35">
      <c r="B101" s="102"/>
      <c r="C101" s="105" t="s">
        <v>14</v>
      </c>
      <c r="D101" s="132"/>
      <c r="E101" s="106">
        <f>H7</f>
        <v>2440.5</v>
      </c>
      <c r="F101" s="102"/>
      <c r="G101" s="105" t="s">
        <v>15</v>
      </c>
      <c r="H101" s="29"/>
      <c r="I101" s="102"/>
      <c r="J101" s="27" t="s">
        <v>16</v>
      </c>
      <c r="K101" s="28"/>
      <c r="L101" s="29">
        <v>2158.6</v>
      </c>
      <c r="M101" s="102"/>
      <c r="N101" s="103"/>
      <c r="R101" s="102"/>
      <c r="S101" s="30" t="s">
        <v>17</v>
      </c>
      <c r="T101" s="31"/>
      <c r="U101" s="32">
        <v>346.03</v>
      </c>
      <c r="V101" s="102"/>
      <c r="W101" s="33">
        <v>1.25</v>
      </c>
      <c r="X101" s="32">
        <f>AB101*W101</f>
        <v>346.74226190476185</v>
      </c>
      <c r="Y101" s="102"/>
      <c r="Z101" s="34" t="s">
        <v>18</v>
      </c>
      <c r="AA101" s="35"/>
      <c r="AB101" s="36">
        <f>AB100/AB102</f>
        <v>277.39380952380947</v>
      </c>
      <c r="AC101" s="102"/>
      <c r="AD101" s="103"/>
    </row>
    <row r="102" spans="1:55" ht="16.2" thickBot="1" x14ac:dyDescent="0.35">
      <c r="B102" s="102"/>
      <c r="C102" s="30" t="s">
        <v>17</v>
      </c>
      <c r="D102" s="133"/>
      <c r="E102" s="32">
        <f>G7</f>
        <v>81.349999999999994</v>
      </c>
      <c r="F102" s="102"/>
      <c r="G102" s="33">
        <v>1.25</v>
      </c>
      <c r="H102" s="32">
        <f>L102*G102</f>
        <v>89.9375</v>
      </c>
      <c r="I102" s="102"/>
      <c r="J102" s="34" t="s">
        <v>18</v>
      </c>
      <c r="K102" s="35"/>
      <c r="L102" s="36">
        <v>71.95</v>
      </c>
      <c r="M102" s="102"/>
      <c r="N102" s="103"/>
      <c r="R102" s="102"/>
      <c r="S102" s="37" t="s">
        <v>19</v>
      </c>
      <c r="T102" s="115">
        <f>U102/AB100</f>
        <v>0.24743230785869169</v>
      </c>
      <c r="U102" s="38">
        <f>U100-AB100</f>
        <v>1441.3600000000006</v>
      </c>
      <c r="V102" s="102"/>
      <c r="W102" s="39" t="s">
        <v>20</v>
      </c>
      <c r="X102" s="40">
        <f>U101-AB101</f>
        <v>68.636190476190507</v>
      </c>
      <c r="Y102" s="102"/>
      <c r="Z102" s="41" t="s">
        <v>21</v>
      </c>
      <c r="AA102" s="42"/>
      <c r="AB102" s="40">
        <f>V98</f>
        <v>21</v>
      </c>
      <c r="AC102" s="102"/>
      <c r="AD102" s="103"/>
    </row>
    <row r="103" spans="1:55" ht="16.2" thickBot="1" x14ac:dyDescent="0.35">
      <c r="B103" s="102"/>
      <c r="C103" s="37" t="s">
        <v>19</v>
      </c>
      <c r="D103" s="262">
        <f>E103/L101</f>
        <v>0.13059390345594371</v>
      </c>
      <c r="E103" s="38">
        <f>I7</f>
        <v>281.90000000000009</v>
      </c>
      <c r="F103" s="102"/>
      <c r="G103" s="39" t="s">
        <v>20</v>
      </c>
      <c r="H103" s="40">
        <f>E102-L102</f>
        <v>9.3999999999999915</v>
      </c>
      <c r="I103" s="102"/>
      <c r="J103" s="41" t="s">
        <v>21</v>
      </c>
      <c r="K103" s="42"/>
      <c r="L103" s="40">
        <v>30</v>
      </c>
      <c r="M103" s="102"/>
      <c r="N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55" ht="21" x14ac:dyDescent="0.4">
      <c r="C104" s="1"/>
      <c r="D104" s="137"/>
      <c r="E104" s="1"/>
      <c r="F104" s="90"/>
      <c r="G104" s="1"/>
      <c r="H104" s="88"/>
      <c r="I104" s="100"/>
      <c r="J104" s="85"/>
    </row>
    <row r="107" spans="1:55" x14ac:dyDescent="0.3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26"/>
      <c r="AY107" s="26"/>
      <c r="AZ107" s="26"/>
      <c r="BA107" s="26"/>
      <c r="BB107" s="26"/>
      <c r="BC107" s="26"/>
    </row>
    <row r="108" spans="1:55" ht="15" thickBot="1" x14ac:dyDescent="0.35">
      <c r="T108" s="118"/>
    </row>
    <row r="109" spans="1:55" ht="21.6" thickBot="1" x14ac:dyDescent="0.45">
      <c r="B109" s="307" t="s">
        <v>44</v>
      </c>
      <c r="C109" s="308"/>
      <c r="D109" s="305" t="s">
        <v>1</v>
      </c>
      <c r="E109" s="306"/>
      <c r="F109" s="103"/>
      <c r="G109" s="323" t="s">
        <v>45</v>
      </c>
      <c r="H109" s="323"/>
      <c r="I109" s="103"/>
      <c r="J109" s="103"/>
      <c r="K109" s="103"/>
      <c r="L109" s="103"/>
      <c r="M109" s="103"/>
      <c r="N109" s="103"/>
      <c r="R109" s="307" t="s">
        <v>25</v>
      </c>
      <c r="S109" s="308"/>
      <c r="T109" s="309" t="s">
        <v>1</v>
      </c>
      <c r="U109" s="310"/>
      <c r="V109" s="1"/>
      <c r="W109" s="261" t="s">
        <v>26</v>
      </c>
      <c r="X109" s="2"/>
      <c r="Y109" s="1"/>
      <c r="Z109" s="1"/>
      <c r="AA109" s="1"/>
      <c r="AB109" s="1"/>
      <c r="AC109" s="1"/>
      <c r="AD109" s="1"/>
    </row>
    <row r="110" spans="1:55" ht="16.2" thickBot="1" x14ac:dyDescent="0.35">
      <c r="A110" s="102"/>
      <c r="B110" s="21" t="s">
        <v>2</v>
      </c>
      <c r="C110" s="22" t="s">
        <v>3</v>
      </c>
      <c r="D110" s="126" t="s">
        <v>4</v>
      </c>
      <c r="E110" s="22" t="s">
        <v>5</v>
      </c>
      <c r="F110" s="23" t="s">
        <v>6</v>
      </c>
      <c r="G110" s="22" t="s">
        <v>23</v>
      </c>
      <c r="H110" s="23" t="s">
        <v>7</v>
      </c>
      <c r="I110" s="101" t="s">
        <v>8</v>
      </c>
      <c r="J110" s="23" t="s">
        <v>9</v>
      </c>
      <c r="K110" s="23" t="s">
        <v>10</v>
      </c>
      <c r="L110" s="23" t="s">
        <v>11</v>
      </c>
      <c r="M110" s="23" t="s">
        <v>12</v>
      </c>
      <c r="N110" s="23" t="s">
        <v>13</v>
      </c>
      <c r="R110" s="21" t="s">
        <v>2</v>
      </c>
      <c r="S110" s="22" t="s">
        <v>3</v>
      </c>
      <c r="T110" s="23" t="s">
        <v>4</v>
      </c>
      <c r="U110" s="22" t="s">
        <v>5</v>
      </c>
      <c r="V110" s="23" t="s">
        <v>6</v>
      </c>
      <c r="W110" s="22" t="s">
        <v>23</v>
      </c>
      <c r="X110" s="23" t="s">
        <v>7</v>
      </c>
      <c r="Y110" s="101" t="s">
        <v>8</v>
      </c>
      <c r="Z110" s="23" t="s">
        <v>9</v>
      </c>
      <c r="AA110" s="23" t="s">
        <v>10</v>
      </c>
      <c r="AB110" s="23" t="s">
        <v>11</v>
      </c>
      <c r="AC110" s="23" t="s">
        <v>12</v>
      </c>
      <c r="AD110" s="23" t="s">
        <v>13</v>
      </c>
    </row>
    <row r="111" spans="1:55" ht="15.6" x14ac:dyDescent="0.3">
      <c r="B111" s="55"/>
      <c r="C111" s="68"/>
      <c r="D111" s="127"/>
      <c r="E111" s="31"/>
      <c r="F111" s="56"/>
      <c r="G111" s="31"/>
      <c r="H111" s="55"/>
      <c r="I111" s="31"/>
      <c r="J111" s="55"/>
      <c r="K111" s="31"/>
      <c r="L111" s="55"/>
      <c r="M111" s="55"/>
      <c r="N111" s="55"/>
      <c r="R111" s="3"/>
      <c r="S111" s="54"/>
      <c r="T111" s="55"/>
      <c r="U111" s="31"/>
      <c r="V111" s="56"/>
      <c r="W111" s="31"/>
      <c r="X111" s="55"/>
      <c r="Y111" s="31"/>
      <c r="Z111" s="74"/>
      <c r="AA111" s="31"/>
      <c r="AB111" s="55"/>
      <c r="AC111" s="55"/>
      <c r="AD111" s="55"/>
    </row>
    <row r="112" spans="1:55" ht="17.399999999999999" x14ac:dyDescent="0.3">
      <c r="B112" s="57" t="s">
        <v>4</v>
      </c>
      <c r="C112" s="68" t="s">
        <v>46</v>
      </c>
      <c r="D112" s="128">
        <v>10</v>
      </c>
      <c r="E112" s="31"/>
      <c r="F112" s="58">
        <f>F111+D112</f>
        <v>10</v>
      </c>
      <c r="G112" s="59">
        <f>H112/D112</f>
        <v>215.65600000000001</v>
      </c>
      <c r="H112" s="60">
        <v>2156.56</v>
      </c>
      <c r="I112" s="31"/>
      <c r="J112" s="55">
        <f>J111+H112</f>
        <v>2156.56</v>
      </c>
      <c r="K112" s="31">
        <f>J112/F112</f>
        <v>215.65600000000001</v>
      </c>
      <c r="L112" s="55"/>
      <c r="M112" s="55"/>
      <c r="N112" s="55"/>
      <c r="R112" s="6" t="s">
        <v>4</v>
      </c>
      <c r="S112" s="68">
        <v>45706</v>
      </c>
      <c r="T112" s="57">
        <v>10</v>
      </c>
      <c r="U112" s="31"/>
      <c r="V112" s="58">
        <f>T112+V111-U112</f>
        <v>10</v>
      </c>
      <c r="W112" s="70">
        <f>X112/T112</f>
        <v>121</v>
      </c>
      <c r="X112" s="60">
        <v>1210</v>
      </c>
      <c r="Y112" s="31"/>
      <c r="Z112" s="55">
        <f>X112+Z111</f>
        <v>1210</v>
      </c>
      <c r="AA112" s="31">
        <f>Z112/V112</f>
        <v>121</v>
      </c>
      <c r="AB112" s="55"/>
      <c r="AC112" s="55"/>
      <c r="AD112" s="55"/>
    </row>
    <row r="113" spans="1:49" ht="17.399999999999999" x14ac:dyDescent="0.3">
      <c r="B113" s="57"/>
      <c r="C113" s="68"/>
      <c r="D113" s="129"/>
      <c r="E113" s="31"/>
      <c r="F113" s="58"/>
      <c r="G113" s="59"/>
      <c r="H113" s="55"/>
      <c r="I113" s="31"/>
      <c r="J113" s="55"/>
      <c r="K113" s="31"/>
      <c r="L113" s="55"/>
      <c r="M113" s="55"/>
      <c r="N113" s="55"/>
      <c r="R113" s="6" t="s">
        <v>4</v>
      </c>
      <c r="S113" s="68">
        <v>45708</v>
      </c>
      <c r="T113" s="61">
        <v>5</v>
      </c>
      <c r="U113" s="31"/>
      <c r="V113" s="58">
        <f t="shared" ref="V113:V118" si="17">T113+V112-U113</f>
        <v>15</v>
      </c>
      <c r="W113" s="70">
        <f t="shared" ref="W113:W117" si="18">X113/T113</f>
        <v>104.876</v>
      </c>
      <c r="X113" s="55">
        <v>524.38</v>
      </c>
      <c r="Y113" s="31"/>
      <c r="Z113" s="55">
        <f t="shared" ref="Z113:Z116" si="19">X113+Z112</f>
        <v>1734.38</v>
      </c>
      <c r="AA113" s="31">
        <f t="shared" ref="AA113:AA116" si="20">Z113/V113</f>
        <v>115.62533333333334</v>
      </c>
      <c r="AB113" s="55"/>
      <c r="AC113" s="55"/>
      <c r="AD113" s="55"/>
    </row>
    <row r="114" spans="1:49" ht="17.399999999999999" x14ac:dyDescent="0.3">
      <c r="B114" s="57"/>
      <c r="C114" s="68"/>
      <c r="D114" s="129"/>
      <c r="E114" s="31"/>
      <c r="F114" s="58"/>
      <c r="G114" s="59"/>
      <c r="H114" s="55"/>
      <c r="I114" s="31"/>
      <c r="J114" s="55"/>
      <c r="K114" s="31"/>
      <c r="L114" s="55"/>
      <c r="M114" s="55"/>
      <c r="N114" s="55"/>
      <c r="R114" s="6" t="s">
        <v>4</v>
      </c>
      <c r="S114" s="68">
        <v>45784</v>
      </c>
      <c r="T114" s="61">
        <v>5</v>
      </c>
      <c r="U114" s="31"/>
      <c r="V114" s="58">
        <f t="shared" si="17"/>
        <v>20</v>
      </c>
      <c r="W114" s="70">
        <f t="shared" si="18"/>
        <v>108.77799999999999</v>
      </c>
      <c r="X114" s="55">
        <v>543.89</v>
      </c>
      <c r="Y114" s="31"/>
      <c r="Z114" s="55">
        <f t="shared" si="19"/>
        <v>2278.27</v>
      </c>
      <c r="AA114" s="31">
        <f t="shared" si="20"/>
        <v>113.9135</v>
      </c>
      <c r="AB114" s="55"/>
      <c r="AC114" s="55"/>
      <c r="AD114" s="55"/>
    </row>
    <row r="115" spans="1:49" ht="17.399999999999999" x14ac:dyDescent="0.3">
      <c r="B115" s="57"/>
      <c r="C115" s="68"/>
      <c r="D115" s="129"/>
      <c r="E115" s="31"/>
      <c r="F115" s="58"/>
      <c r="G115" s="59"/>
      <c r="H115" s="55"/>
      <c r="I115" s="31"/>
      <c r="J115" s="55"/>
      <c r="K115" s="31"/>
      <c r="L115" s="55"/>
      <c r="M115" s="55"/>
      <c r="N115" s="55"/>
      <c r="R115" s="6" t="s">
        <v>4</v>
      </c>
      <c r="S115" s="68">
        <v>45833</v>
      </c>
      <c r="T115" s="61">
        <v>8</v>
      </c>
      <c r="U115" s="31"/>
      <c r="V115" s="58">
        <f t="shared" si="17"/>
        <v>28</v>
      </c>
      <c r="W115" s="70">
        <f t="shared" si="18"/>
        <v>146.255</v>
      </c>
      <c r="X115" s="55">
        <v>1170.04</v>
      </c>
      <c r="Y115" s="31"/>
      <c r="Z115" s="55">
        <f t="shared" si="19"/>
        <v>3448.31</v>
      </c>
      <c r="AA115" s="31">
        <f t="shared" si="20"/>
        <v>123.15392857142857</v>
      </c>
      <c r="AB115" s="55"/>
      <c r="AC115" s="55"/>
      <c r="AD115" s="55"/>
    </row>
    <row r="116" spans="1:49" ht="17.399999999999999" x14ac:dyDescent="0.3">
      <c r="B116" s="57"/>
      <c r="C116" s="68"/>
      <c r="D116" s="128"/>
      <c r="E116" s="31"/>
      <c r="F116" s="58"/>
      <c r="G116" s="59"/>
      <c r="H116" s="55"/>
      <c r="I116" s="31"/>
      <c r="J116" s="55"/>
      <c r="K116" s="31"/>
      <c r="L116" s="55"/>
      <c r="M116" s="55"/>
      <c r="N116" s="55"/>
      <c r="R116" s="6" t="s">
        <v>4</v>
      </c>
      <c r="S116" s="68">
        <v>45839</v>
      </c>
      <c r="T116" s="57">
        <v>7</v>
      </c>
      <c r="U116" s="31"/>
      <c r="V116" s="58">
        <f t="shared" si="17"/>
        <v>35</v>
      </c>
      <c r="W116" s="70">
        <f t="shared" si="18"/>
        <v>129.88857142857142</v>
      </c>
      <c r="X116" s="55">
        <v>909.22</v>
      </c>
      <c r="Y116" s="31"/>
      <c r="Z116" s="55">
        <f t="shared" si="19"/>
        <v>4357.53</v>
      </c>
      <c r="AA116" s="31">
        <f t="shared" si="20"/>
        <v>124.50085714285713</v>
      </c>
      <c r="AB116" s="55"/>
      <c r="AC116" s="55"/>
      <c r="AD116" s="55"/>
    </row>
    <row r="117" spans="1:49" ht="17.399999999999999" x14ac:dyDescent="0.3">
      <c r="B117" s="57"/>
      <c r="C117" s="68"/>
      <c r="D117" s="128"/>
      <c r="E117" s="31"/>
      <c r="F117" s="58"/>
      <c r="G117" s="59"/>
      <c r="H117" s="55"/>
      <c r="I117" s="31"/>
      <c r="J117" s="55"/>
      <c r="K117" s="31"/>
      <c r="L117" s="55"/>
      <c r="M117" s="55"/>
      <c r="N117" s="55"/>
      <c r="R117" s="6" t="s">
        <v>4</v>
      </c>
      <c r="S117" s="68">
        <v>45841</v>
      </c>
      <c r="T117" s="57">
        <v>5</v>
      </c>
      <c r="U117" s="31"/>
      <c r="V117" s="58">
        <f t="shared" si="17"/>
        <v>40</v>
      </c>
      <c r="W117" s="70">
        <f t="shared" si="18"/>
        <v>133.71600000000001</v>
      </c>
      <c r="X117" s="55">
        <v>668.58</v>
      </c>
      <c r="Y117" s="31"/>
      <c r="Z117" s="55">
        <f>X117+Z116</f>
        <v>5026.1099999999997</v>
      </c>
      <c r="AA117" s="31">
        <f>Z117/V117</f>
        <v>125.65275</v>
      </c>
      <c r="AB117" s="55"/>
      <c r="AC117" s="55"/>
      <c r="AD117" s="55"/>
    </row>
    <row r="118" spans="1:49" ht="17.399999999999999" x14ac:dyDescent="0.3">
      <c r="B118" s="57"/>
      <c r="C118" s="68"/>
      <c r="D118" s="127"/>
      <c r="E118" s="31"/>
      <c r="F118" s="58"/>
      <c r="G118" s="31"/>
      <c r="H118" s="55"/>
      <c r="I118" s="31"/>
      <c r="J118" s="55"/>
      <c r="K118" s="31"/>
      <c r="L118" s="55"/>
      <c r="M118" s="55"/>
      <c r="N118" s="55"/>
      <c r="R118" s="242" t="s">
        <v>5</v>
      </c>
      <c r="S118" s="245">
        <v>45870</v>
      </c>
      <c r="T118" s="194"/>
      <c r="U118" s="195">
        <v>10</v>
      </c>
      <c r="V118" s="243">
        <f t="shared" si="17"/>
        <v>30</v>
      </c>
      <c r="W118" s="196">
        <f>Y118/U118</f>
        <v>154.35399999999998</v>
      </c>
      <c r="X118" s="175"/>
      <c r="Y118" s="195">
        <v>1543.54</v>
      </c>
      <c r="Z118" s="175"/>
      <c r="AA118" s="195"/>
      <c r="AB118" s="175">
        <f>W118-AA117</f>
        <v>28.701249999999987</v>
      </c>
      <c r="AC118" s="175">
        <f>AB118*U118</f>
        <v>287.01249999999987</v>
      </c>
      <c r="AD118" s="55"/>
    </row>
    <row r="119" spans="1:49" ht="15.6" x14ac:dyDescent="0.3">
      <c r="B119" s="55"/>
      <c r="C119" s="68"/>
      <c r="D119" s="127"/>
      <c r="E119" s="31"/>
      <c r="F119" s="58"/>
      <c r="G119" s="31"/>
      <c r="H119" s="55"/>
      <c r="I119" s="31"/>
      <c r="J119" s="55"/>
      <c r="K119" s="31"/>
      <c r="L119" s="55"/>
      <c r="M119" s="55"/>
      <c r="N119" s="55"/>
      <c r="R119" s="3"/>
      <c r="S119" s="54"/>
      <c r="T119" s="57"/>
      <c r="U119" s="31"/>
      <c r="V119" s="58"/>
      <c r="W119" s="70"/>
      <c r="X119" s="55"/>
      <c r="Y119" s="31"/>
      <c r="Z119" s="55"/>
      <c r="AA119" s="31"/>
      <c r="AB119" s="55"/>
      <c r="AC119" s="55"/>
      <c r="AD119" s="55"/>
    </row>
    <row r="120" spans="1:49" ht="16.2" thickBot="1" x14ac:dyDescent="0.35">
      <c r="B120" s="63"/>
      <c r="C120" s="95"/>
      <c r="D120" s="130"/>
      <c r="E120" s="64"/>
      <c r="F120" s="65">
        <f>F112</f>
        <v>10</v>
      </c>
      <c r="G120" s="64"/>
      <c r="H120" s="63"/>
      <c r="I120" s="64"/>
      <c r="J120" s="63">
        <f>SUM(J112:J119)</f>
        <v>2156.56</v>
      </c>
      <c r="K120" s="64"/>
      <c r="L120" s="63"/>
      <c r="M120" s="63"/>
      <c r="N120" s="63"/>
      <c r="R120" s="11"/>
      <c r="S120" s="62"/>
      <c r="T120" s="69"/>
      <c r="U120" s="64"/>
      <c r="V120" s="65">
        <v>30</v>
      </c>
      <c r="W120" s="64"/>
      <c r="X120" s="63">
        <f>SUM(X111:X118)</f>
        <v>5026.1099999999997</v>
      </c>
      <c r="Y120" s="64"/>
      <c r="Z120" s="75"/>
      <c r="AA120" s="64"/>
      <c r="AB120" s="63"/>
      <c r="AC120" s="63">
        <f>AC118</f>
        <v>287.01249999999987</v>
      </c>
      <c r="AD120" s="63"/>
    </row>
    <row r="121" spans="1:49" ht="16.2" thickBot="1" x14ac:dyDescent="0.35">
      <c r="B121" s="103"/>
      <c r="C121" s="103"/>
      <c r="D121" s="131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49" ht="18" thickBot="1" x14ac:dyDescent="0.35">
      <c r="A122" s="71"/>
      <c r="B122" s="102"/>
      <c r="C122" s="105" t="s">
        <v>14</v>
      </c>
      <c r="D122" s="132"/>
      <c r="E122" s="106">
        <f>H8</f>
        <v>2213.3000000000002</v>
      </c>
      <c r="F122" s="102"/>
      <c r="G122" s="324" t="s">
        <v>15</v>
      </c>
      <c r="H122" s="325"/>
      <c r="I122" s="102"/>
      <c r="J122" s="27" t="s">
        <v>16</v>
      </c>
      <c r="K122" s="28"/>
      <c r="L122" s="29">
        <f>J120</f>
        <v>2156.56</v>
      </c>
      <c r="M122" s="102"/>
      <c r="N122" s="103"/>
      <c r="R122" s="71"/>
      <c r="S122" s="52" t="s">
        <v>14</v>
      </c>
      <c r="T122" s="15"/>
      <c r="U122" s="53">
        <f>H11</f>
        <v>5558.7</v>
      </c>
      <c r="V122" s="71"/>
      <c r="W122" s="52" t="s">
        <v>15</v>
      </c>
      <c r="X122" s="43"/>
      <c r="Y122" s="71"/>
      <c r="Z122" s="14" t="s">
        <v>16</v>
      </c>
      <c r="AA122" s="15"/>
      <c r="AB122" s="43">
        <v>3816.11</v>
      </c>
      <c r="AC122" s="71"/>
      <c r="AD122" s="72"/>
    </row>
    <row r="123" spans="1:49" ht="17.399999999999999" x14ac:dyDescent="0.3">
      <c r="A123" s="71"/>
      <c r="B123" s="102"/>
      <c r="C123" s="30" t="s">
        <v>17</v>
      </c>
      <c r="D123" s="133"/>
      <c r="E123" s="32">
        <f>G8</f>
        <v>221.33</v>
      </c>
      <c r="F123" s="102"/>
      <c r="G123" s="33">
        <v>1.25</v>
      </c>
      <c r="H123" s="32">
        <f>L123*G123</f>
        <v>269.57</v>
      </c>
      <c r="I123" s="102"/>
      <c r="J123" s="34" t="s">
        <v>18</v>
      </c>
      <c r="K123" s="35"/>
      <c r="L123" s="36">
        <f>L122/L124</f>
        <v>215.65600000000001</v>
      </c>
      <c r="M123" s="102"/>
      <c r="N123" s="103"/>
      <c r="R123" s="71"/>
      <c r="S123" s="44" t="s">
        <v>17</v>
      </c>
      <c r="T123" s="2"/>
      <c r="U123" s="16">
        <f>G11</f>
        <v>185.29</v>
      </c>
      <c r="V123" s="71"/>
      <c r="W123" s="45">
        <v>1.25</v>
      </c>
      <c r="X123" s="16">
        <f>AB123*W123</f>
        <v>159.00458333333336</v>
      </c>
      <c r="Y123" s="71"/>
      <c r="Z123" s="17" t="s">
        <v>18</v>
      </c>
      <c r="AA123" s="46"/>
      <c r="AB123" s="47">
        <f>AB122/AB124</f>
        <v>127.20366666666668</v>
      </c>
      <c r="AC123" s="71"/>
      <c r="AD123" s="72"/>
    </row>
    <row r="124" spans="1:49" ht="18" thickBot="1" x14ac:dyDescent="0.35">
      <c r="A124" s="71"/>
      <c r="B124" s="102"/>
      <c r="C124" s="37" t="s">
        <v>19</v>
      </c>
      <c r="D124" s="115">
        <f>E124/L122</f>
        <v>2.6310420298994806E-2</v>
      </c>
      <c r="E124" s="38">
        <f>I8</f>
        <v>56.740000000000236</v>
      </c>
      <c r="F124" s="102"/>
      <c r="G124" s="39" t="s">
        <v>20</v>
      </c>
      <c r="H124" s="40">
        <f>E123-L123</f>
        <v>5.6740000000000066</v>
      </c>
      <c r="I124" s="102"/>
      <c r="J124" s="41" t="s">
        <v>21</v>
      </c>
      <c r="K124" s="42"/>
      <c r="L124" s="40">
        <f>F120</f>
        <v>10</v>
      </c>
      <c r="M124" s="102"/>
      <c r="N124" s="103"/>
      <c r="R124" s="71"/>
      <c r="S124" s="48" t="s">
        <v>19</v>
      </c>
      <c r="T124" s="73">
        <f>U124/AB122</f>
        <v>0.45664040082702007</v>
      </c>
      <c r="U124" s="49">
        <f>I11</f>
        <v>1742.5899999999997</v>
      </c>
      <c r="V124" s="71"/>
      <c r="W124" s="19" t="s">
        <v>20</v>
      </c>
      <c r="X124" s="20">
        <f>U123-AB123</f>
        <v>58.086333333333314</v>
      </c>
      <c r="Y124" s="71"/>
      <c r="Z124" s="50" t="s">
        <v>21</v>
      </c>
      <c r="AA124" s="51"/>
      <c r="AB124" s="20">
        <f>V120</f>
        <v>30</v>
      </c>
      <c r="AC124" s="71"/>
      <c r="AD124" s="72"/>
    </row>
    <row r="125" spans="1:49" ht="21" x14ac:dyDescent="0.4">
      <c r="C125" s="1"/>
      <c r="D125" s="137"/>
      <c r="E125" s="1"/>
      <c r="F125" s="90"/>
      <c r="G125" s="1"/>
      <c r="H125" s="88"/>
      <c r="I125" s="100"/>
      <c r="J125" s="85"/>
      <c r="T125" s="118"/>
      <c r="U125" s="125"/>
    </row>
    <row r="126" spans="1:49" x14ac:dyDescent="0.3">
      <c r="T126" s="118"/>
    </row>
    <row r="127" spans="1:49" x14ac:dyDescent="0.3">
      <c r="T127" s="118"/>
    </row>
    <row r="128" spans="1:49" s="26" customFormat="1" x14ac:dyDescent="0.3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</row>
    <row r="129" spans="2:30" ht="15" thickBot="1" x14ac:dyDescent="0.35">
      <c r="T129" s="118"/>
    </row>
    <row r="130" spans="2:30" ht="21.6" thickBot="1" x14ac:dyDescent="0.45">
      <c r="E130" s="125"/>
      <c r="H130" s="120"/>
      <c r="I130" s="120"/>
      <c r="J130" s="9"/>
      <c r="K130" s="120"/>
      <c r="M130" s="1"/>
      <c r="R130" s="263" t="s">
        <v>27</v>
      </c>
      <c r="S130" s="264"/>
      <c r="T130" s="265" t="s">
        <v>1</v>
      </c>
      <c r="U130" s="266"/>
      <c r="V130" s="1"/>
      <c r="W130" s="267" t="s">
        <v>28</v>
      </c>
      <c r="X130" s="2"/>
      <c r="Y130" s="1"/>
      <c r="Z130" s="1"/>
      <c r="AA130" s="1"/>
      <c r="AB130" s="1"/>
      <c r="AC130" s="1"/>
      <c r="AD130" s="1"/>
    </row>
    <row r="131" spans="2:30" ht="25.2" thickBot="1" x14ac:dyDescent="0.45">
      <c r="B131" s="249" t="s">
        <v>39</v>
      </c>
      <c r="C131" s="250"/>
      <c r="D131" s="244" t="s">
        <v>1</v>
      </c>
      <c r="E131" s="101"/>
      <c r="F131" s="103"/>
      <c r="G131" s="261" t="s">
        <v>43</v>
      </c>
      <c r="H131" s="31"/>
      <c r="I131" s="103"/>
      <c r="J131" s="103"/>
      <c r="K131" s="103"/>
      <c r="L131" s="103"/>
      <c r="M131" s="103"/>
      <c r="N131" s="103"/>
      <c r="R131" s="21" t="s">
        <v>2</v>
      </c>
      <c r="S131" s="22" t="s">
        <v>3</v>
      </c>
      <c r="T131" s="23" t="s">
        <v>4</v>
      </c>
      <c r="U131" s="22" t="s">
        <v>5</v>
      </c>
      <c r="V131" s="23" t="s">
        <v>6</v>
      </c>
      <c r="W131" s="22" t="s">
        <v>23</v>
      </c>
      <c r="X131" s="23" t="s">
        <v>7</v>
      </c>
      <c r="Y131" s="101" t="s">
        <v>8</v>
      </c>
      <c r="Z131" s="23" t="s">
        <v>9</v>
      </c>
      <c r="AA131" s="23" t="s">
        <v>10</v>
      </c>
      <c r="AB131" s="23" t="s">
        <v>11</v>
      </c>
      <c r="AC131" s="23" t="s">
        <v>12</v>
      </c>
      <c r="AD131" s="23" t="s">
        <v>13</v>
      </c>
    </row>
    <row r="132" spans="2:30" ht="16.2" thickBot="1" x14ac:dyDescent="0.35">
      <c r="B132" s="21" t="s">
        <v>2</v>
      </c>
      <c r="C132" s="22" t="s">
        <v>3</v>
      </c>
      <c r="D132" s="126" t="s">
        <v>4</v>
      </c>
      <c r="E132" s="22" t="s">
        <v>5</v>
      </c>
      <c r="F132" s="23" t="s">
        <v>6</v>
      </c>
      <c r="G132" s="22" t="s">
        <v>23</v>
      </c>
      <c r="H132" s="23" t="s">
        <v>7</v>
      </c>
      <c r="I132" s="101" t="s">
        <v>8</v>
      </c>
      <c r="J132" s="23" t="s">
        <v>9</v>
      </c>
      <c r="K132" s="23" t="s">
        <v>10</v>
      </c>
      <c r="L132" s="23" t="s">
        <v>11</v>
      </c>
      <c r="M132" s="23" t="s">
        <v>12</v>
      </c>
      <c r="N132" s="23" t="s">
        <v>13</v>
      </c>
      <c r="R132" s="91"/>
      <c r="S132" s="92"/>
      <c r="T132" s="74"/>
      <c r="U132" s="93"/>
      <c r="V132" s="5"/>
      <c r="W132" s="91"/>
      <c r="X132" s="93"/>
      <c r="Y132" s="91"/>
      <c r="Z132" s="91"/>
      <c r="AA132" s="91"/>
      <c r="AB132" s="91"/>
      <c r="AC132" s="91"/>
      <c r="AD132" s="91"/>
    </row>
    <row r="133" spans="2:30" ht="17.399999999999999" x14ac:dyDescent="0.3">
      <c r="B133" s="55"/>
      <c r="C133" s="54"/>
      <c r="D133" s="127"/>
      <c r="E133" s="31"/>
      <c r="F133" s="56"/>
      <c r="G133" s="70"/>
      <c r="H133" s="55"/>
      <c r="I133" s="31"/>
      <c r="J133" s="55"/>
      <c r="K133" s="31"/>
      <c r="L133" s="55"/>
      <c r="M133" s="55"/>
      <c r="N133" s="55"/>
      <c r="R133" s="6" t="s">
        <v>4</v>
      </c>
      <c r="S133" s="68">
        <v>45603</v>
      </c>
      <c r="T133" s="57">
        <v>20</v>
      </c>
      <c r="U133" s="4"/>
      <c r="V133" s="8">
        <f>T133+V132</f>
        <v>20</v>
      </c>
      <c r="W133" s="98">
        <f>X133/T133</f>
        <v>47.135000000000005</v>
      </c>
      <c r="X133" s="9">
        <v>942.7</v>
      </c>
      <c r="Y133" s="3"/>
      <c r="Z133" s="3">
        <f>X133+Z132</f>
        <v>942.7</v>
      </c>
      <c r="AA133" s="3">
        <f>Z133/V133</f>
        <v>47.135000000000005</v>
      </c>
      <c r="AB133" s="3"/>
      <c r="AC133" s="3"/>
      <c r="AD133" s="3"/>
    </row>
    <row r="134" spans="2:30" ht="18" thickBot="1" x14ac:dyDescent="0.35">
      <c r="B134" s="57" t="s">
        <v>4</v>
      </c>
      <c r="C134" s="54">
        <v>45685</v>
      </c>
      <c r="D134" s="128">
        <v>40</v>
      </c>
      <c r="E134" s="31"/>
      <c r="F134" s="58">
        <f t="shared" ref="F134:F139" si="21">F133+D134</f>
        <v>40</v>
      </c>
      <c r="G134" s="70">
        <f t="shared" ref="G134:G139" si="22">H134/D134</f>
        <v>58.328749999999999</v>
      </c>
      <c r="H134" s="60">
        <v>2333.15</v>
      </c>
      <c r="I134" s="31"/>
      <c r="J134" s="55">
        <f>J133+H134</f>
        <v>2333.15</v>
      </c>
      <c r="K134" s="31">
        <f t="shared" ref="K134:K139" si="23">J134/F134</f>
        <v>58.328749999999999</v>
      </c>
      <c r="L134" s="55"/>
      <c r="M134" s="55"/>
      <c r="N134" s="55"/>
      <c r="R134" s="94" t="s">
        <v>4</v>
      </c>
      <c r="S134" s="95">
        <v>45617</v>
      </c>
      <c r="T134" s="97">
        <v>10</v>
      </c>
      <c r="U134" s="12"/>
      <c r="V134" s="13">
        <f t="shared" ref="V134:V141" si="24">T134+V133</f>
        <v>30</v>
      </c>
      <c r="W134" s="123">
        <f t="shared" ref="W134:W141" si="25">X134/T134</f>
        <v>28.106000000000002</v>
      </c>
      <c r="X134" s="96">
        <v>281.06</v>
      </c>
      <c r="Y134" s="11"/>
      <c r="Z134" s="11">
        <f t="shared" ref="Z134:Z141" si="26">X134+Z133</f>
        <v>1223.76</v>
      </c>
      <c r="AA134" s="11">
        <f t="shared" ref="AA134:AA140" si="27">Z134/V134</f>
        <v>40.792000000000002</v>
      </c>
      <c r="AB134" s="11"/>
      <c r="AC134" s="11"/>
      <c r="AD134" s="11"/>
    </row>
    <row r="135" spans="2:30" ht="17.399999999999999" x14ac:dyDescent="0.3">
      <c r="B135" s="57" t="s">
        <v>4</v>
      </c>
      <c r="C135" s="54">
        <v>45761</v>
      </c>
      <c r="D135" s="129">
        <v>20</v>
      </c>
      <c r="E135" s="31"/>
      <c r="F135" s="58">
        <f t="shared" si="21"/>
        <v>60</v>
      </c>
      <c r="G135" s="70">
        <f t="shared" si="22"/>
        <v>48.268999999999998</v>
      </c>
      <c r="H135" s="55">
        <v>965.38</v>
      </c>
      <c r="I135" s="31"/>
      <c r="J135" s="55">
        <f t="shared" ref="J135:J139" si="28">J134+H135</f>
        <v>3298.53</v>
      </c>
      <c r="K135" s="31">
        <f t="shared" si="23"/>
        <v>54.975500000000004</v>
      </c>
      <c r="L135" s="55"/>
      <c r="M135" s="55"/>
      <c r="N135" s="55"/>
      <c r="R135" s="6" t="s">
        <v>4</v>
      </c>
      <c r="S135" s="68">
        <v>45667</v>
      </c>
      <c r="T135" s="61">
        <v>10</v>
      </c>
      <c r="U135" s="4"/>
      <c r="V135" s="8">
        <f t="shared" si="24"/>
        <v>40</v>
      </c>
      <c r="W135" s="98">
        <f t="shared" si="25"/>
        <v>30.155999999999999</v>
      </c>
      <c r="X135" s="140">
        <v>301.56</v>
      </c>
      <c r="Y135" s="139"/>
      <c r="Z135" s="3">
        <f t="shared" si="26"/>
        <v>1525.32</v>
      </c>
      <c r="AA135" s="4">
        <f t="shared" si="27"/>
        <v>38.132999999999996</v>
      </c>
      <c r="AB135" s="3"/>
      <c r="AC135" s="3"/>
      <c r="AD135" s="3"/>
    </row>
    <row r="136" spans="2:30" ht="17.399999999999999" x14ac:dyDescent="0.3">
      <c r="B136" s="57" t="s">
        <v>4</v>
      </c>
      <c r="C136" s="54">
        <v>45797</v>
      </c>
      <c r="D136" s="129">
        <v>15</v>
      </c>
      <c r="E136" s="31"/>
      <c r="F136" s="58">
        <f t="shared" si="21"/>
        <v>75</v>
      </c>
      <c r="G136" s="70">
        <f t="shared" si="22"/>
        <v>59.918666666666667</v>
      </c>
      <c r="H136" s="55">
        <v>898.78</v>
      </c>
      <c r="I136" s="31"/>
      <c r="J136" s="55">
        <f t="shared" si="28"/>
        <v>4197.3100000000004</v>
      </c>
      <c r="K136" s="31">
        <f t="shared" si="23"/>
        <v>55.964133333333336</v>
      </c>
      <c r="L136" s="55"/>
      <c r="M136" s="55"/>
      <c r="N136" s="55"/>
      <c r="R136" s="6" t="s">
        <v>4</v>
      </c>
      <c r="S136" s="68">
        <v>45669</v>
      </c>
      <c r="T136" s="61">
        <v>10</v>
      </c>
      <c r="U136" s="4"/>
      <c r="V136" s="8">
        <f t="shared" si="24"/>
        <v>50</v>
      </c>
      <c r="W136" s="98">
        <f t="shared" si="25"/>
        <v>21.648</v>
      </c>
      <c r="X136" s="141">
        <v>216.48</v>
      </c>
      <c r="Y136" s="139"/>
      <c r="Z136" s="3">
        <f t="shared" si="26"/>
        <v>1741.8</v>
      </c>
      <c r="AA136" s="4">
        <f t="shared" si="27"/>
        <v>34.835999999999999</v>
      </c>
      <c r="AB136" s="3"/>
      <c r="AC136" s="3"/>
      <c r="AD136" s="3"/>
    </row>
    <row r="137" spans="2:30" ht="17.399999999999999" x14ac:dyDescent="0.3">
      <c r="B137" s="57" t="s">
        <v>4</v>
      </c>
      <c r="C137" s="54">
        <v>45797</v>
      </c>
      <c r="D137" s="129">
        <v>15</v>
      </c>
      <c r="E137" s="31"/>
      <c r="F137" s="58">
        <f t="shared" si="21"/>
        <v>90</v>
      </c>
      <c r="G137" s="70">
        <f t="shared" si="22"/>
        <v>60.418666666666667</v>
      </c>
      <c r="H137" s="55">
        <v>906.28</v>
      </c>
      <c r="I137" s="31"/>
      <c r="J137" s="55">
        <f t="shared" si="28"/>
        <v>5103.59</v>
      </c>
      <c r="K137" s="31">
        <f t="shared" si="23"/>
        <v>56.70655555555556</v>
      </c>
      <c r="L137" s="55"/>
      <c r="M137" s="55"/>
      <c r="N137" s="55"/>
      <c r="R137" s="6" t="s">
        <v>4</v>
      </c>
      <c r="S137" s="68">
        <v>45811</v>
      </c>
      <c r="T137" s="57">
        <v>10</v>
      </c>
      <c r="U137" s="4"/>
      <c r="V137" s="8">
        <f t="shared" si="24"/>
        <v>60</v>
      </c>
      <c r="W137" s="98">
        <f t="shared" si="25"/>
        <v>40.338000000000001</v>
      </c>
      <c r="X137" s="141">
        <v>403.38</v>
      </c>
      <c r="Y137" s="139"/>
      <c r="Z137" s="3">
        <f t="shared" si="26"/>
        <v>2145.1799999999998</v>
      </c>
      <c r="AA137" s="4">
        <f t="shared" si="27"/>
        <v>35.753</v>
      </c>
      <c r="AB137" s="3"/>
      <c r="AC137" s="3"/>
      <c r="AD137" s="3"/>
    </row>
    <row r="138" spans="2:30" ht="17.399999999999999" x14ac:dyDescent="0.3">
      <c r="B138" s="57" t="s">
        <v>4</v>
      </c>
      <c r="C138" s="54">
        <v>45800</v>
      </c>
      <c r="D138" s="128">
        <v>10</v>
      </c>
      <c r="E138" s="31"/>
      <c r="F138" s="58">
        <f t="shared" si="21"/>
        <v>100</v>
      </c>
      <c r="G138" s="70">
        <f t="shared" si="22"/>
        <v>62.338999999999999</v>
      </c>
      <c r="H138" s="55">
        <v>623.39</v>
      </c>
      <c r="I138" s="31"/>
      <c r="J138" s="55">
        <f t="shared" si="28"/>
        <v>5726.9800000000005</v>
      </c>
      <c r="K138" s="31">
        <f t="shared" si="23"/>
        <v>57.269800000000004</v>
      </c>
      <c r="L138" s="55"/>
      <c r="M138" s="55"/>
      <c r="N138" s="55"/>
      <c r="R138" s="6" t="s">
        <v>4</v>
      </c>
      <c r="S138" s="68">
        <v>45819</v>
      </c>
      <c r="T138" s="57">
        <v>20</v>
      </c>
      <c r="U138" s="4"/>
      <c r="V138" s="8">
        <f t="shared" si="24"/>
        <v>80</v>
      </c>
      <c r="W138" s="98">
        <f t="shared" si="25"/>
        <v>40.42</v>
      </c>
      <c r="X138" s="141">
        <v>808.4</v>
      </c>
      <c r="Y138" s="139"/>
      <c r="Z138" s="3">
        <f t="shared" si="26"/>
        <v>2953.58</v>
      </c>
      <c r="AA138" s="4">
        <f t="shared" si="27"/>
        <v>36.919750000000001</v>
      </c>
      <c r="AB138" s="3"/>
      <c r="AC138" s="3"/>
      <c r="AD138" s="3"/>
    </row>
    <row r="139" spans="2:30" ht="17.399999999999999" x14ac:dyDescent="0.3">
      <c r="B139" s="57" t="s">
        <v>4</v>
      </c>
      <c r="C139" s="54">
        <v>45130</v>
      </c>
      <c r="D139" s="128">
        <v>15</v>
      </c>
      <c r="E139" s="31"/>
      <c r="F139" s="58">
        <f t="shared" si="21"/>
        <v>115</v>
      </c>
      <c r="G139" s="70">
        <f t="shared" si="22"/>
        <v>67.298666666666662</v>
      </c>
      <c r="H139" s="55">
        <v>1009.48</v>
      </c>
      <c r="I139" s="31"/>
      <c r="J139" s="55">
        <f t="shared" si="28"/>
        <v>6736.4600000000009</v>
      </c>
      <c r="K139" s="31">
        <f t="shared" si="23"/>
        <v>58.577913043478269</v>
      </c>
      <c r="L139" s="55"/>
      <c r="M139" s="55"/>
      <c r="N139" s="55"/>
      <c r="R139" s="6" t="s">
        <v>4</v>
      </c>
      <c r="S139" s="68">
        <v>45824</v>
      </c>
      <c r="T139" s="57">
        <v>20</v>
      </c>
      <c r="U139" s="4"/>
      <c r="V139" s="8">
        <f t="shared" si="24"/>
        <v>100</v>
      </c>
      <c r="W139" s="98">
        <f t="shared" si="25"/>
        <v>37.558999999999997</v>
      </c>
      <c r="X139" s="141">
        <v>751.18</v>
      </c>
      <c r="Y139" s="139"/>
      <c r="Z139" s="3">
        <f t="shared" si="26"/>
        <v>3704.7599999999998</v>
      </c>
      <c r="AA139" s="4">
        <f t="shared" si="27"/>
        <v>37.047599999999996</v>
      </c>
      <c r="AB139" s="3"/>
      <c r="AC139" s="3"/>
      <c r="AD139" s="3"/>
    </row>
    <row r="140" spans="2:30" ht="17.399999999999999" x14ac:dyDescent="0.3">
      <c r="B140" s="57"/>
      <c r="C140" s="54"/>
      <c r="D140" s="127"/>
      <c r="E140" s="31"/>
      <c r="F140" s="58"/>
      <c r="G140" s="70"/>
      <c r="H140" s="55"/>
      <c r="I140" s="31"/>
      <c r="J140" s="55"/>
      <c r="K140" s="31"/>
      <c r="L140" s="55"/>
      <c r="M140" s="55"/>
      <c r="N140" s="55"/>
      <c r="R140" s="6" t="s">
        <v>4</v>
      </c>
      <c r="S140" s="68">
        <v>45860</v>
      </c>
      <c r="T140" s="57">
        <v>10</v>
      </c>
      <c r="U140" s="4"/>
      <c r="V140" s="8">
        <f t="shared" si="24"/>
        <v>110</v>
      </c>
      <c r="W140" s="98">
        <f t="shared" si="25"/>
        <v>41.839999999999996</v>
      </c>
      <c r="X140" s="141">
        <v>418.4</v>
      </c>
      <c r="Y140" s="139"/>
      <c r="Z140" s="3">
        <f t="shared" si="26"/>
        <v>4123.16</v>
      </c>
      <c r="AA140" s="4">
        <f t="shared" si="27"/>
        <v>37.483272727272727</v>
      </c>
      <c r="AB140" s="3"/>
      <c r="AC140" s="3"/>
      <c r="AD140" s="3"/>
    </row>
    <row r="141" spans="2:30" ht="17.399999999999999" x14ac:dyDescent="0.3">
      <c r="B141" s="55"/>
      <c r="C141" s="54"/>
      <c r="D141" s="127"/>
      <c r="E141" s="31"/>
      <c r="F141" s="58"/>
      <c r="G141" s="70"/>
      <c r="H141" s="55"/>
      <c r="I141" s="31"/>
      <c r="J141" s="55"/>
      <c r="K141" s="31"/>
      <c r="L141" s="55"/>
      <c r="M141" s="55"/>
      <c r="N141" s="55"/>
      <c r="R141" s="6" t="s">
        <v>4</v>
      </c>
      <c r="S141" s="68">
        <v>45869</v>
      </c>
      <c r="T141" s="57">
        <v>20</v>
      </c>
      <c r="U141" s="4"/>
      <c r="V141" s="8">
        <f t="shared" si="24"/>
        <v>130</v>
      </c>
      <c r="W141" s="7">
        <f t="shared" si="25"/>
        <v>42.14</v>
      </c>
      <c r="X141" s="141">
        <v>842.8</v>
      </c>
      <c r="Y141" s="139"/>
      <c r="Z141" s="3">
        <f t="shared" si="26"/>
        <v>4965.96</v>
      </c>
      <c r="AA141" s="4">
        <f>Z141/V141</f>
        <v>38.19969230769231</v>
      </c>
      <c r="AB141" s="3"/>
      <c r="AC141" s="3"/>
      <c r="AD141" s="3"/>
    </row>
    <row r="142" spans="2:30" ht="18" thickBot="1" x14ac:dyDescent="0.35">
      <c r="B142" s="63"/>
      <c r="C142" s="62"/>
      <c r="D142" s="130"/>
      <c r="E142" s="64"/>
      <c r="F142" s="65">
        <f>F139</f>
        <v>115</v>
      </c>
      <c r="G142" s="246"/>
      <c r="H142" s="63">
        <f>SUM(H134:H141)</f>
        <v>6736.4600000000009</v>
      </c>
      <c r="I142" s="64"/>
      <c r="J142" s="63">
        <f>J139</f>
        <v>6736.4600000000009</v>
      </c>
      <c r="K142" s="64"/>
      <c r="L142" s="63"/>
      <c r="M142" s="63"/>
      <c r="N142" s="63"/>
      <c r="R142" s="242" t="s">
        <v>5</v>
      </c>
      <c r="S142" s="245" t="s">
        <v>29</v>
      </c>
      <c r="T142" s="259"/>
      <c r="U142" s="194">
        <v>30</v>
      </c>
      <c r="V142" s="282">
        <v>100</v>
      </c>
      <c r="W142" s="283">
        <f>Y142/U142</f>
        <v>38.042333333333332</v>
      </c>
      <c r="X142" s="284"/>
      <c r="Y142" s="285">
        <v>1141.27</v>
      </c>
      <c r="Z142" s="284"/>
      <c r="AA142" s="285"/>
      <c r="AB142" s="283">
        <f>W142-AA141</f>
        <v>-0.15735897435897783</v>
      </c>
      <c r="AC142" s="284">
        <f>AB142*U142</f>
        <v>-4.720769230769335</v>
      </c>
      <c r="AD142" s="3"/>
    </row>
    <row r="143" spans="2:30" ht="18" thickBot="1" x14ac:dyDescent="0.35">
      <c r="B143" s="103"/>
      <c r="C143" s="103"/>
      <c r="D143" s="131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R143" s="6"/>
      <c r="S143" s="68"/>
      <c r="T143" s="57"/>
      <c r="U143" s="4"/>
      <c r="V143" s="8"/>
      <c r="W143" s="7"/>
      <c r="X143" s="3"/>
      <c r="Y143" s="139"/>
      <c r="Z143" s="3"/>
      <c r="AA143" s="4"/>
      <c r="AB143" s="3"/>
      <c r="AC143" s="3"/>
      <c r="AD143" s="3"/>
    </row>
    <row r="144" spans="2:30" ht="18" thickBot="1" x14ac:dyDescent="0.35">
      <c r="B144" s="102"/>
      <c r="C144" s="105" t="s">
        <v>14</v>
      </c>
      <c r="D144" s="132"/>
      <c r="E144" s="106">
        <f>H14</f>
        <v>7852.2</v>
      </c>
      <c r="F144" s="102"/>
      <c r="G144" s="105" t="s">
        <v>15</v>
      </c>
      <c r="H144" s="29"/>
      <c r="I144" s="102"/>
      <c r="J144" s="27" t="s">
        <v>16</v>
      </c>
      <c r="K144" s="28"/>
      <c r="L144" s="29">
        <f>J142</f>
        <v>6736.4600000000009</v>
      </c>
      <c r="M144" s="102"/>
      <c r="N144" s="103"/>
      <c r="R144" s="6"/>
      <c r="S144" s="68"/>
      <c r="T144" s="57"/>
      <c r="U144" s="4"/>
      <c r="V144" s="8"/>
      <c r="W144" s="7"/>
      <c r="X144" s="3"/>
      <c r="Y144" s="139"/>
      <c r="Z144" s="3"/>
      <c r="AA144" s="4"/>
      <c r="AB144" s="3"/>
      <c r="AC144" s="3"/>
      <c r="AD144" s="3"/>
    </row>
    <row r="145" spans="1:30" ht="18" thickBot="1" x14ac:dyDescent="0.35">
      <c r="B145" s="102"/>
      <c r="C145" s="30" t="s">
        <v>17</v>
      </c>
      <c r="D145" s="133"/>
      <c r="E145" s="32">
        <f>G14</f>
        <v>68.28</v>
      </c>
      <c r="F145" s="102"/>
      <c r="G145" s="33">
        <v>1.25</v>
      </c>
      <c r="H145" s="32">
        <f>L145*G145</f>
        <v>73.222391304347838</v>
      </c>
      <c r="I145" s="102"/>
      <c r="J145" s="34" t="s">
        <v>18</v>
      </c>
      <c r="K145" s="35"/>
      <c r="L145" s="36">
        <f>L144/L146</f>
        <v>58.577913043478269</v>
      </c>
      <c r="M145" s="102"/>
      <c r="N145" s="103"/>
      <c r="R145" s="6"/>
      <c r="S145" s="68"/>
      <c r="T145" s="57"/>
      <c r="U145" s="4"/>
      <c r="V145" s="8"/>
      <c r="W145" s="7"/>
      <c r="X145" s="3"/>
      <c r="Y145" s="139"/>
      <c r="Z145" s="3"/>
      <c r="AA145" s="4"/>
      <c r="AB145" s="3"/>
      <c r="AC145" s="3"/>
      <c r="AD145" s="3"/>
    </row>
    <row r="146" spans="1:30" ht="18" thickBot="1" x14ac:dyDescent="0.35">
      <c r="B146" s="102"/>
      <c r="C146" s="37" t="s">
        <v>19</v>
      </c>
      <c r="D146" s="115">
        <f>E146/L144</f>
        <v>0.1656270504092652</v>
      </c>
      <c r="E146" s="38">
        <f>I14</f>
        <v>1115.7399999999989</v>
      </c>
      <c r="F146" s="102"/>
      <c r="G146" s="39" t="s">
        <v>20</v>
      </c>
      <c r="H146" s="40">
        <f>E145-L145</f>
        <v>9.7020869565217325</v>
      </c>
      <c r="I146" s="102"/>
      <c r="J146" s="41" t="s">
        <v>21</v>
      </c>
      <c r="K146" s="42"/>
      <c r="L146" s="40">
        <f>F142</f>
        <v>115</v>
      </c>
      <c r="M146" s="102"/>
      <c r="N146" s="103">
        <v>3.5</v>
      </c>
      <c r="R146" s="146"/>
      <c r="S146" s="147"/>
      <c r="T146" s="146"/>
      <c r="U146" s="148"/>
      <c r="V146" s="149">
        <f>V142</f>
        <v>100</v>
      </c>
      <c r="W146" s="146"/>
      <c r="X146" s="146">
        <f>SUM(X133:X145)</f>
        <v>4965.96</v>
      </c>
      <c r="Y146" s="148">
        <f>SUM(Y133:Y145)</f>
        <v>1141.27</v>
      </c>
      <c r="Z146" s="146">
        <v>3742.67</v>
      </c>
      <c r="AA146" s="148"/>
      <c r="AB146" s="146"/>
      <c r="AC146" s="146">
        <f>AC142</f>
        <v>-4.720769230769335</v>
      </c>
      <c r="AD146" s="146"/>
    </row>
    <row r="147" spans="1:30" ht="21.6" thickBot="1" x14ac:dyDescent="0.45">
      <c r="D147" s="1"/>
      <c r="E147" s="137"/>
      <c r="F147" s="1"/>
      <c r="G147" s="90"/>
      <c r="H147" s="1"/>
      <c r="I147" s="88"/>
      <c r="J147" s="100"/>
      <c r="K147" s="8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" thickBot="1" x14ac:dyDescent="0.35">
      <c r="R148" s="71"/>
      <c r="S148" s="52" t="s">
        <v>14</v>
      </c>
      <c r="T148" s="15"/>
      <c r="U148" s="53">
        <f>H10</f>
        <v>4490</v>
      </c>
      <c r="V148" s="71"/>
      <c r="W148" s="52" t="s">
        <v>15</v>
      </c>
      <c r="X148" s="43"/>
      <c r="Y148" s="71"/>
      <c r="Z148" s="14" t="s">
        <v>16</v>
      </c>
      <c r="AA148" s="15"/>
      <c r="AB148" s="43">
        <v>3742.67</v>
      </c>
    </row>
    <row r="149" spans="1:30" ht="14.4" customHeight="1" x14ac:dyDescent="0.3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R149" s="71"/>
      <c r="S149" s="44" t="s">
        <v>17</v>
      </c>
      <c r="T149" s="2"/>
      <c r="U149" s="16">
        <f>G10</f>
        <v>44.9</v>
      </c>
      <c r="V149" s="71"/>
      <c r="W149" s="45">
        <v>1.25</v>
      </c>
      <c r="X149" s="16">
        <f>AB149*W149</f>
        <v>46.783375000000007</v>
      </c>
      <c r="Y149" s="71"/>
      <c r="Z149" s="17" t="s">
        <v>18</v>
      </c>
      <c r="AA149" s="46"/>
      <c r="AB149" s="47">
        <f>AB148/AB150</f>
        <v>37.426700000000004</v>
      </c>
      <c r="AC149" s="71"/>
      <c r="AD149" s="72"/>
    </row>
    <row r="150" spans="1:30" ht="18" thickBot="1" x14ac:dyDescent="0.35">
      <c r="R150" s="71"/>
      <c r="S150" s="48" t="s">
        <v>19</v>
      </c>
      <c r="T150" s="73">
        <f>U150/AB148</f>
        <v>0.19967830452591329</v>
      </c>
      <c r="U150" s="49">
        <f>I10</f>
        <v>747.32999999999993</v>
      </c>
      <c r="V150" s="71"/>
      <c r="W150" s="19" t="s">
        <v>20</v>
      </c>
      <c r="X150" s="20">
        <f>U149-AB149</f>
        <v>7.4732999999999947</v>
      </c>
      <c r="Y150" s="71"/>
      <c r="Z150" s="50" t="s">
        <v>21</v>
      </c>
      <c r="AA150" s="51"/>
      <c r="AB150" s="20">
        <f>V146</f>
        <v>100</v>
      </c>
      <c r="AC150" s="71"/>
      <c r="AD150" s="72"/>
    </row>
    <row r="151" spans="1:30" ht="18" thickBot="1" x14ac:dyDescent="0.35">
      <c r="C151" s="87"/>
      <c r="D151" s="136"/>
      <c r="E151" s="87"/>
      <c r="F151" s="87"/>
      <c r="G151" s="87"/>
      <c r="H151" s="79"/>
      <c r="I151" s="87"/>
      <c r="J151" s="87"/>
      <c r="T151" s="118"/>
      <c r="AA151" s="72"/>
      <c r="AB151" s="72"/>
    </row>
    <row r="152" spans="1:30" ht="21.6" thickBot="1" x14ac:dyDescent="0.45">
      <c r="B152" s="307" t="s">
        <v>63</v>
      </c>
      <c r="C152" s="308"/>
      <c r="D152" s="305" t="s">
        <v>1</v>
      </c>
      <c r="E152" s="306"/>
      <c r="F152" s="103"/>
      <c r="G152" s="261" t="s">
        <v>65</v>
      </c>
      <c r="H152" s="31"/>
      <c r="I152" s="103"/>
      <c r="J152" s="103"/>
      <c r="K152" s="103"/>
      <c r="L152" s="103"/>
      <c r="M152" s="103"/>
      <c r="N152" s="103"/>
    </row>
    <row r="153" spans="1:30" ht="16.2" thickBot="1" x14ac:dyDescent="0.35">
      <c r="B153" s="21" t="s">
        <v>2</v>
      </c>
      <c r="C153" s="22" t="s">
        <v>3</v>
      </c>
      <c r="D153" s="126" t="s">
        <v>4</v>
      </c>
      <c r="E153" s="22" t="s">
        <v>5</v>
      </c>
      <c r="F153" s="23" t="s">
        <v>6</v>
      </c>
      <c r="G153" s="22" t="s">
        <v>23</v>
      </c>
      <c r="H153" s="23" t="s">
        <v>7</v>
      </c>
      <c r="I153" s="101" t="s">
        <v>8</v>
      </c>
      <c r="J153" s="23" t="s">
        <v>9</v>
      </c>
      <c r="K153" s="23" t="s">
        <v>10</v>
      </c>
      <c r="L153" s="23" t="s">
        <v>11</v>
      </c>
      <c r="M153" s="23" t="s">
        <v>12</v>
      </c>
      <c r="N153" s="23" t="s">
        <v>13</v>
      </c>
    </row>
    <row r="154" spans="1:30" ht="15.6" x14ac:dyDescent="0.3">
      <c r="B154" s="55"/>
      <c r="C154" s="54"/>
      <c r="D154" s="127"/>
      <c r="E154" s="31"/>
      <c r="F154" s="56"/>
      <c r="G154" s="31"/>
      <c r="H154" s="55"/>
      <c r="I154" s="31"/>
      <c r="J154" s="55"/>
      <c r="K154" s="31"/>
      <c r="L154" s="55"/>
      <c r="M154" s="55"/>
      <c r="N154" s="55"/>
    </row>
    <row r="155" spans="1:30" ht="15.6" x14ac:dyDescent="0.3">
      <c r="B155" s="57" t="s">
        <v>4</v>
      </c>
      <c r="C155" s="54">
        <v>45880</v>
      </c>
      <c r="D155" s="128">
        <v>2</v>
      </c>
      <c r="E155" s="31"/>
      <c r="F155" s="58">
        <f>F154+D155</f>
        <v>2</v>
      </c>
      <c r="G155" s="59">
        <f>H155/F155</f>
        <v>636.13</v>
      </c>
      <c r="H155" s="60">
        <v>1272.26</v>
      </c>
      <c r="I155" s="31"/>
      <c r="J155" s="55">
        <f>J154+H155</f>
        <v>1272.26</v>
      </c>
      <c r="K155" s="31"/>
      <c r="L155" s="55"/>
      <c r="M155" s="55"/>
      <c r="N155" s="55"/>
    </row>
    <row r="156" spans="1:30" ht="15.6" x14ac:dyDescent="0.3">
      <c r="B156" s="57"/>
      <c r="C156" s="54"/>
      <c r="D156" s="129"/>
      <c r="E156" s="31"/>
      <c r="F156" s="58"/>
      <c r="G156" s="59"/>
      <c r="H156" s="55"/>
      <c r="I156" s="31"/>
      <c r="J156" s="55"/>
      <c r="K156" s="31"/>
      <c r="L156" s="55"/>
      <c r="M156" s="55"/>
      <c r="N156" s="55"/>
    </row>
    <row r="157" spans="1:30" ht="15.6" x14ac:dyDescent="0.3">
      <c r="B157" s="57"/>
      <c r="C157" s="54"/>
      <c r="D157" s="129"/>
      <c r="E157" s="31"/>
      <c r="F157" s="58"/>
      <c r="G157" s="59"/>
      <c r="H157" s="55"/>
      <c r="I157" s="31"/>
      <c r="J157" s="55"/>
      <c r="K157" s="31"/>
      <c r="L157" s="55"/>
      <c r="M157" s="55"/>
      <c r="N157" s="55"/>
    </row>
    <row r="158" spans="1:30" ht="15.6" x14ac:dyDescent="0.3">
      <c r="B158" s="57"/>
      <c r="C158" s="54"/>
      <c r="D158" s="129"/>
      <c r="E158" s="31"/>
      <c r="F158" s="58"/>
      <c r="G158" s="59"/>
      <c r="H158" s="55"/>
      <c r="I158" s="31"/>
      <c r="J158" s="55"/>
      <c r="K158" s="31"/>
      <c r="L158" s="55"/>
      <c r="M158" s="55"/>
      <c r="N158" s="55"/>
    </row>
    <row r="159" spans="1:30" ht="15.6" x14ac:dyDescent="0.3">
      <c r="B159" s="57"/>
      <c r="C159" s="54"/>
      <c r="D159" s="128"/>
      <c r="E159" s="31"/>
      <c r="F159" s="58"/>
      <c r="G159" s="59"/>
      <c r="H159" s="55"/>
      <c r="I159" s="31"/>
      <c r="J159" s="55"/>
      <c r="K159" s="31"/>
      <c r="L159" s="55"/>
      <c r="M159" s="55"/>
      <c r="N159" s="55"/>
    </row>
    <row r="160" spans="1:30" ht="15.6" x14ac:dyDescent="0.3">
      <c r="B160" s="57"/>
      <c r="C160" s="54"/>
      <c r="D160" s="128"/>
      <c r="E160" s="31"/>
      <c r="F160" s="58"/>
      <c r="G160" s="59"/>
      <c r="H160" s="55"/>
      <c r="I160" s="31"/>
      <c r="J160" s="55"/>
      <c r="K160" s="31"/>
      <c r="L160" s="55"/>
      <c r="M160" s="55"/>
      <c r="N160" s="55"/>
    </row>
    <row r="161" spans="1:15" ht="15.6" x14ac:dyDescent="0.3">
      <c r="B161" s="57"/>
      <c r="C161" s="54"/>
      <c r="D161" s="127"/>
      <c r="E161" s="31"/>
      <c r="F161" s="58"/>
      <c r="G161" s="31"/>
      <c r="H161" s="55"/>
      <c r="I161" s="31"/>
      <c r="J161" s="55"/>
      <c r="K161" s="31"/>
      <c r="L161" s="55"/>
      <c r="M161" s="55"/>
      <c r="N161" s="55"/>
    </row>
    <row r="162" spans="1:15" ht="15.6" x14ac:dyDescent="0.3">
      <c r="B162" s="55"/>
      <c r="C162" s="54"/>
      <c r="D162" s="127"/>
      <c r="E162" s="31"/>
      <c r="F162" s="58"/>
      <c r="G162" s="31"/>
      <c r="H162" s="55"/>
      <c r="I162" s="31"/>
      <c r="J162" s="55"/>
      <c r="K162" s="31"/>
      <c r="L162" s="55"/>
      <c r="M162" s="55"/>
      <c r="N162" s="55"/>
    </row>
    <row r="163" spans="1:15" ht="16.2" thickBot="1" x14ac:dyDescent="0.35">
      <c r="B163" s="63"/>
      <c r="C163" s="62"/>
      <c r="D163" s="130"/>
      <c r="E163" s="64"/>
      <c r="F163" s="65">
        <f>F155</f>
        <v>2</v>
      </c>
      <c r="G163" s="64"/>
      <c r="H163" s="63"/>
      <c r="I163" s="64"/>
      <c r="J163" s="63">
        <f>SUM(J155:J162)</f>
        <v>1272.26</v>
      </c>
      <c r="K163" s="64"/>
      <c r="L163" s="63"/>
      <c r="M163" s="63"/>
      <c r="N163" s="63"/>
    </row>
    <row r="164" spans="1:15" ht="16.2" thickBot="1" x14ac:dyDescent="0.35">
      <c r="B164" s="103"/>
      <c r="C164" s="103"/>
      <c r="D164" s="131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</row>
    <row r="165" spans="1:15" ht="16.2" thickBot="1" x14ac:dyDescent="0.35">
      <c r="B165" s="102"/>
      <c r="C165" s="105" t="s">
        <v>14</v>
      </c>
      <c r="D165" s="132"/>
      <c r="E165" s="106">
        <f>H12</f>
        <v>1280</v>
      </c>
      <c r="F165" s="102"/>
      <c r="G165" s="105" t="s">
        <v>15</v>
      </c>
      <c r="H165" s="29"/>
      <c r="I165" s="102"/>
      <c r="J165" s="27" t="s">
        <v>16</v>
      </c>
      <c r="K165" s="28"/>
      <c r="L165" s="29">
        <f>J163</f>
        <v>1272.26</v>
      </c>
      <c r="M165" s="102"/>
      <c r="N165" s="103"/>
    </row>
    <row r="166" spans="1:15" ht="15.6" x14ac:dyDescent="0.3">
      <c r="B166" s="102"/>
      <c r="C166" s="30" t="s">
        <v>17</v>
      </c>
      <c r="D166" s="133"/>
      <c r="E166" s="32">
        <f>G12</f>
        <v>640</v>
      </c>
      <c r="F166" s="102"/>
      <c r="G166" s="33">
        <v>1.25</v>
      </c>
      <c r="H166" s="32">
        <f>L166*G166</f>
        <v>795.16250000000002</v>
      </c>
      <c r="I166" s="102"/>
      <c r="J166" s="34" t="s">
        <v>18</v>
      </c>
      <c r="K166" s="35"/>
      <c r="L166" s="36">
        <f>L165/L167</f>
        <v>636.13</v>
      </c>
      <c r="M166" s="102"/>
      <c r="N166" s="103"/>
    </row>
    <row r="167" spans="1:15" ht="16.2" thickBot="1" x14ac:dyDescent="0.35">
      <c r="B167" s="102"/>
      <c r="C167" s="37" t="s">
        <v>19</v>
      </c>
      <c r="D167" s="115">
        <f>E167/L165</f>
        <v>6.0836621445302134E-3</v>
      </c>
      <c r="E167" s="38">
        <f>E165-L165</f>
        <v>7.7400000000000091</v>
      </c>
      <c r="F167" s="102"/>
      <c r="G167" s="39" t="s">
        <v>20</v>
      </c>
      <c r="H167" s="40">
        <f>E166-L166</f>
        <v>3.8700000000000045</v>
      </c>
      <c r="I167" s="102"/>
      <c r="J167" s="41" t="s">
        <v>21</v>
      </c>
      <c r="K167" s="42"/>
      <c r="L167" s="40">
        <f>F163</f>
        <v>2</v>
      </c>
      <c r="M167" s="102"/>
      <c r="N167" s="103"/>
    </row>
    <row r="171" spans="1:15" x14ac:dyDescent="0.3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</row>
  </sheetData>
  <mergeCells count="24">
    <mergeCell ref="G122:H122"/>
    <mergeCell ref="S36:T36"/>
    <mergeCell ref="R4:S4"/>
    <mergeCell ref="T4:U4"/>
    <mergeCell ref="B152:C152"/>
    <mergeCell ref="D152:E152"/>
    <mergeCell ref="U36:V36"/>
    <mergeCell ref="R87:S87"/>
    <mergeCell ref="T87:U87"/>
    <mergeCell ref="T44:U44"/>
    <mergeCell ref="R44:S44"/>
    <mergeCell ref="AM50:AO50"/>
    <mergeCell ref="B88:C88"/>
    <mergeCell ref="I92:K92"/>
    <mergeCell ref="AH42:AI42"/>
    <mergeCell ref="AJ42:AK42"/>
    <mergeCell ref="B109:C109"/>
    <mergeCell ref="D109:E109"/>
    <mergeCell ref="G109:H109"/>
    <mergeCell ref="M2:N2"/>
    <mergeCell ref="AI6:AJ6"/>
    <mergeCell ref="AK6:AL6"/>
    <mergeCell ref="R109:S109"/>
    <mergeCell ref="T109:U10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D709-B6E6-4048-8DC9-24BE307B09F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CE1A-6743-41D4-A9AF-D131652D5147}">
  <dimension ref="A1"/>
  <sheetViews>
    <sheetView workbookViewId="0">
      <selection activeCell="G25" sqref="G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NOMAD</vt:lpstr>
      <vt:lpstr>XP</vt:lpstr>
      <vt:lpstr>Genial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Soares</dc:creator>
  <cp:lastModifiedBy>Luiz Soares</cp:lastModifiedBy>
  <dcterms:created xsi:type="dcterms:W3CDTF">2025-07-30T16:45:02Z</dcterms:created>
  <dcterms:modified xsi:type="dcterms:W3CDTF">2025-08-11T18:04:38Z</dcterms:modified>
</cp:coreProperties>
</file>