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20730" windowHeight="11760"/>
  </bookViews>
  <sheets>
    <sheet name="Folha1" sheetId="1" r:id="rId1"/>
    <sheet name="Folha2" sheetId="2" r:id="rId2"/>
    <sheet name="Folha3" sheetId="3" r:id="rId3"/>
  </sheets>
  <calcPr calcId="125725"/>
</workbook>
</file>

<file path=xl/calcChain.xml><?xml version="1.0" encoding="utf-8"?>
<calcChain xmlns="http://schemas.openxmlformats.org/spreadsheetml/2006/main">
  <c r="O12" i="1"/>
  <c r="G18"/>
  <c r="L31"/>
  <c r="L32" s="1"/>
  <c r="L30"/>
  <c r="L28"/>
  <c r="B28"/>
  <c r="D36"/>
  <c r="O3"/>
  <c r="L10" s="1"/>
  <c r="O7"/>
  <c r="L8"/>
  <c r="E18"/>
  <c r="E15"/>
  <c r="E14"/>
  <c r="E13"/>
  <c r="E12"/>
  <c r="I18"/>
  <c r="K18"/>
  <c r="D17"/>
  <c r="E11"/>
  <c r="E10"/>
  <c r="E9"/>
  <c r="E8"/>
  <c r="C8"/>
  <c r="C15"/>
  <c r="C14"/>
  <c r="C13"/>
  <c r="C12"/>
  <c r="B12" s="1"/>
  <c r="C11"/>
  <c r="C10"/>
  <c r="C9"/>
  <c r="I33"/>
  <c r="C24"/>
  <c r="F33"/>
  <c r="C31"/>
  <c r="C30"/>
  <c r="C29"/>
  <c r="C28"/>
  <c r="C27"/>
  <c r="C26"/>
  <c r="C25"/>
  <c r="B5"/>
  <c r="A10" l="1"/>
  <c r="A8"/>
  <c r="A11"/>
  <c r="A9"/>
  <c r="D38"/>
  <c r="F18" l="1"/>
</calcChain>
</file>

<file path=xl/sharedStrings.xml><?xml version="1.0" encoding="utf-8"?>
<sst xmlns="http://schemas.openxmlformats.org/spreadsheetml/2006/main" count="62" uniqueCount="46">
  <si>
    <t>cm</t>
  </si>
  <si>
    <t>vi</t>
  </si>
  <si>
    <t>cm^3</t>
  </si>
  <si>
    <t>J</t>
  </si>
  <si>
    <t>n</t>
  </si>
  <si>
    <t>P(Pa)</t>
  </si>
  <si>
    <t>V(m^3)</t>
  </si>
  <si>
    <t>T(K)</t>
  </si>
  <si>
    <t>R</t>
  </si>
  <si>
    <t>Iniciais</t>
  </si>
  <si>
    <t>Finais</t>
  </si>
  <si>
    <t>Cv</t>
  </si>
  <si>
    <t>ΔU</t>
  </si>
  <si>
    <t>n médio</t>
  </si>
  <si>
    <t>β</t>
  </si>
  <si>
    <t>T média</t>
  </si>
  <si>
    <t xml:space="preserve">Calculado </t>
  </si>
  <si>
    <t>w</t>
  </si>
  <si>
    <t>Vi</t>
  </si>
  <si>
    <t>Vf</t>
  </si>
  <si>
    <t>T corr final</t>
  </si>
  <si>
    <t>dQ</t>
  </si>
  <si>
    <t>γ'</t>
  </si>
  <si>
    <t xml:space="preserve">dQ </t>
  </si>
  <si>
    <t>Tcorr</t>
  </si>
  <si>
    <t>Wexp</t>
  </si>
  <si>
    <t>Delta T</t>
  </si>
  <si>
    <t>Gama</t>
  </si>
  <si>
    <t>vf</t>
  </si>
  <si>
    <t>valores sem correcção</t>
  </si>
  <si>
    <t>ΔU corrigido</t>
  </si>
  <si>
    <t>ΔU teorico</t>
  </si>
  <si>
    <t>valores com correcção</t>
  </si>
  <si>
    <t>Q</t>
  </si>
  <si>
    <t>Delta U</t>
  </si>
  <si>
    <t>Diametro</t>
  </si>
  <si>
    <t>Raio</t>
  </si>
  <si>
    <t>Volume final medio</t>
  </si>
  <si>
    <t>Pressão final medio</t>
  </si>
  <si>
    <t>Temperatura final media</t>
  </si>
  <si>
    <t>T corrigida final</t>
  </si>
  <si>
    <t>Compressão Isotérmica</t>
  </si>
  <si>
    <t>Compressão Adabática</t>
  </si>
  <si>
    <t>aproximadamente 1 como esperado</t>
  </si>
  <si>
    <t>pouco dq como queriamos</t>
  </si>
  <si>
    <t>sentido convencionado!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</si>
</sst>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11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11" fontId="0" fillId="0" borderId="22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9" xfId="0" applyBorder="1"/>
    <xf numFmtId="0" fontId="1" fillId="0" borderId="40" xfId="0" applyFont="1" applyBorder="1"/>
    <xf numFmtId="0" fontId="0" fillId="0" borderId="41" xfId="0" applyBorder="1"/>
    <xf numFmtId="0" fontId="0" fillId="0" borderId="42" xfId="0" applyBorder="1"/>
    <xf numFmtId="0" fontId="1" fillId="0" borderId="41" xfId="0" applyFont="1" applyBorder="1"/>
    <xf numFmtId="11" fontId="0" fillId="0" borderId="0" xfId="0" applyNumberFormat="1" applyBorder="1"/>
    <xf numFmtId="0" fontId="1" fillId="0" borderId="0" xfId="0" applyFont="1" applyBorder="1"/>
    <xf numFmtId="2" fontId="0" fillId="0" borderId="0" xfId="0" applyNumberFormat="1" applyBorder="1"/>
    <xf numFmtId="0" fontId="0" fillId="0" borderId="37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46" xfId="0" applyBorder="1"/>
    <xf numFmtId="11" fontId="0" fillId="0" borderId="47" xfId="0" applyNumberFormat="1" applyBorder="1"/>
    <xf numFmtId="0" fontId="0" fillId="0" borderId="47" xfId="0" applyBorder="1"/>
    <xf numFmtId="0" fontId="0" fillId="0" borderId="40" xfId="0" applyBorder="1"/>
    <xf numFmtId="11" fontId="0" fillId="0" borderId="38" xfId="0" applyNumberFormat="1" applyBorder="1"/>
    <xf numFmtId="11" fontId="0" fillId="0" borderId="40" xfId="0" applyNumberFormat="1" applyBorder="1"/>
    <xf numFmtId="11" fontId="0" fillId="0" borderId="46" xfId="0" applyNumberFormat="1" applyBorder="1"/>
    <xf numFmtId="0" fontId="1" fillId="0" borderId="39" xfId="0" applyFont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55"/>
  <sheetViews>
    <sheetView tabSelected="1" workbookViewId="0">
      <selection activeCell="M13" sqref="M13"/>
    </sheetView>
  </sheetViews>
  <sheetFormatPr defaultRowHeight="15"/>
  <cols>
    <col min="4" max="4" width="9.5703125" bestFit="1" customWidth="1"/>
    <col min="8" max="9" width="10.28515625" bestFit="1" customWidth="1"/>
    <col min="11" max="11" width="22.42578125" customWidth="1"/>
    <col min="12" max="12" width="11" customWidth="1"/>
    <col min="14" max="14" width="11.85546875" customWidth="1"/>
  </cols>
  <sheetData>
    <row r="1" spans="1:16" ht="24.75" customHeight="1" thickTop="1" thickBot="1">
      <c r="A1" s="57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/>
      <c r="O1" s="60"/>
    </row>
    <row r="2" spans="1:16" ht="15.75" thickTop="1">
      <c r="A2" s="21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76" t="s">
        <v>32</v>
      </c>
      <c r="O2" s="77"/>
    </row>
    <row r="3" spans="1:16" ht="15.75" thickBot="1">
      <c r="A3" s="2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28" t="s">
        <v>14</v>
      </c>
      <c r="O3" s="29">
        <f>ABS((O7)/(B12*(E18)))</f>
        <v>2.9073269783706848</v>
      </c>
    </row>
    <row r="4" spans="1:16" ht="16.5" thickTop="1" thickBot="1">
      <c r="A4" s="13" t="s">
        <v>35</v>
      </c>
      <c r="B4" s="11">
        <v>4.4089999999999998</v>
      </c>
      <c r="C4" s="9" t="s">
        <v>0</v>
      </c>
      <c r="D4" s="17"/>
      <c r="E4" s="14" t="s">
        <v>1</v>
      </c>
      <c r="F4" s="11">
        <v>229.93</v>
      </c>
      <c r="G4" s="9" t="s">
        <v>2</v>
      </c>
      <c r="H4" s="17"/>
      <c r="I4" s="17"/>
      <c r="J4" s="17"/>
      <c r="K4" s="17"/>
      <c r="L4" s="17"/>
      <c r="M4" s="17"/>
      <c r="N4" s="17"/>
      <c r="O4" s="22"/>
    </row>
    <row r="5" spans="1:16" ht="16.5" thickTop="1" thickBot="1">
      <c r="A5" s="13" t="s">
        <v>36</v>
      </c>
      <c r="B5" s="12">
        <f>B4/2</f>
        <v>2.2044999999999999</v>
      </c>
      <c r="C5" s="10" t="s">
        <v>0</v>
      </c>
      <c r="D5" s="17"/>
      <c r="E5" s="15" t="s">
        <v>28</v>
      </c>
      <c r="F5" s="12">
        <v>123.06</v>
      </c>
      <c r="G5" s="10" t="s">
        <v>2</v>
      </c>
      <c r="H5" s="17"/>
      <c r="I5" s="17"/>
      <c r="J5" s="17"/>
      <c r="K5" s="17"/>
      <c r="L5" s="17"/>
      <c r="M5" s="17"/>
      <c r="N5" s="17"/>
      <c r="O5" s="22"/>
    </row>
    <row r="6" spans="1:16" ht="16.5" thickTop="1" thickBot="1">
      <c r="A6" s="21"/>
      <c r="B6" s="17"/>
      <c r="C6" s="17"/>
      <c r="D6" s="17"/>
      <c r="E6" s="17"/>
      <c r="F6" s="17"/>
      <c r="G6" s="17"/>
      <c r="H6" s="17"/>
      <c r="I6" s="17"/>
      <c r="J6" s="17"/>
      <c r="K6" s="51" t="s">
        <v>29</v>
      </c>
      <c r="L6" s="53"/>
      <c r="M6" s="17"/>
      <c r="N6" s="17"/>
      <c r="O6" s="22"/>
    </row>
    <row r="7" spans="1:16" ht="16.5" thickTop="1" thickBot="1">
      <c r="A7" s="23" t="s">
        <v>24</v>
      </c>
      <c r="B7" s="61"/>
      <c r="C7" s="11" t="s">
        <v>4</v>
      </c>
      <c r="D7" s="16" t="s">
        <v>5</v>
      </c>
      <c r="E7" s="16" t="s">
        <v>6</v>
      </c>
      <c r="F7" s="16" t="s">
        <v>7</v>
      </c>
      <c r="G7" s="9" t="s">
        <v>8</v>
      </c>
      <c r="H7" s="17"/>
      <c r="I7" s="17"/>
      <c r="J7" s="17"/>
      <c r="K7" s="17"/>
      <c r="L7" s="17"/>
      <c r="M7" s="17"/>
      <c r="N7" s="30" t="s">
        <v>23</v>
      </c>
      <c r="O7" s="31">
        <f>O12 + L13</f>
        <v>-2.6579365719964265</v>
      </c>
      <c r="P7" t="s">
        <v>44</v>
      </c>
    </row>
    <row r="8" spans="1:16" ht="16.5" thickTop="1" thickBot="1">
      <c r="A8" s="21">
        <f>D8*E8/(B12*G8)</f>
        <v>382.10691356558175</v>
      </c>
      <c r="B8" s="62"/>
      <c r="C8" s="4">
        <f>D8*E8/(G8*F8)</f>
        <v>1.1424925373947414E-2</v>
      </c>
      <c r="D8" s="8">
        <v>298200</v>
      </c>
      <c r="E8" s="8">
        <f>106.9*10^(-6)</f>
        <v>1.069E-4</v>
      </c>
      <c r="F8" s="7">
        <v>335.6</v>
      </c>
      <c r="G8" s="18">
        <v>8.3140000000000001</v>
      </c>
      <c r="H8" s="78" t="s">
        <v>10</v>
      </c>
      <c r="I8" s="79"/>
      <c r="J8" s="17"/>
      <c r="K8" s="32" t="s">
        <v>31</v>
      </c>
      <c r="L8" s="31">
        <f>B12*D17*(F8-F15)</f>
        <v>9.3854039868987833</v>
      </c>
      <c r="M8" s="17" t="s">
        <v>3</v>
      </c>
      <c r="N8" s="17"/>
      <c r="O8" s="22"/>
    </row>
    <row r="9" spans="1:16" ht="16.5" thickTop="1" thickBot="1">
      <c r="A9" s="21">
        <f>D9*E9/(B12*G9)</f>
        <v>382.10691356558175</v>
      </c>
      <c r="B9" s="62"/>
      <c r="C9" s="4">
        <f t="shared" ref="C9:C15" si="0">D9*E9/(G9*F9)</f>
        <v>1.1397755515745399E-2</v>
      </c>
      <c r="D9" s="8">
        <v>298200</v>
      </c>
      <c r="E9" s="8">
        <f>10^(-6)*106.9</f>
        <v>1.069E-4</v>
      </c>
      <c r="F9" s="7">
        <v>336.4</v>
      </c>
      <c r="G9" s="18">
        <v>8.3140000000000001</v>
      </c>
      <c r="H9" s="80"/>
      <c r="I9" s="81"/>
      <c r="J9" s="17"/>
      <c r="K9" s="17"/>
      <c r="L9" s="17"/>
      <c r="M9" s="17"/>
      <c r="N9" s="17"/>
      <c r="O9" s="22"/>
    </row>
    <row r="10" spans="1:16" ht="16.5" thickTop="1" thickBot="1">
      <c r="A10" s="21">
        <f>D10*E10/(B12*G10)</f>
        <v>379.54415760605406</v>
      </c>
      <c r="B10" s="62"/>
      <c r="C10" s="4">
        <f t="shared" si="0"/>
        <v>1.1284412726414169E-2</v>
      </c>
      <c r="D10" s="8">
        <v>296200</v>
      </c>
      <c r="E10" s="8">
        <f>106.9*10^(-6)</f>
        <v>1.069E-4</v>
      </c>
      <c r="F10" s="7">
        <v>337.5</v>
      </c>
      <c r="G10" s="18">
        <v>8.3140000000000001</v>
      </c>
      <c r="H10" s="80"/>
      <c r="I10" s="81"/>
      <c r="J10" s="17"/>
      <c r="K10" s="30" t="s">
        <v>27</v>
      </c>
      <c r="L10" s="31">
        <f>(7/2*G8+O3)/(5/2*G8+O3)</f>
        <v>1.3509152987627624</v>
      </c>
      <c r="M10" s="17" t="s">
        <v>3</v>
      </c>
      <c r="N10" s="17"/>
      <c r="O10" s="22"/>
    </row>
    <row r="11" spans="1:16" ht="16.5" thickTop="1" thickBot="1">
      <c r="A11" s="24">
        <f>D11*E11/(B12*G11)</f>
        <v>383.97719800133996</v>
      </c>
      <c r="B11" s="63"/>
      <c r="C11" s="4">
        <f t="shared" si="0"/>
        <v>1.1487692591714387E-2</v>
      </c>
      <c r="D11" s="8">
        <v>299100</v>
      </c>
      <c r="E11" s="8">
        <f>107.1*10^(-6)</f>
        <v>1.0709999999999999E-4</v>
      </c>
      <c r="F11" s="7">
        <v>335.4</v>
      </c>
      <c r="G11" s="18">
        <v>8.3140000000000001</v>
      </c>
      <c r="H11" s="82"/>
      <c r="I11" s="83"/>
      <c r="J11" s="17"/>
      <c r="K11" s="17"/>
      <c r="L11" s="17"/>
      <c r="M11" s="17"/>
      <c r="N11" s="17"/>
      <c r="O11" s="22"/>
    </row>
    <row r="12" spans="1:16" ht="16.5" thickTop="1" thickBot="1">
      <c r="A12" s="64" t="s">
        <v>13</v>
      </c>
      <c r="B12" s="61">
        <f>AVERAGE(C12:C15)</f>
        <v>1.003437734145755E-2</v>
      </c>
      <c r="C12" s="4">
        <f t="shared" si="0"/>
        <v>1.0074880421306389E-2</v>
      </c>
      <c r="D12" s="8">
        <v>107700</v>
      </c>
      <c r="E12" s="8">
        <f>226.4*10^(-6)</f>
        <v>2.264E-4</v>
      </c>
      <c r="F12" s="7">
        <v>291.10000000000002</v>
      </c>
      <c r="G12" s="18">
        <v>8.3140000000000001</v>
      </c>
      <c r="H12" s="80" t="s">
        <v>9</v>
      </c>
      <c r="I12" s="81"/>
      <c r="J12" s="17"/>
      <c r="K12" s="17"/>
      <c r="L12" s="17"/>
      <c r="M12" s="17"/>
      <c r="N12" s="32" t="s">
        <v>30</v>
      </c>
      <c r="O12" s="31">
        <f>B12*(5/2*G8)*(F18-AVERAGE(F12:F15))</f>
        <v>19.002063428003574</v>
      </c>
    </row>
    <row r="13" spans="1:16" ht="16.5" thickTop="1" thickBot="1">
      <c r="A13" s="65"/>
      <c r="B13" s="62"/>
      <c r="C13" s="4">
        <f t="shared" si="0"/>
        <v>1.012091105008737E-2</v>
      </c>
      <c r="D13" s="8">
        <v>107700</v>
      </c>
      <c r="E13" s="8">
        <f>227.2*10^(-6)</f>
        <v>2.2719999999999997E-4</v>
      </c>
      <c r="F13" s="7">
        <v>290.8</v>
      </c>
      <c r="G13" s="18">
        <v>8.3140000000000001</v>
      </c>
      <c r="H13" s="80"/>
      <c r="I13" s="81"/>
      <c r="J13" s="17"/>
      <c r="K13" s="30" t="s">
        <v>25</v>
      </c>
      <c r="L13" s="31">
        <v>-21.66</v>
      </c>
      <c r="M13" s="17" t="s">
        <v>45</v>
      </c>
      <c r="N13" s="17"/>
      <c r="O13" s="22"/>
    </row>
    <row r="14" spans="1:16" ht="15.75" thickTop="1">
      <c r="A14" s="65"/>
      <c r="B14" s="62"/>
      <c r="C14" s="4">
        <f t="shared" si="0"/>
        <v>9.9737718880567681E-3</v>
      </c>
      <c r="D14" s="8">
        <v>105300</v>
      </c>
      <c r="E14" s="8">
        <f>229*10^(-6)</f>
        <v>2.2899999999999998E-4</v>
      </c>
      <c r="F14" s="7">
        <v>290.8</v>
      </c>
      <c r="G14" s="18">
        <v>8.3140000000000001</v>
      </c>
      <c r="H14" s="80"/>
      <c r="I14" s="81"/>
      <c r="J14" s="17"/>
      <c r="K14" s="17"/>
      <c r="L14" s="17"/>
      <c r="M14" s="17"/>
      <c r="N14" s="17"/>
      <c r="O14" s="22"/>
    </row>
    <row r="15" spans="1:16" ht="15.75" thickBot="1">
      <c r="A15" s="66"/>
      <c r="B15" s="63"/>
      <c r="C15" s="12">
        <f t="shared" si="0"/>
        <v>9.9679460063796729E-3</v>
      </c>
      <c r="D15" s="20">
        <v>104800</v>
      </c>
      <c r="E15" s="20">
        <f>229.8*10^(-6)</f>
        <v>2.298E-4</v>
      </c>
      <c r="F15" s="19">
        <v>290.60000000000002</v>
      </c>
      <c r="G15" s="10">
        <v>8.3140000000000001</v>
      </c>
      <c r="H15" s="82"/>
      <c r="I15" s="83"/>
      <c r="J15" s="17"/>
      <c r="K15" s="17"/>
      <c r="L15" s="17"/>
      <c r="M15" s="17"/>
      <c r="N15" s="17"/>
      <c r="O15" s="22"/>
    </row>
    <row r="16" spans="1:16">
      <c r="A16" s="21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22"/>
    </row>
    <row r="17" spans="1:21">
      <c r="A17" s="21"/>
      <c r="B17" s="17"/>
      <c r="C17" s="3" t="s">
        <v>11</v>
      </c>
      <c r="D17" s="7">
        <f>5/2*G8</f>
        <v>20.785</v>
      </c>
      <c r="E17" s="7" t="s">
        <v>26</v>
      </c>
      <c r="F17" s="7" t="s">
        <v>40</v>
      </c>
      <c r="G17" s="49" t="s">
        <v>38</v>
      </c>
      <c r="H17" s="49"/>
      <c r="I17" s="49" t="s">
        <v>37</v>
      </c>
      <c r="J17" s="49"/>
      <c r="K17" s="5" t="s">
        <v>39</v>
      </c>
      <c r="L17" s="17"/>
      <c r="M17" s="17"/>
      <c r="N17" s="17"/>
      <c r="O17" s="22"/>
    </row>
    <row r="18" spans="1:21">
      <c r="A18" s="21"/>
      <c r="B18" s="17"/>
      <c r="C18" s="17"/>
      <c r="D18" s="17"/>
      <c r="E18" s="6">
        <f>F18-AVERAGE(F12:F15)</f>
        <v>91.108795684639347</v>
      </c>
      <c r="F18" s="6">
        <f>AVERAGE(A8:A11)</f>
        <v>381.93379568463939</v>
      </c>
      <c r="G18" s="50">
        <f>AVERAGE(D8:D11)</f>
        <v>297925</v>
      </c>
      <c r="H18" s="49"/>
      <c r="I18" s="50">
        <f>AVERAGE(E8:E11)</f>
        <v>1.0695E-4</v>
      </c>
      <c r="J18" s="49"/>
      <c r="K18" s="6">
        <f>AVERAGE(F8:F11)</f>
        <v>336.22500000000002</v>
      </c>
      <c r="L18" s="17"/>
      <c r="M18" s="17"/>
      <c r="N18" s="17"/>
      <c r="O18" s="22"/>
    </row>
    <row r="19" spans="1:21" ht="15.75" thickBo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1:21" ht="16.5" thickTop="1" thickBo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.5" thickTop="1" thickBot="1">
      <c r="A21" s="51" t="s">
        <v>41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</row>
    <row r="22" spans="1:21" ht="16.5" thickTop="1" thickBot="1">
      <c r="A22" s="2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22"/>
    </row>
    <row r="23" spans="1:21" ht="16.5" thickTop="1" thickBot="1">
      <c r="A23" s="21"/>
      <c r="B23" s="17"/>
      <c r="C23" s="36" t="s">
        <v>4</v>
      </c>
      <c r="D23" s="37" t="s">
        <v>5</v>
      </c>
      <c r="E23" s="37" t="s">
        <v>6</v>
      </c>
      <c r="F23" s="37" t="s">
        <v>7</v>
      </c>
      <c r="G23" s="38" t="s">
        <v>8</v>
      </c>
      <c r="H23" s="17"/>
      <c r="I23" s="17"/>
      <c r="J23" s="17"/>
      <c r="K23" s="17"/>
      <c r="L23" s="17"/>
      <c r="M23" s="17"/>
      <c r="N23" s="17"/>
      <c r="O23" s="22"/>
    </row>
    <row r="24" spans="1:21" ht="15.75" thickTop="1">
      <c r="A24" s="21"/>
      <c r="B24" s="17"/>
      <c r="C24" s="39">
        <f>D24*E24/(G24*F24)</f>
        <v>9.7816922255075742E-3</v>
      </c>
      <c r="D24" s="8">
        <v>213300</v>
      </c>
      <c r="E24" s="8">
        <v>1.2129999999999999E-4</v>
      </c>
      <c r="F24" s="7">
        <v>318.3</v>
      </c>
      <c r="G24" s="40">
        <v>8.31</v>
      </c>
      <c r="H24" s="67" t="s">
        <v>10</v>
      </c>
      <c r="I24" s="68"/>
      <c r="J24" s="17"/>
      <c r="K24" s="36" t="s">
        <v>18</v>
      </c>
      <c r="L24" s="44">
        <v>2.2939999999999999E-4</v>
      </c>
      <c r="M24" s="17"/>
      <c r="N24" s="17"/>
      <c r="O24" s="22"/>
    </row>
    <row r="25" spans="1:21" ht="15.75" thickBot="1">
      <c r="A25" s="21"/>
      <c r="B25" s="17"/>
      <c r="C25" s="39">
        <f t="shared" ref="C25:C31" si="1">D25*E25/(G25*F25)</f>
        <v>9.7971738398146269E-3</v>
      </c>
      <c r="D25" s="8">
        <v>211200</v>
      </c>
      <c r="E25" s="8">
        <v>1.227E-4</v>
      </c>
      <c r="F25" s="7">
        <v>318.3</v>
      </c>
      <c r="G25" s="40">
        <v>8.31</v>
      </c>
      <c r="H25" s="69"/>
      <c r="I25" s="70"/>
      <c r="J25" s="17"/>
      <c r="K25" s="28" t="s">
        <v>19</v>
      </c>
      <c r="L25" s="45">
        <v>121.3</v>
      </c>
      <c r="M25" s="17"/>
      <c r="N25" s="17"/>
      <c r="O25" s="22"/>
    </row>
    <row r="26" spans="1:21" ht="15.75" thickTop="1">
      <c r="A26" s="21"/>
      <c r="B26" s="17"/>
      <c r="C26" s="39">
        <f t="shared" si="1"/>
        <v>9.8322334673190803E-3</v>
      </c>
      <c r="D26" s="8">
        <v>207800</v>
      </c>
      <c r="E26" s="8">
        <v>1.248E-4</v>
      </c>
      <c r="F26" s="7">
        <v>317.39999999999998</v>
      </c>
      <c r="G26" s="40">
        <v>8.31</v>
      </c>
      <c r="H26" s="69"/>
      <c r="I26" s="70"/>
      <c r="J26" s="17"/>
      <c r="K26" s="17"/>
      <c r="L26" s="17"/>
      <c r="M26" s="17"/>
      <c r="N26" s="17"/>
      <c r="O26" s="22"/>
    </row>
    <row r="27" spans="1:21" ht="15.75" thickBot="1">
      <c r="A27" s="21"/>
      <c r="B27" s="17"/>
      <c r="C27" s="39">
        <f t="shared" si="1"/>
        <v>9.8508779127010147E-3</v>
      </c>
      <c r="D27" s="8">
        <v>203400</v>
      </c>
      <c r="E27" s="8">
        <v>1.2749999999999998E-4</v>
      </c>
      <c r="F27" s="7">
        <v>316.8</v>
      </c>
      <c r="G27" s="40">
        <v>8.31</v>
      </c>
      <c r="H27" s="69"/>
      <c r="I27" s="70"/>
      <c r="J27" s="17"/>
      <c r="K27" s="17"/>
      <c r="L27" s="33"/>
      <c r="M27" s="17"/>
      <c r="N27" s="17"/>
      <c r="O27" s="22"/>
    </row>
    <row r="28" spans="1:21" ht="15.75" thickTop="1">
      <c r="A28" s="54" t="s">
        <v>13</v>
      </c>
      <c r="B28" s="73">
        <f>AVERAGE(C28:C31)</f>
        <v>9.6434648064967349E-3</v>
      </c>
      <c r="C28" s="39">
        <f t="shared" si="1"/>
        <v>9.6727637384677097E-3</v>
      </c>
      <c r="D28" s="8">
        <v>106700</v>
      </c>
      <c r="E28" s="8">
        <v>2.2599999999999999E-4</v>
      </c>
      <c r="F28" s="7">
        <v>300</v>
      </c>
      <c r="G28" s="40">
        <v>8.31</v>
      </c>
      <c r="H28" s="69" t="s">
        <v>9</v>
      </c>
      <c r="I28" s="70"/>
      <c r="J28" s="17"/>
      <c r="K28" s="36" t="s">
        <v>34</v>
      </c>
      <c r="L28" s="44">
        <f>B28*5/2*G24*(F24-F31)</f>
        <v>4.0068596270993933</v>
      </c>
      <c r="M28" s="17"/>
      <c r="N28" s="17"/>
      <c r="O28" s="22"/>
    </row>
    <row r="29" spans="1:21">
      <c r="A29" s="55"/>
      <c r="B29" s="74"/>
      <c r="C29" s="39">
        <f t="shared" si="1"/>
        <v>9.6383868826708761E-3</v>
      </c>
      <c r="D29" s="8">
        <v>105700</v>
      </c>
      <c r="E29" s="8">
        <v>2.2709999999999999E-4</v>
      </c>
      <c r="F29" s="7">
        <v>299.7</v>
      </c>
      <c r="G29" s="40">
        <v>8.31</v>
      </c>
      <c r="H29" s="69"/>
      <c r="I29" s="70"/>
      <c r="J29" s="17"/>
      <c r="K29" s="39" t="s">
        <v>25</v>
      </c>
      <c r="L29" s="40">
        <v>-16.25</v>
      </c>
      <c r="M29" s="17" t="s">
        <v>3</v>
      </c>
      <c r="N29" s="17"/>
      <c r="O29" s="22"/>
    </row>
    <row r="30" spans="1:21">
      <c r="A30" s="55"/>
      <c r="B30" s="74"/>
      <c r="C30" s="39">
        <f t="shared" si="1"/>
        <v>9.6531077902846461E-3</v>
      </c>
      <c r="D30" s="8">
        <v>104300</v>
      </c>
      <c r="E30" s="8">
        <v>2.2949999999999999E-4</v>
      </c>
      <c r="F30" s="7">
        <v>298.39999999999998</v>
      </c>
      <c r="G30" s="40">
        <v>8.31</v>
      </c>
      <c r="H30" s="69"/>
      <c r="I30" s="70"/>
      <c r="J30" s="17"/>
      <c r="K30" s="39" t="s">
        <v>33</v>
      </c>
      <c r="L30" s="46">
        <f>L29+L28</f>
        <v>-12.243140372900607</v>
      </c>
      <c r="M30" s="17"/>
      <c r="N30" s="17"/>
      <c r="O30" s="22"/>
    </row>
    <row r="31" spans="1:21" ht="15.75" thickBot="1">
      <c r="A31" s="56"/>
      <c r="B31" s="75"/>
      <c r="C31" s="28">
        <f t="shared" si="1"/>
        <v>9.6096008145637145E-3</v>
      </c>
      <c r="D31" s="41">
        <v>103300</v>
      </c>
      <c r="E31" s="41">
        <v>2.3059999999999999E-4</v>
      </c>
      <c r="F31" s="42">
        <v>298.3</v>
      </c>
      <c r="G31" s="43">
        <v>8.31</v>
      </c>
      <c r="H31" s="71"/>
      <c r="I31" s="72"/>
      <c r="J31" s="17"/>
      <c r="K31" s="39" t="s">
        <v>14</v>
      </c>
      <c r="L31" s="46">
        <f>ABS(L30/(B28*(F24-F31)))</f>
        <v>63.478949830627727</v>
      </c>
      <c r="M31" s="17"/>
      <c r="N31" s="17"/>
      <c r="O31" s="22"/>
    </row>
    <row r="32" spans="1:21" ht="16.5" thickTop="1" thickBot="1">
      <c r="A32" s="21"/>
      <c r="B32" s="17"/>
      <c r="C32" s="17"/>
      <c r="D32" s="17"/>
      <c r="E32" s="17"/>
      <c r="F32" s="17"/>
      <c r="G32" s="17"/>
      <c r="H32" s="17"/>
      <c r="I32" s="17"/>
      <c r="J32" s="17"/>
      <c r="K32" s="47" t="s">
        <v>22</v>
      </c>
      <c r="L32" s="45">
        <f>(7/2*G24+L31)/(5/2*G24+L31)</f>
        <v>1.0986303908209081</v>
      </c>
      <c r="M32" s="17" t="s">
        <v>43</v>
      </c>
      <c r="N32" s="17"/>
      <c r="O32" s="22"/>
    </row>
    <row r="33" spans="1:15" ht="16.5" thickTop="1" thickBot="1">
      <c r="A33" s="21"/>
      <c r="B33" s="17"/>
      <c r="C33" s="17"/>
      <c r="D33" s="17"/>
      <c r="E33" s="30" t="s">
        <v>15</v>
      </c>
      <c r="F33" s="31">
        <f>AVERAGE(F28:F31)</f>
        <v>299.10000000000002</v>
      </c>
      <c r="G33" s="17"/>
      <c r="H33" s="30" t="s">
        <v>20</v>
      </c>
      <c r="I33" s="31">
        <f>D24*E24/(B28*G31)</f>
        <v>322.86244600400357</v>
      </c>
      <c r="J33" s="17"/>
      <c r="K33" s="17"/>
      <c r="L33" s="33"/>
      <c r="M33" s="17"/>
      <c r="N33" s="17"/>
      <c r="O33" s="22"/>
    </row>
    <row r="34" spans="1:15" ht="15.75" thickTop="1">
      <c r="A34" s="21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33"/>
      <c r="M34" s="17"/>
      <c r="N34" s="17"/>
      <c r="O34" s="22"/>
    </row>
    <row r="35" spans="1:15">
      <c r="A35" s="21"/>
      <c r="B35" s="17"/>
      <c r="C35" s="17" t="s">
        <v>16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22"/>
    </row>
    <row r="36" spans="1:15">
      <c r="A36" s="21"/>
      <c r="B36" s="17" t="s">
        <v>21</v>
      </c>
      <c r="C36" s="17" t="s">
        <v>17</v>
      </c>
      <c r="D36" s="35">
        <f>B28*G31*F33*LN(L25/L24)</f>
        <v>315.87136832115431</v>
      </c>
      <c r="E36" s="17"/>
      <c r="F36" s="17" t="s">
        <v>14</v>
      </c>
      <c r="G36" s="17"/>
      <c r="H36" s="17"/>
      <c r="I36" s="17"/>
      <c r="J36" s="17"/>
      <c r="K36" s="17"/>
      <c r="L36" s="17"/>
      <c r="M36" s="17"/>
      <c r="N36" s="17"/>
      <c r="O36" s="22"/>
    </row>
    <row r="37" spans="1:15">
      <c r="A37" s="21"/>
      <c r="B37" s="17"/>
      <c r="C37" s="17"/>
      <c r="D37" s="17"/>
      <c r="E37" s="17"/>
      <c r="F37" s="34" t="s">
        <v>22</v>
      </c>
      <c r="G37" s="17"/>
      <c r="H37" s="17"/>
      <c r="I37" s="17"/>
      <c r="J37" s="17"/>
      <c r="K37" s="17"/>
      <c r="L37" s="17"/>
      <c r="M37" s="17"/>
      <c r="N37" s="17"/>
      <c r="O37" s="22"/>
    </row>
    <row r="38" spans="1:15">
      <c r="A38" s="21"/>
      <c r="B38" s="17"/>
      <c r="C38" s="34" t="s">
        <v>12</v>
      </c>
      <c r="D38" s="17">
        <f>B28*(5/2)*G31*(I33-F31)</f>
        <v>4.9209136618125351</v>
      </c>
      <c r="E38" s="17"/>
      <c r="F38" s="34"/>
      <c r="G38" s="17"/>
      <c r="H38" s="17"/>
      <c r="I38" s="17"/>
      <c r="J38" s="17"/>
      <c r="K38" s="17"/>
      <c r="L38" s="17"/>
      <c r="M38" s="17"/>
      <c r="N38" s="17"/>
      <c r="O38" s="22"/>
    </row>
    <row r="39" spans="1:15" ht="15.75" thickBo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/>
    </row>
    <row r="40" spans="1:15" ht="15.75" thickTop="1"/>
    <row r="48" spans="1:15">
      <c r="E48" s="1"/>
      <c r="F48" s="1"/>
    </row>
    <row r="49" spans="2:6">
      <c r="E49" s="1"/>
      <c r="F49" s="1"/>
    </row>
    <row r="50" spans="2:6">
      <c r="E50" s="1"/>
      <c r="F50" s="1"/>
    </row>
    <row r="51" spans="2:6">
      <c r="E51" s="1"/>
      <c r="F51" s="1"/>
    </row>
    <row r="52" spans="2:6">
      <c r="B52" s="17"/>
      <c r="C52" s="48"/>
      <c r="E52" s="1"/>
      <c r="F52" s="1"/>
    </row>
    <row r="53" spans="2:6">
      <c r="B53" s="17"/>
      <c r="C53" s="48"/>
      <c r="E53" s="1"/>
      <c r="F53" s="1"/>
    </row>
    <row r="54" spans="2:6">
      <c r="B54" s="17"/>
      <c r="C54" s="48"/>
      <c r="E54" s="1"/>
      <c r="F54" s="1"/>
    </row>
    <row r="55" spans="2:6">
      <c r="B55" s="17"/>
      <c r="C55" s="48"/>
      <c r="E55" s="1"/>
      <c r="F55" s="1"/>
    </row>
  </sheetData>
  <mergeCells count="17">
    <mergeCell ref="A28:A31"/>
    <mergeCell ref="A1:O1"/>
    <mergeCell ref="B7:B11"/>
    <mergeCell ref="A12:A15"/>
    <mergeCell ref="H24:I27"/>
    <mergeCell ref="H28:I31"/>
    <mergeCell ref="B28:B31"/>
    <mergeCell ref="K6:L6"/>
    <mergeCell ref="N2:O2"/>
    <mergeCell ref="H8:I11"/>
    <mergeCell ref="H12:I15"/>
    <mergeCell ref="B12:B15"/>
    <mergeCell ref="G17:H17"/>
    <mergeCell ref="I17:J17"/>
    <mergeCell ref="G18:H18"/>
    <mergeCell ref="I18:J18"/>
    <mergeCell ref="A21:O2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Dias</dc:creator>
  <cp:lastModifiedBy>Emanuel</cp:lastModifiedBy>
  <dcterms:created xsi:type="dcterms:W3CDTF">2010-04-14T08:02:40Z</dcterms:created>
  <dcterms:modified xsi:type="dcterms:W3CDTF">2010-04-24T21:51:59Z</dcterms:modified>
</cp:coreProperties>
</file>