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C15" i="1"/>
  <c r="I32"/>
  <c r="F38" s="1"/>
  <c r="I33"/>
  <c r="F39"/>
  <c r="E20"/>
  <c r="O21" s="1"/>
  <c r="E38"/>
  <c r="O20"/>
  <c r="E39"/>
  <c r="F33"/>
  <c r="F32"/>
  <c r="D33"/>
  <c r="H33" s="1"/>
  <c r="D32"/>
  <c r="H32" s="1"/>
  <c r="I27"/>
  <c r="I26"/>
  <c r="H27"/>
  <c r="H26"/>
  <c r="I23"/>
  <c r="J23"/>
  <c r="H23"/>
  <c r="K23" s="1"/>
  <c r="E19"/>
  <c r="F11"/>
  <c r="F10"/>
  <c r="O10" s="1"/>
  <c r="Q11" s="1"/>
  <c r="F4"/>
  <c r="O4" s="1"/>
  <c r="F3"/>
  <c r="O3" s="1"/>
  <c r="Q4" l="1"/>
  <c r="Q3"/>
  <c r="C7"/>
  <c r="O11"/>
  <c r="Q10" s="1"/>
  <c r="F8" l="1"/>
  <c r="D8"/>
  <c r="C8"/>
</calcChain>
</file>

<file path=xl/sharedStrings.xml><?xml version="1.0" encoding="utf-8"?>
<sst xmlns="http://schemas.openxmlformats.org/spreadsheetml/2006/main" count="84" uniqueCount="56">
  <si>
    <t>Regime estacionário I</t>
  </si>
  <si>
    <t>I</t>
  </si>
  <si>
    <t>eI</t>
  </si>
  <si>
    <t>U</t>
  </si>
  <si>
    <t>eU</t>
  </si>
  <si>
    <t>P</t>
  </si>
  <si>
    <t>eP</t>
  </si>
  <si>
    <t>S</t>
  </si>
  <si>
    <t>k</t>
  </si>
  <si>
    <t>ek</t>
  </si>
  <si>
    <t>grad T</t>
  </si>
  <si>
    <t>e grad T</t>
  </si>
  <si>
    <t>kmédio</t>
  </si>
  <si>
    <t>ekmédio</t>
  </si>
  <si>
    <t>kteórico</t>
  </si>
  <si>
    <t>precisão</t>
  </si>
  <si>
    <t>exactidão</t>
  </si>
  <si>
    <t>Regime estacionário II</t>
  </si>
  <si>
    <t>k&lt;267,19</t>
  </si>
  <si>
    <t>caudal:</t>
  </si>
  <si>
    <t>V</t>
  </si>
  <si>
    <t>densidade</t>
  </si>
  <si>
    <t>100ml-&gt;</t>
  </si>
  <si>
    <t>(W/(mK))</t>
  </si>
  <si>
    <t>(kg/m^3)</t>
  </si>
  <si>
    <t>c</t>
  </si>
  <si>
    <t>(J/(kg.K))</t>
  </si>
  <si>
    <t>eV</t>
  </si>
  <si>
    <t>0,5ml</t>
  </si>
  <si>
    <t>(m^3)</t>
  </si>
  <si>
    <t>1ª</t>
  </si>
  <si>
    <t>2ª</t>
  </si>
  <si>
    <t>3ª</t>
  </si>
  <si>
    <t>medidas de t (afastadas 30 30 min)</t>
  </si>
  <si>
    <t>et</t>
  </si>
  <si>
    <t>(desvio entre a média total e os valores individuais medidos)</t>
  </si>
  <si>
    <t>II</t>
  </si>
  <si>
    <t>Tb</t>
  </si>
  <si>
    <t>Ta(saida</t>
  </si>
  <si>
    <t>eTa</t>
  </si>
  <si>
    <t>eTb</t>
  </si>
  <si>
    <t>delta T</t>
  </si>
  <si>
    <t>e delta T</t>
  </si>
  <si>
    <t>(água varia pouco a temperatura, c água)</t>
  </si>
  <si>
    <t>Kelvin;</t>
  </si>
  <si>
    <t>0ºC</t>
  </si>
  <si>
    <t>corresponde</t>
  </si>
  <si>
    <t>273,15 K</t>
  </si>
  <si>
    <t>P2:</t>
  </si>
  <si>
    <t>eP2</t>
  </si>
  <si>
    <t>P2</t>
  </si>
  <si>
    <t>caudal</t>
  </si>
  <si>
    <t>ecaudal</t>
  </si>
  <si>
    <t>cientifico</t>
  </si>
  <si>
    <t>encontrar lower bound…….</t>
  </si>
  <si>
    <t>upper bound!!!!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</si>
</sst>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%"/>
    <numFmt numFmtId="166" formatCode="0.0000000"/>
    <numFmt numFmtId="167" formatCode="0.0000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4" xfId="0" applyBorder="1"/>
    <xf numFmtId="0" fontId="2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2" fontId="0" fillId="0" borderId="0" xfId="0" applyNumberFormat="1" applyBorder="1"/>
    <xf numFmtId="0" fontId="0" fillId="0" borderId="2" xfId="0" applyBorder="1"/>
    <xf numFmtId="0" fontId="2" fillId="0" borderId="1" xfId="0" applyFont="1" applyBorder="1"/>
    <xf numFmtId="0" fontId="0" fillId="0" borderId="5" xfId="0" applyBorder="1"/>
    <xf numFmtId="165" fontId="0" fillId="0" borderId="7" xfId="1" applyNumberFormat="1" applyFont="1" applyBorder="1"/>
    <xf numFmtId="165" fontId="0" fillId="0" borderId="5" xfId="1" applyNumberFormat="1" applyFont="1" applyBorder="1"/>
    <xf numFmtId="0" fontId="2" fillId="0" borderId="2" xfId="0" applyFont="1" applyBorder="1"/>
    <xf numFmtId="165" fontId="0" fillId="0" borderId="2" xfId="1" applyNumberFormat="1" applyFont="1" applyBorder="1"/>
    <xf numFmtId="0" fontId="4" fillId="0" borderId="0" xfId="0" applyFont="1" applyBorder="1"/>
    <xf numFmtId="165" fontId="0" fillId="2" borderId="7" xfId="1" applyNumberFormat="1" applyFont="1" applyFill="1" applyBorder="1"/>
    <xf numFmtId="0" fontId="0" fillId="2" borderId="4" xfId="0" applyFill="1" applyBorder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5" fillId="0" borderId="0" xfId="0" applyNumberFormat="1" applyFont="1"/>
    <xf numFmtId="164" fontId="3" fillId="0" borderId="0" xfId="0" applyNumberFormat="1" applyFont="1"/>
    <xf numFmtId="167" fontId="0" fillId="0" borderId="0" xfId="0" applyNumberFormat="1"/>
    <xf numFmtId="11" fontId="0" fillId="0" borderId="0" xfId="0" applyNumberForma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39"/>
  <sheetViews>
    <sheetView tabSelected="1" topLeftCell="A11" workbookViewId="0">
      <selection activeCell="C15" sqref="C15"/>
    </sheetView>
  </sheetViews>
  <sheetFormatPr defaultRowHeight="15"/>
  <cols>
    <col min="3" max="3" width="12" bestFit="1" customWidth="1"/>
    <col min="4" max="4" width="9.140625" customWidth="1"/>
    <col min="5" max="5" width="13.140625" customWidth="1"/>
    <col min="6" max="7" width="9.140625" customWidth="1"/>
    <col min="15" max="15" width="12" bestFit="1" customWidth="1"/>
  </cols>
  <sheetData>
    <row r="1" spans="2:17" ht="15.75" thickBot="1"/>
    <row r="2" spans="2:17" ht="21.75" thickBot="1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2:17">
      <c r="B3" s="4" t="s">
        <v>1</v>
      </c>
      <c r="C3" s="2">
        <v>1.36</v>
      </c>
      <c r="D3" s="2"/>
      <c r="E3" s="5" t="s">
        <v>5</v>
      </c>
      <c r="F3" s="2">
        <f>C3*C5</f>
        <v>21.8688</v>
      </c>
      <c r="G3" s="2"/>
      <c r="H3" s="5" t="s">
        <v>7</v>
      </c>
      <c r="I3" s="2">
        <v>4.0000000000000002E-4</v>
      </c>
      <c r="J3" s="2"/>
      <c r="K3" s="5" t="s">
        <v>10</v>
      </c>
      <c r="L3" s="2">
        <v>198.64</v>
      </c>
      <c r="M3" s="2"/>
      <c r="N3" s="5" t="s">
        <v>8</v>
      </c>
      <c r="O3" s="3">
        <f>F3/(I3*L3)</f>
        <v>275.23157470801448</v>
      </c>
      <c r="P3" s="11" t="s">
        <v>15</v>
      </c>
      <c r="Q3" s="16">
        <f>(O3-O4)/O3</f>
        <v>0.98636991579321176</v>
      </c>
    </row>
    <row r="4" spans="2:17" ht="15.75" thickBot="1">
      <c r="B4" s="4" t="s">
        <v>2</v>
      </c>
      <c r="C4" s="2">
        <v>0.01</v>
      </c>
      <c r="D4" s="2"/>
      <c r="E4" s="5" t="s">
        <v>6</v>
      </c>
      <c r="F4" s="2">
        <f>C3*C6+C5*C4</f>
        <v>0.2288</v>
      </c>
      <c r="G4" s="2"/>
      <c r="H4" s="2"/>
      <c r="I4" s="2"/>
      <c r="J4" s="2"/>
      <c r="K4" s="5" t="s">
        <v>11</v>
      </c>
      <c r="L4" s="2">
        <v>0.62922999999999996</v>
      </c>
      <c r="M4" s="2"/>
      <c r="N4" s="5" t="s">
        <v>9</v>
      </c>
      <c r="O4" s="3">
        <f>F4/(I3*L3)+(F3*L4)/(I3*L3*L3)</f>
        <v>3.7514295396371526</v>
      </c>
      <c r="P4" s="6" t="s">
        <v>16</v>
      </c>
      <c r="Q4" s="13">
        <f>E8/O3</f>
        <v>0.86109306409130826</v>
      </c>
    </row>
    <row r="5" spans="2:17" ht="21">
      <c r="B5" s="4" t="s">
        <v>3</v>
      </c>
      <c r="C5" s="17">
        <v>16.079999999999998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 t="s">
        <v>23</v>
      </c>
    </row>
    <row r="6" spans="2:17" ht="15.75" thickBot="1">
      <c r="B6" s="6" t="s">
        <v>4</v>
      </c>
      <c r="C6" s="7">
        <v>0.05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2:17">
      <c r="B7" s="11" t="s">
        <v>12</v>
      </c>
      <c r="C7" s="10">
        <f>AVERAGE(O3,O10)</f>
        <v>271.20953735400724</v>
      </c>
      <c r="D7" s="1" t="s">
        <v>15</v>
      </c>
      <c r="E7" s="11" t="s">
        <v>14</v>
      </c>
      <c r="F7" s="15" t="s">
        <v>16</v>
      </c>
    </row>
    <row r="8" spans="2:17" ht="15.75" thickBot="1">
      <c r="B8" s="6" t="s">
        <v>13</v>
      </c>
      <c r="C8" s="8">
        <f>AVERAGE(O4,O11)</f>
        <v>4.155316970563355</v>
      </c>
      <c r="D8" s="14">
        <f>(C7-C8)/C7</f>
        <v>0.98467857358150546</v>
      </c>
      <c r="E8" s="12">
        <v>237</v>
      </c>
      <c r="F8" s="13">
        <f>(E8)/C7</f>
        <v>0.87386307396205665</v>
      </c>
    </row>
    <row r="9" spans="2:17" ht="21.75" thickBot="1">
      <c r="B9" s="27" t="s">
        <v>17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</row>
    <row r="10" spans="2:17">
      <c r="B10" s="4" t="s">
        <v>1</v>
      </c>
      <c r="C10" s="2">
        <v>1.71</v>
      </c>
      <c r="D10" s="2"/>
      <c r="E10" s="5" t="s">
        <v>5</v>
      </c>
      <c r="F10" s="2">
        <f>C10*C12</f>
        <v>34.798500000000004</v>
      </c>
      <c r="G10" s="2"/>
      <c r="H10" s="5" t="s">
        <v>7</v>
      </c>
      <c r="I10" s="2">
        <v>4.0000000000000002E-4</v>
      </c>
      <c r="J10" s="2"/>
      <c r="K10" s="5" t="s">
        <v>10</v>
      </c>
      <c r="L10" s="9">
        <v>325.60000000000002</v>
      </c>
      <c r="M10" s="2"/>
      <c r="N10" s="5" t="s">
        <v>8</v>
      </c>
      <c r="O10" s="19">
        <f>F10/(I10*L10)</f>
        <v>267.1875</v>
      </c>
      <c r="P10" s="11" t="s">
        <v>15</v>
      </c>
      <c r="Q10" s="16">
        <f>(O10-O11)/O10</f>
        <v>0.98293631101196877</v>
      </c>
    </row>
    <row r="11" spans="2:17" ht="15.75" thickBot="1">
      <c r="B11" s="4" t="s">
        <v>2</v>
      </c>
      <c r="C11" s="2">
        <v>0.02</v>
      </c>
      <c r="D11" s="2"/>
      <c r="E11" s="5" t="s">
        <v>6</v>
      </c>
      <c r="F11" s="2">
        <f>C10*C13+C12*C11</f>
        <v>0.49250000000000005</v>
      </c>
      <c r="G11" s="2"/>
      <c r="H11" s="2"/>
      <c r="I11" s="2"/>
      <c r="J11" s="2"/>
      <c r="K11" s="5" t="s">
        <v>11</v>
      </c>
      <c r="L11" s="2">
        <v>0.94774999999999998</v>
      </c>
      <c r="M11" s="2"/>
      <c r="N11" s="5" t="s">
        <v>9</v>
      </c>
      <c r="O11" s="3">
        <f>F11/(I10*L10)+(F10*L11)/(I10*L10*L10)</f>
        <v>4.5592044014895574</v>
      </c>
      <c r="P11" s="6" t="s">
        <v>16</v>
      </c>
      <c r="Q11" s="18">
        <f>E8/O10</f>
        <v>0.88701754385964915</v>
      </c>
    </row>
    <row r="12" spans="2:17" ht="21">
      <c r="B12" s="4" t="s">
        <v>3</v>
      </c>
      <c r="C12" s="17">
        <v>20.350000000000001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</row>
    <row r="13" spans="2:17" ht="15.75" thickBot="1">
      <c r="B13" s="6" t="s">
        <v>4</v>
      </c>
      <c r="C13" s="7">
        <v>0.05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</row>
    <row r="15" spans="2:17">
      <c r="C15">
        <f>E8/(E21*E22)</f>
        <v>5.6730757262255039E-5</v>
      </c>
    </row>
    <row r="16" spans="2:17">
      <c r="O16" t="s">
        <v>18</v>
      </c>
      <c r="P16" t="s">
        <v>55</v>
      </c>
    </row>
    <row r="18" spans="2:18">
      <c r="H18" t="s">
        <v>33</v>
      </c>
    </row>
    <row r="19" spans="2:18">
      <c r="B19" t="s">
        <v>19</v>
      </c>
      <c r="C19" t="s">
        <v>20</v>
      </c>
      <c r="D19" t="s">
        <v>22</v>
      </c>
      <c r="E19" s="20">
        <f>10^-4</f>
        <v>1E-4</v>
      </c>
      <c r="F19" t="s">
        <v>29</v>
      </c>
      <c r="H19" t="s">
        <v>30</v>
      </c>
      <c r="I19" t="s">
        <v>31</v>
      </c>
      <c r="J19" t="s">
        <v>32</v>
      </c>
      <c r="P19" t="s">
        <v>53</v>
      </c>
    </row>
    <row r="20" spans="2:18">
      <c r="C20" t="s">
        <v>27</v>
      </c>
      <c r="D20" t="s">
        <v>28</v>
      </c>
      <c r="E20">
        <f>0.5*10^-6</f>
        <v>4.9999999999999998E-7</v>
      </c>
      <c r="F20" t="s">
        <v>29</v>
      </c>
      <c r="H20" s="21">
        <v>18.600000000000001</v>
      </c>
      <c r="I20" s="21">
        <v>19</v>
      </c>
      <c r="J20" s="21">
        <v>19.100000000000001</v>
      </c>
      <c r="N20" t="s">
        <v>51</v>
      </c>
      <c r="O20" s="25">
        <f>E19/K23</f>
        <v>5.2878965922444183E-6</v>
      </c>
      <c r="P20" s="26">
        <v>5.2878965922444183E-6</v>
      </c>
    </row>
    <row r="21" spans="2:18">
      <c r="C21" t="s">
        <v>21</v>
      </c>
      <c r="E21">
        <v>998</v>
      </c>
      <c r="F21" t="s">
        <v>24</v>
      </c>
      <c r="H21" s="21">
        <v>19</v>
      </c>
      <c r="I21" s="21">
        <v>18.600000000000001</v>
      </c>
      <c r="J21" s="21">
        <v>19.2</v>
      </c>
      <c r="N21" t="s">
        <v>52</v>
      </c>
      <c r="O21" s="25">
        <f>E20/K23+L23*(E19/(K23*K23))</f>
        <v>1.103250340720325E-7</v>
      </c>
      <c r="P21" s="26">
        <v>1.103250340720325E-7</v>
      </c>
    </row>
    <row r="22" spans="2:18">
      <c r="C22" t="s">
        <v>25</v>
      </c>
      <c r="E22">
        <v>4186</v>
      </c>
      <c r="F22" t="s">
        <v>26</v>
      </c>
      <c r="H22" s="21">
        <v>18.899999999999999</v>
      </c>
      <c r="I22" s="21">
        <v>18.899999999999999</v>
      </c>
      <c r="J22" s="21">
        <v>18.899999999999999</v>
      </c>
      <c r="L22" t="s">
        <v>34</v>
      </c>
    </row>
    <row r="23" spans="2:18" ht="18.75">
      <c r="H23" s="23">
        <f>AVERAGE(H20:H22)</f>
        <v>18.833333333333332</v>
      </c>
      <c r="I23" s="23">
        <f t="shared" ref="I23:J23" si="0">AVERAGE(I20:I22)</f>
        <v>18.833333333333332</v>
      </c>
      <c r="J23" s="23">
        <f t="shared" si="0"/>
        <v>19.066666666666666</v>
      </c>
      <c r="K23" s="24">
        <f>AVERAGE(H23:J23)</f>
        <v>18.911111111111111</v>
      </c>
      <c r="L23">
        <v>0.3</v>
      </c>
    </row>
    <row r="24" spans="2:18">
      <c r="L24" t="s">
        <v>35</v>
      </c>
    </row>
    <row r="25" spans="2:18">
      <c r="D25" t="s">
        <v>38</v>
      </c>
      <c r="E25" t="s">
        <v>39</v>
      </c>
      <c r="F25" t="s">
        <v>37</v>
      </c>
      <c r="G25" t="s">
        <v>40</v>
      </c>
      <c r="H25" t="s">
        <v>41</v>
      </c>
      <c r="I25" t="s">
        <v>42</v>
      </c>
    </row>
    <row r="26" spans="2:18">
      <c r="C26" t="s">
        <v>1</v>
      </c>
      <c r="D26">
        <v>22.066479999999999</v>
      </c>
      <c r="E26">
        <v>0.21679999999999999</v>
      </c>
      <c r="F26">
        <v>21.77535</v>
      </c>
      <c r="G26">
        <v>0.38211000000000001</v>
      </c>
      <c r="H26">
        <f>D26-F26</f>
        <v>0.291129999999999</v>
      </c>
      <c r="I26">
        <f>E26+G26</f>
        <v>0.59891000000000005</v>
      </c>
    </row>
    <row r="27" spans="2:18">
      <c r="C27" t="s">
        <v>36</v>
      </c>
      <c r="D27">
        <v>22.83024</v>
      </c>
      <c r="E27">
        <v>0.2132</v>
      </c>
      <c r="F27">
        <v>22.311859999999999</v>
      </c>
      <c r="G27">
        <v>0.60433999999999999</v>
      </c>
      <c r="H27">
        <f>D27-F27</f>
        <v>0.51838000000000051</v>
      </c>
      <c r="I27">
        <f>E27+G27</f>
        <v>0.81753999999999993</v>
      </c>
    </row>
    <row r="28" spans="2:18">
      <c r="J28" t="s">
        <v>43</v>
      </c>
    </row>
    <row r="30" spans="2:18">
      <c r="B30" t="s">
        <v>44</v>
      </c>
      <c r="O30" t="s">
        <v>45</v>
      </c>
      <c r="P30" t="s">
        <v>46</v>
      </c>
      <c r="R30" t="s">
        <v>47</v>
      </c>
    </row>
    <row r="31" spans="2:18">
      <c r="D31" t="s">
        <v>38</v>
      </c>
      <c r="E31" t="s">
        <v>39</v>
      </c>
      <c r="F31" t="s">
        <v>37</v>
      </c>
      <c r="G31" t="s">
        <v>40</v>
      </c>
      <c r="H31" t="s">
        <v>41</v>
      </c>
      <c r="I31" t="s">
        <v>42</v>
      </c>
    </row>
    <row r="32" spans="2:18">
      <c r="C32" t="s">
        <v>1</v>
      </c>
      <c r="D32">
        <f>273.15+D26</f>
        <v>295.21647999999999</v>
      </c>
      <c r="E32">
        <v>0.21679999999999999</v>
      </c>
      <c r="F32">
        <f>273.15+F26</f>
        <v>294.92534999999998</v>
      </c>
      <c r="G32">
        <v>0.38211000000000001</v>
      </c>
      <c r="H32">
        <f>D32-F32</f>
        <v>0.29113000000000966</v>
      </c>
      <c r="I32">
        <f>E32+G32</f>
        <v>0.59891000000000005</v>
      </c>
    </row>
    <row r="33" spans="3:10">
      <c r="C33" t="s">
        <v>36</v>
      </c>
      <c r="D33">
        <f>273.15+D27</f>
        <v>295.98023999999998</v>
      </c>
      <c r="E33">
        <v>0.2132</v>
      </c>
      <c r="F33">
        <f>273.15+F27</f>
        <v>295.46186</v>
      </c>
      <c r="G33">
        <v>0.60433999999999999</v>
      </c>
      <c r="H33">
        <f>D33-F33</f>
        <v>0.51837999999997919</v>
      </c>
      <c r="I33">
        <f>E33+G33</f>
        <v>0.81753999999999993</v>
      </c>
    </row>
    <row r="34" spans="3:10">
      <c r="J34" t="s">
        <v>43</v>
      </c>
    </row>
    <row r="37" spans="3:10">
      <c r="E37" t="s">
        <v>50</v>
      </c>
      <c r="F37" t="s">
        <v>49</v>
      </c>
      <c r="I37" t="s">
        <v>54</v>
      </c>
    </row>
    <row r="38" spans="3:10">
      <c r="C38" t="s">
        <v>48</v>
      </c>
      <c r="D38" t="s">
        <v>1</v>
      </c>
      <c r="E38" s="20">
        <f>($E$19/$K$23)*$E$22*$E$21*H32</f>
        <v>6.431313488108322</v>
      </c>
      <c r="F38" s="22">
        <f>E21*E22*(I32*O20+H32*O21)</f>
        <v>13.364620805689029</v>
      </c>
    </row>
    <row r="39" spans="3:10">
      <c r="D39" t="s">
        <v>36</v>
      </c>
      <c r="E39" s="20">
        <f>($E$19/$K$23)*$E$22*$E$21*H33</f>
        <v>11.451462528648189</v>
      </c>
      <c r="F39" s="22">
        <f>E22*E21*(I33*O20+H33*O21)</f>
        <v>18.299085423309222</v>
      </c>
    </row>
  </sheetData>
  <mergeCells count="2">
    <mergeCell ref="B2:O2"/>
    <mergeCell ref="B9:O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Tiago Neves Penedo</dc:creator>
  <cp:lastModifiedBy>Joao Tiago Neves Penedo</cp:lastModifiedBy>
  <dcterms:created xsi:type="dcterms:W3CDTF">2010-03-30T18:16:31Z</dcterms:created>
  <dcterms:modified xsi:type="dcterms:W3CDTF">2010-03-30T22:23:28Z</dcterms:modified>
</cp:coreProperties>
</file>