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S13" i="1"/>
  <c r="Q7"/>
  <c r="Q19"/>
  <c r="S12"/>
  <c r="Q18"/>
  <c r="L50"/>
  <c r="Q6"/>
  <c r="O3"/>
  <c r="F3"/>
  <c r="I43"/>
  <c r="I44"/>
  <c r="E31"/>
  <c r="F44"/>
  <c r="F43"/>
  <c r="D44"/>
  <c r="H44" s="1"/>
  <c r="D43"/>
  <c r="H43" s="1"/>
  <c r="I38"/>
  <c r="I37"/>
  <c r="H38"/>
  <c r="H37"/>
  <c r="I34"/>
  <c r="J34"/>
  <c r="H34"/>
  <c r="K34" s="1"/>
  <c r="O31" s="1"/>
  <c r="E30"/>
  <c r="F16"/>
  <c r="F15"/>
  <c r="O15" s="1"/>
  <c r="Q16" s="1"/>
  <c r="F4"/>
  <c r="O4" s="1"/>
  <c r="E49" l="1"/>
  <c r="E50"/>
  <c r="O32"/>
  <c r="F50" s="1"/>
  <c r="Q4"/>
  <c r="Q3"/>
  <c r="C7"/>
  <c r="O16"/>
  <c r="Q15" s="1"/>
  <c r="F49" l="1"/>
  <c r="F8"/>
  <c r="C8"/>
  <c r="D8" s="1"/>
</calcChain>
</file>

<file path=xl/sharedStrings.xml><?xml version="1.0" encoding="utf-8"?>
<sst xmlns="http://schemas.openxmlformats.org/spreadsheetml/2006/main" count="108" uniqueCount="68">
  <si>
    <t>Regime estacionário I</t>
  </si>
  <si>
    <t>I</t>
  </si>
  <si>
    <t>eI</t>
  </si>
  <si>
    <t>U</t>
  </si>
  <si>
    <t>eU</t>
  </si>
  <si>
    <t>P</t>
  </si>
  <si>
    <t>eP</t>
  </si>
  <si>
    <t>S</t>
  </si>
  <si>
    <t>k</t>
  </si>
  <si>
    <t>ek</t>
  </si>
  <si>
    <t>grad T</t>
  </si>
  <si>
    <t>e grad T</t>
  </si>
  <si>
    <t>kmédio</t>
  </si>
  <si>
    <t>ekmédio</t>
  </si>
  <si>
    <t>kteórico</t>
  </si>
  <si>
    <t>precisão</t>
  </si>
  <si>
    <t>exactidão</t>
  </si>
  <si>
    <t>Regime estacionário II</t>
  </si>
  <si>
    <t>k&lt;267,19</t>
  </si>
  <si>
    <t>caudal:</t>
  </si>
  <si>
    <t>V</t>
  </si>
  <si>
    <t>densidade</t>
  </si>
  <si>
    <t>100ml-&gt;</t>
  </si>
  <si>
    <t>(W/(mK))</t>
  </si>
  <si>
    <t>(kg/m^3)</t>
  </si>
  <si>
    <t>c</t>
  </si>
  <si>
    <t>(J/(kg.K))</t>
  </si>
  <si>
    <t>eV</t>
  </si>
  <si>
    <t>0,5ml</t>
  </si>
  <si>
    <t>(m^3)</t>
  </si>
  <si>
    <t>1ª</t>
  </si>
  <si>
    <t>2ª</t>
  </si>
  <si>
    <t>3ª</t>
  </si>
  <si>
    <t>medidas de t (afastadas 30 30 min)</t>
  </si>
  <si>
    <t>et</t>
  </si>
  <si>
    <t>(desvio entre a média total e os valores individuais medidos)</t>
  </si>
  <si>
    <t>II</t>
  </si>
  <si>
    <t>Tb</t>
  </si>
  <si>
    <t>Ta(saida</t>
  </si>
  <si>
    <t>eTa</t>
  </si>
  <si>
    <t>eTb</t>
  </si>
  <si>
    <t>delta T</t>
  </si>
  <si>
    <t>e delta T</t>
  </si>
  <si>
    <t>(água varia pouco a temperatura, c água)</t>
  </si>
  <si>
    <t>Kelvin;</t>
  </si>
  <si>
    <t>0ºC</t>
  </si>
  <si>
    <t>corresponde</t>
  </si>
  <si>
    <t>273,15 K</t>
  </si>
  <si>
    <t>P2:</t>
  </si>
  <si>
    <t>eP2</t>
  </si>
  <si>
    <t>P2</t>
  </si>
  <si>
    <t>caudal</t>
  </si>
  <si>
    <t>ecaudal</t>
  </si>
  <si>
    <t>cientifico</t>
  </si>
  <si>
    <t>encontrar lower bound…….</t>
  </si>
  <si>
    <t>upper bound!!!!</t>
  </si>
  <si>
    <t>Tbase</t>
  </si>
  <si>
    <t>eTbase</t>
  </si>
  <si>
    <t>Ttopo</t>
  </si>
  <si>
    <t>eTtopo</t>
  </si>
  <si>
    <t>Rbase</t>
  </si>
  <si>
    <t>eRbase</t>
  </si>
  <si>
    <t>Rtopo</t>
  </si>
  <si>
    <t>eRtopo</t>
  </si>
  <si>
    <t>Rbarra</t>
  </si>
  <si>
    <t>eRbarra</t>
  </si>
  <si>
    <t>k2</t>
  </si>
  <si>
    <t>ek2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</si>
</sst>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%"/>
    <numFmt numFmtId="166" formatCode="0.0000000"/>
    <numFmt numFmtId="167" formatCode="0.0000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4" xfId="0" applyBorder="1"/>
    <xf numFmtId="0" fontId="2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2" fontId="0" fillId="0" borderId="0" xfId="0" applyNumberFormat="1" applyBorder="1"/>
    <xf numFmtId="0" fontId="0" fillId="0" borderId="2" xfId="0" applyBorder="1"/>
    <xf numFmtId="0" fontId="2" fillId="0" borderId="1" xfId="0" applyFont="1" applyBorder="1"/>
    <xf numFmtId="0" fontId="0" fillId="0" borderId="5" xfId="0" applyBorder="1"/>
    <xf numFmtId="165" fontId="0" fillId="0" borderId="7" xfId="1" applyNumberFormat="1" applyFont="1" applyBorder="1"/>
    <xf numFmtId="165" fontId="0" fillId="0" borderId="5" xfId="1" applyNumberFormat="1" applyFont="1" applyBorder="1"/>
    <xf numFmtId="0" fontId="2" fillId="0" borderId="2" xfId="0" applyFont="1" applyBorder="1"/>
    <xf numFmtId="165" fontId="0" fillId="0" borderId="2" xfId="1" applyNumberFormat="1" applyFont="1" applyBorder="1"/>
    <xf numFmtId="0" fontId="4" fillId="0" borderId="0" xfId="0" applyFont="1" applyBorder="1"/>
    <xf numFmtId="165" fontId="0" fillId="2" borderId="7" xfId="1" applyNumberFormat="1" applyFont="1" applyFill="1" applyBorder="1"/>
    <xf numFmtId="0" fontId="0" fillId="2" borderId="4" xfId="0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167" fontId="0" fillId="0" borderId="0" xfId="0" applyNumberFormat="1"/>
    <xf numFmtId="11" fontId="0" fillId="0" borderId="0" xfId="0" applyNumberFormat="1"/>
    <xf numFmtId="0" fontId="2" fillId="0" borderId="3" xfId="0" applyFont="1" applyFill="1" applyBorder="1"/>
    <xf numFmtId="0" fontId="0" fillId="0" borderId="0" xfId="0" applyFill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50"/>
  <sheetViews>
    <sheetView tabSelected="1" topLeftCell="B1" workbookViewId="0">
      <selection activeCell="S14" sqref="S14"/>
    </sheetView>
  </sheetViews>
  <sheetFormatPr defaultRowHeight="15"/>
  <cols>
    <col min="4" max="4" width="9.140625" customWidth="1"/>
    <col min="5" max="5" width="13.140625" customWidth="1"/>
    <col min="6" max="7" width="9.140625" customWidth="1"/>
    <col min="12" max="12" width="10.5703125" bestFit="1" customWidth="1"/>
    <col min="15" max="15" width="12" bestFit="1" customWidth="1"/>
  </cols>
  <sheetData>
    <row r="1" spans="2:19" ht="15.75" thickBot="1"/>
    <row r="2" spans="2:19" ht="21.75" thickBot="1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2:19">
      <c r="B3" s="4" t="s">
        <v>1</v>
      </c>
      <c r="C3" s="2">
        <v>1.36</v>
      </c>
      <c r="D3" s="2"/>
      <c r="E3" s="5" t="s">
        <v>5</v>
      </c>
      <c r="F3" s="2">
        <f>C3*C5</f>
        <v>21.8688</v>
      </c>
      <c r="G3" s="2"/>
      <c r="H3" s="5" t="s">
        <v>7</v>
      </c>
      <c r="I3" s="2">
        <v>4.0000000000000002E-4</v>
      </c>
      <c r="J3" s="2"/>
      <c r="K3" s="5" t="s">
        <v>10</v>
      </c>
      <c r="L3" s="2">
        <v>198.64</v>
      </c>
      <c r="M3" s="2"/>
      <c r="N3" s="5" t="s">
        <v>8</v>
      </c>
      <c r="O3" s="3">
        <f>F3/(I3*L3)</f>
        <v>275.23157470801448</v>
      </c>
      <c r="P3" s="11" t="s">
        <v>15</v>
      </c>
      <c r="Q3" s="16">
        <f>(O3-O4)/O3</f>
        <v>0.98636991579321176</v>
      </c>
    </row>
    <row r="4" spans="2:19" ht="15.75" thickBot="1">
      <c r="B4" s="4" t="s">
        <v>2</v>
      </c>
      <c r="C4" s="2">
        <v>0.01</v>
      </c>
      <c r="D4" s="2"/>
      <c r="E4" s="5" t="s">
        <v>6</v>
      </c>
      <c r="F4" s="2">
        <f>C3*C6+C5*C4</f>
        <v>0.2288</v>
      </c>
      <c r="G4" s="2"/>
      <c r="H4" s="2"/>
      <c r="I4" s="2"/>
      <c r="J4" s="2"/>
      <c r="K4" s="5" t="s">
        <v>11</v>
      </c>
      <c r="L4" s="2">
        <v>0.62922999999999996</v>
      </c>
      <c r="M4" s="2"/>
      <c r="N4" s="5" t="s">
        <v>9</v>
      </c>
      <c r="O4" s="3">
        <f>F4/(I3*L3)+(F3*L4)/(I3*L3*L3)</f>
        <v>3.7514295396371526</v>
      </c>
      <c r="P4" s="6" t="s">
        <v>16</v>
      </c>
      <c r="Q4" s="13">
        <f>E8/O3</f>
        <v>0.86109306409130826</v>
      </c>
    </row>
    <row r="5" spans="2:19" ht="21">
      <c r="B5" s="4" t="s">
        <v>3</v>
      </c>
      <c r="C5" s="17">
        <v>16.079999999999998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 t="s">
        <v>23</v>
      </c>
    </row>
    <row r="6" spans="2:19" ht="15.75" thickBot="1">
      <c r="B6" s="6" t="s">
        <v>4</v>
      </c>
      <c r="C6" s="7">
        <v>0.05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t="s">
        <v>66</v>
      </c>
      <c r="Q6">
        <f>E49/(I3*L3)</f>
        <v>80.941822997738655</v>
      </c>
    </row>
    <row r="7" spans="2:19">
      <c r="B7" s="11" t="s">
        <v>12</v>
      </c>
      <c r="C7" s="10">
        <f>AVERAGE(O3,O15)</f>
        <v>271.20953735400724</v>
      </c>
      <c r="D7" s="1" t="s">
        <v>15</v>
      </c>
      <c r="E7" s="11" t="s">
        <v>14</v>
      </c>
      <c r="F7" s="15" t="s">
        <v>16</v>
      </c>
      <c r="P7" t="s">
        <v>67</v>
      </c>
      <c r="Q7">
        <f>F49/(I3*L3)+(E49*L4)/(I3*L3*L3)</f>
        <v>168.4579291054543</v>
      </c>
    </row>
    <row r="8" spans="2:19" ht="15.75" thickBot="1">
      <c r="B8" s="6" t="s">
        <v>13</v>
      </c>
      <c r="C8" s="8">
        <f>AVERAGE(O4,O16)</f>
        <v>4.155316970563355</v>
      </c>
      <c r="D8" s="14">
        <f>(C7-C8)/C7</f>
        <v>0.98467857358150546</v>
      </c>
      <c r="E8" s="12">
        <v>237</v>
      </c>
      <c r="F8" s="13">
        <f>(E8)/C7</f>
        <v>0.87386307396205665</v>
      </c>
    </row>
    <row r="9" spans="2:19">
      <c r="B9" s="27" t="s">
        <v>56</v>
      </c>
      <c r="C9" s="28">
        <v>302.7</v>
      </c>
    </row>
    <row r="10" spans="2:19">
      <c r="B10" s="27" t="s">
        <v>57</v>
      </c>
      <c r="C10" s="28">
        <v>4.9886E-2</v>
      </c>
      <c r="E10" s="1" t="s">
        <v>60</v>
      </c>
      <c r="F10">
        <v>0.25333991810000001</v>
      </c>
      <c r="G10" s="1" t="s">
        <v>62</v>
      </c>
      <c r="H10">
        <v>0.28346365600000001</v>
      </c>
      <c r="I10" s="1" t="s">
        <v>64</v>
      </c>
      <c r="J10">
        <v>1.0899912199999999</v>
      </c>
    </row>
    <row r="11" spans="2:19">
      <c r="B11" s="27" t="s">
        <v>58</v>
      </c>
      <c r="C11" s="28">
        <v>326.53680000000003</v>
      </c>
      <c r="E11" s="1" t="s">
        <v>61</v>
      </c>
      <c r="F11">
        <v>6.5165978000000001E-3</v>
      </c>
      <c r="G11" s="1" t="s">
        <v>63</v>
      </c>
      <c r="H11">
        <v>3.4345116500000002E-2</v>
      </c>
      <c r="I11" s="1" t="s">
        <v>65</v>
      </c>
      <c r="J11">
        <v>1.9418806300000001E-2</v>
      </c>
    </row>
    <row r="12" spans="2:19">
      <c r="B12" s="27" t="s">
        <v>59</v>
      </c>
      <c r="C12" s="28">
        <v>0.12539</v>
      </c>
      <c r="S12">
        <f>(Q6+Q18)/2</f>
        <v>84.433835825682081</v>
      </c>
    </row>
    <row r="13" spans="2:19" ht="15.75" thickBot="1">
      <c r="S13">
        <f>AVERAGE(Q7,Q19)</f>
        <v>154.60833384224577</v>
      </c>
    </row>
    <row r="14" spans="2:19" ht="21.75" thickBot="1">
      <c r="B14" s="29" t="s">
        <v>17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</row>
    <row r="15" spans="2:19">
      <c r="B15" s="4" t="s">
        <v>1</v>
      </c>
      <c r="C15" s="2">
        <v>1.71</v>
      </c>
      <c r="D15" s="2"/>
      <c r="E15" s="5" t="s">
        <v>5</v>
      </c>
      <c r="F15" s="2">
        <f>C15*C17</f>
        <v>34.798500000000004</v>
      </c>
      <c r="G15" s="2"/>
      <c r="H15" s="5" t="s">
        <v>7</v>
      </c>
      <c r="I15" s="2">
        <v>4.0000000000000002E-4</v>
      </c>
      <c r="J15" s="2"/>
      <c r="K15" s="5" t="s">
        <v>10</v>
      </c>
      <c r="L15" s="9">
        <v>325.60000000000002</v>
      </c>
      <c r="M15" s="2"/>
      <c r="N15" s="5" t="s">
        <v>8</v>
      </c>
      <c r="O15" s="19">
        <f>F15/(I15*L15)</f>
        <v>267.1875</v>
      </c>
      <c r="P15" s="11" t="s">
        <v>15</v>
      </c>
      <c r="Q15" s="16">
        <f>(O15-O16)/O15</f>
        <v>0.98293631101196877</v>
      </c>
    </row>
    <row r="16" spans="2:19" ht="15.75" thickBot="1">
      <c r="B16" s="4" t="s">
        <v>2</v>
      </c>
      <c r="C16" s="2">
        <v>0.02</v>
      </c>
      <c r="D16" s="2"/>
      <c r="E16" s="5" t="s">
        <v>6</v>
      </c>
      <c r="F16" s="2">
        <f>C15*C18+C17*C16</f>
        <v>0.49250000000000005</v>
      </c>
      <c r="G16" s="2"/>
      <c r="H16" s="2"/>
      <c r="I16" s="2"/>
      <c r="J16" s="2"/>
      <c r="K16" s="5" t="s">
        <v>11</v>
      </c>
      <c r="L16" s="2">
        <v>0.94774999999999998</v>
      </c>
      <c r="M16" s="2"/>
      <c r="N16" s="5" t="s">
        <v>9</v>
      </c>
      <c r="O16" s="3">
        <f>F16/(I15*L15)+(F15*L16)/(I15*L15*L15)</f>
        <v>4.5592044014895574</v>
      </c>
      <c r="P16" s="6" t="s">
        <v>16</v>
      </c>
      <c r="Q16" s="18">
        <f>E8/O15</f>
        <v>0.88701754385964915</v>
      </c>
    </row>
    <row r="17" spans="2:17" ht="21">
      <c r="B17" s="4" t="s">
        <v>3</v>
      </c>
      <c r="C17" s="17">
        <v>20.350000000000001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</row>
    <row r="18" spans="2:17" ht="15.75" thickBot="1">
      <c r="B18" s="6" t="s">
        <v>4</v>
      </c>
      <c r="C18" s="7">
        <v>0.05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t="s">
        <v>66</v>
      </c>
      <c r="Q18">
        <f>E50/(I15*L15)</f>
        <v>87.925848653625522</v>
      </c>
    </row>
    <row r="19" spans="2:17">
      <c r="B19" s="27" t="s">
        <v>56</v>
      </c>
      <c r="C19" s="28">
        <v>306.69</v>
      </c>
      <c r="P19" t="s">
        <v>67</v>
      </c>
      <c r="Q19">
        <f>F50/(I15*L15)+(E50*L16)/(I15*L15*L15)</f>
        <v>140.75873857903721</v>
      </c>
    </row>
    <row r="20" spans="2:17">
      <c r="B20" s="27" t="s">
        <v>57</v>
      </c>
      <c r="C20" s="28">
        <v>7.2350999999999999E-2</v>
      </c>
      <c r="E20" s="1" t="s">
        <v>60</v>
      </c>
      <c r="F20">
        <v>0.20740491690000001</v>
      </c>
      <c r="G20" s="1" t="s">
        <v>62</v>
      </c>
      <c r="H20">
        <v>0.261176028</v>
      </c>
      <c r="I20" s="1" t="s">
        <v>64</v>
      </c>
      <c r="J20">
        <v>1.1229104700000001</v>
      </c>
    </row>
    <row r="21" spans="2:17">
      <c r="B21" s="27" t="s">
        <v>58</v>
      </c>
      <c r="C21" s="28">
        <v>345.76560000000001</v>
      </c>
      <c r="E21" s="1" t="s">
        <v>61</v>
      </c>
      <c r="F21">
        <v>6.4801045999999998E-3</v>
      </c>
      <c r="G21" s="1" t="s">
        <v>63</v>
      </c>
      <c r="H21">
        <v>3.1609865899999999E-2</v>
      </c>
      <c r="I21" s="1" t="s">
        <v>65</v>
      </c>
      <c r="J21">
        <v>2.33238331E-2</v>
      </c>
    </row>
    <row r="22" spans="2:17">
      <c r="B22" s="27" t="s">
        <v>59</v>
      </c>
      <c r="C22" s="28">
        <v>0.1862502</v>
      </c>
    </row>
    <row r="27" spans="2:17">
      <c r="O27" t="s">
        <v>18</v>
      </c>
      <c r="P27" t="s">
        <v>55</v>
      </c>
    </row>
    <row r="29" spans="2:17">
      <c r="H29" t="s">
        <v>33</v>
      </c>
    </row>
    <row r="30" spans="2:17">
      <c r="B30" t="s">
        <v>19</v>
      </c>
      <c r="C30" t="s">
        <v>20</v>
      </c>
      <c r="D30" t="s">
        <v>22</v>
      </c>
      <c r="E30" s="20">
        <f>10^-4</f>
        <v>1E-4</v>
      </c>
      <c r="F30" t="s">
        <v>29</v>
      </c>
      <c r="H30" t="s">
        <v>30</v>
      </c>
      <c r="I30" t="s">
        <v>31</v>
      </c>
      <c r="J30" t="s">
        <v>32</v>
      </c>
      <c r="P30" t="s">
        <v>53</v>
      </c>
    </row>
    <row r="31" spans="2:17">
      <c r="C31" t="s">
        <v>27</v>
      </c>
      <c r="D31" t="s">
        <v>28</v>
      </c>
      <c r="E31">
        <f>0.5*10^-6</f>
        <v>4.9999999999999998E-7</v>
      </c>
      <c r="F31" t="s">
        <v>29</v>
      </c>
      <c r="H31" s="21">
        <v>18.600000000000001</v>
      </c>
      <c r="I31" s="21">
        <v>19</v>
      </c>
      <c r="J31" s="21">
        <v>19.100000000000001</v>
      </c>
      <c r="N31" t="s">
        <v>51</v>
      </c>
      <c r="O31" s="25">
        <f>E30/K34</f>
        <v>5.2878965922444183E-6</v>
      </c>
      <c r="P31" s="26">
        <v>5.2878965922444183E-6</v>
      </c>
    </row>
    <row r="32" spans="2:17">
      <c r="C32" t="s">
        <v>21</v>
      </c>
      <c r="E32">
        <v>998</v>
      </c>
      <c r="F32" t="s">
        <v>24</v>
      </c>
      <c r="H32" s="21">
        <v>19</v>
      </c>
      <c r="I32" s="21">
        <v>18.600000000000001</v>
      </c>
      <c r="J32" s="21">
        <v>19.2</v>
      </c>
      <c r="N32" t="s">
        <v>52</v>
      </c>
      <c r="O32" s="25">
        <f>E31/K34+L34*(E30/(K34*K34))</f>
        <v>1.103250340720325E-7</v>
      </c>
      <c r="P32" s="26">
        <v>1.103250340720325E-7</v>
      </c>
    </row>
    <row r="33" spans="2:18">
      <c r="C33" t="s">
        <v>25</v>
      </c>
      <c r="E33">
        <v>4186</v>
      </c>
      <c r="F33" t="s">
        <v>26</v>
      </c>
      <c r="H33" s="21">
        <v>18.899999999999999</v>
      </c>
      <c r="I33" s="21">
        <v>18.899999999999999</v>
      </c>
      <c r="J33" s="21">
        <v>18.899999999999999</v>
      </c>
      <c r="L33" t="s">
        <v>34</v>
      </c>
    </row>
    <row r="34" spans="2:18" ht="18.75">
      <c r="H34" s="23">
        <f>AVERAGE(H31:H33)</f>
        <v>18.833333333333332</v>
      </c>
      <c r="I34" s="23">
        <f t="shared" ref="I34:J34" si="0">AVERAGE(I31:I33)</f>
        <v>18.833333333333332</v>
      </c>
      <c r="J34" s="23">
        <f t="shared" si="0"/>
        <v>19.066666666666666</v>
      </c>
      <c r="K34" s="24">
        <f>AVERAGE(H34:J34)</f>
        <v>18.911111111111111</v>
      </c>
      <c r="L34">
        <v>0.3</v>
      </c>
    </row>
    <row r="35" spans="2:18">
      <c r="L35" t="s">
        <v>35</v>
      </c>
    </row>
    <row r="36" spans="2:18">
      <c r="D36" t="s">
        <v>38</v>
      </c>
      <c r="E36" t="s">
        <v>39</v>
      </c>
      <c r="F36" t="s">
        <v>37</v>
      </c>
      <c r="G36" t="s">
        <v>40</v>
      </c>
      <c r="H36" t="s">
        <v>41</v>
      </c>
      <c r="I36" t="s">
        <v>42</v>
      </c>
    </row>
    <row r="37" spans="2:18">
      <c r="C37" t="s">
        <v>1</v>
      </c>
      <c r="D37">
        <v>22.066479999999999</v>
      </c>
      <c r="E37">
        <v>0.21679999999999999</v>
      </c>
      <c r="F37">
        <v>21.77535</v>
      </c>
      <c r="G37">
        <v>0.38211000000000001</v>
      </c>
      <c r="H37">
        <f>D37-F37</f>
        <v>0.291129999999999</v>
      </c>
      <c r="I37">
        <f>E37+G37</f>
        <v>0.59891000000000005</v>
      </c>
    </row>
    <row r="38" spans="2:18">
      <c r="C38" t="s">
        <v>36</v>
      </c>
      <c r="D38">
        <v>22.83024</v>
      </c>
      <c r="E38">
        <v>0.2132</v>
      </c>
      <c r="F38">
        <v>22.311859999999999</v>
      </c>
      <c r="G38">
        <v>0.60433999999999999</v>
      </c>
      <c r="H38">
        <f>D38-F38</f>
        <v>0.51838000000000051</v>
      </c>
      <c r="I38">
        <f>E38+G38</f>
        <v>0.81753999999999993</v>
      </c>
    </row>
    <row r="39" spans="2:18">
      <c r="J39" t="s">
        <v>43</v>
      </c>
    </row>
    <row r="41" spans="2:18">
      <c r="B41" t="s">
        <v>44</v>
      </c>
      <c r="O41" t="s">
        <v>45</v>
      </c>
      <c r="P41" t="s">
        <v>46</v>
      </c>
      <c r="R41" t="s">
        <v>47</v>
      </c>
    </row>
    <row r="42" spans="2:18">
      <c r="D42" t="s">
        <v>38</v>
      </c>
      <c r="E42" t="s">
        <v>39</v>
      </c>
      <c r="F42" t="s">
        <v>37</v>
      </c>
      <c r="G42" t="s">
        <v>40</v>
      </c>
      <c r="H42" t="s">
        <v>41</v>
      </c>
      <c r="I42" t="s">
        <v>42</v>
      </c>
    </row>
    <row r="43" spans="2:18">
      <c r="C43" t="s">
        <v>1</v>
      </c>
      <c r="D43">
        <f>273.15+D37</f>
        <v>295.21647999999999</v>
      </c>
      <c r="E43">
        <v>0.21679999999999999</v>
      </c>
      <c r="F43">
        <f>273.15+F37</f>
        <v>294.92534999999998</v>
      </c>
      <c r="G43">
        <v>0.38211000000000001</v>
      </c>
      <c r="H43">
        <f>D43-F43</f>
        <v>0.29113000000000966</v>
      </c>
      <c r="I43">
        <f>E43+G43</f>
        <v>0.59891000000000005</v>
      </c>
    </row>
    <row r="44" spans="2:18">
      <c r="C44" t="s">
        <v>36</v>
      </c>
      <c r="D44">
        <f>273.15+D38</f>
        <v>295.98023999999998</v>
      </c>
      <c r="E44">
        <v>0.2132</v>
      </c>
      <c r="F44">
        <f>273.15+F38</f>
        <v>295.46186</v>
      </c>
      <c r="G44">
        <v>0.60433999999999999</v>
      </c>
      <c r="H44">
        <f>D44-F44</f>
        <v>0.51837999999997919</v>
      </c>
      <c r="I44">
        <f>E44+G44</f>
        <v>0.81753999999999993</v>
      </c>
    </row>
    <row r="45" spans="2:18">
      <c r="J45" t="s">
        <v>43</v>
      </c>
    </row>
    <row r="48" spans="2:18">
      <c r="E48" t="s">
        <v>50</v>
      </c>
      <c r="F48" t="s">
        <v>49</v>
      </c>
      <c r="I48" t="s">
        <v>54</v>
      </c>
    </row>
    <row r="49" spans="3:12">
      <c r="C49" t="s">
        <v>48</v>
      </c>
      <c r="D49" t="s">
        <v>1</v>
      </c>
      <c r="E49" s="20">
        <f>($E$30/$K$34)*$E$33*$E$32*H43</f>
        <v>6.431313488108322</v>
      </c>
      <c r="F49" s="22">
        <f>E32*E33*(I43*O31+H43*O32)</f>
        <v>13.364620805689029</v>
      </c>
    </row>
    <row r="50" spans="3:12">
      <c r="D50" t="s">
        <v>36</v>
      </c>
      <c r="E50" s="20">
        <f>($E$30/$K$34)*$E$33*$E$32*H44</f>
        <v>11.451462528648189</v>
      </c>
      <c r="F50" s="22">
        <f>E33*E32*(I44*O31+H44*O32)</f>
        <v>18.299085423309222</v>
      </c>
      <c r="L50" s="20">
        <f>E50+F50</f>
        <v>29.750547951957412</v>
      </c>
    </row>
  </sheetData>
  <mergeCells count="2">
    <mergeCell ref="B2:O2"/>
    <mergeCell ref="B14:O1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Tiago Neves Penedo</dc:creator>
  <cp:lastModifiedBy>Joao Tiago Neves Penedo</cp:lastModifiedBy>
  <dcterms:created xsi:type="dcterms:W3CDTF">2010-03-30T18:16:31Z</dcterms:created>
  <dcterms:modified xsi:type="dcterms:W3CDTF">2010-03-31T14:42:51Z</dcterms:modified>
</cp:coreProperties>
</file>