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1"/>
  </bookViews>
  <sheets>
    <sheet name="ADI" sheetId="1" r:id="rId1"/>
    <sheet name="ISO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4" i="2" l="1"/>
  <c r="E35" i="2"/>
  <c r="D35" i="2"/>
  <c r="D34" i="2"/>
  <c r="D31" i="2"/>
  <c r="D29" i="2"/>
  <c r="F27" i="2"/>
  <c r="H24" i="2"/>
  <c r="H25" i="2"/>
  <c r="H26" i="2"/>
  <c r="H23" i="2"/>
  <c r="G24" i="2"/>
  <c r="G25" i="2"/>
  <c r="G26" i="2"/>
  <c r="G23" i="2"/>
  <c r="G17" i="2"/>
  <c r="G18" i="2"/>
  <c r="G19" i="2"/>
  <c r="G20" i="2"/>
  <c r="G16" i="2"/>
  <c r="E26" i="2"/>
  <c r="C26" i="2"/>
  <c r="E25" i="2"/>
  <c r="C25" i="2"/>
  <c r="E24" i="2"/>
  <c r="C24" i="2"/>
  <c r="E23" i="2"/>
  <c r="C23" i="2"/>
  <c r="F20" i="2"/>
  <c r="E19" i="2"/>
  <c r="C19" i="2"/>
  <c r="E18" i="2"/>
  <c r="C18" i="2"/>
  <c r="E17" i="2"/>
  <c r="C17" i="2"/>
  <c r="E16" i="2"/>
  <c r="C16" i="2"/>
  <c r="D8" i="2"/>
  <c r="H22" i="1"/>
  <c r="E22" i="1"/>
  <c r="F19" i="1"/>
  <c r="D33" i="1"/>
  <c r="G27" i="2" l="1"/>
  <c r="H27" i="2"/>
  <c r="D7" i="1"/>
  <c r="E23" i="1"/>
  <c r="E24" i="1"/>
  <c r="E25" i="1"/>
  <c r="C22" i="1"/>
  <c r="C23" i="1"/>
  <c r="C24" i="1"/>
  <c r="G24" i="1" s="1"/>
  <c r="C25" i="1"/>
  <c r="E16" i="1"/>
  <c r="E17" i="1"/>
  <c r="E18" i="1"/>
  <c r="E15" i="1"/>
  <c r="C16" i="1"/>
  <c r="G16" i="1" s="1"/>
  <c r="C17" i="1"/>
  <c r="G17" i="1" s="1"/>
  <c r="C18" i="1"/>
  <c r="G18" i="1" s="1"/>
  <c r="C15" i="1"/>
  <c r="G22" i="1" l="1"/>
  <c r="G25" i="1"/>
  <c r="G23" i="1"/>
  <c r="G15" i="1"/>
  <c r="G19" i="1" s="1"/>
  <c r="H23" i="1" l="1"/>
  <c r="H24" i="1"/>
  <c r="G26" i="1"/>
  <c r="H25" i="1"/>
  <c r="H26" i="1" l="1"/>
  <c r="D28" i="1" s="1"/>
  <c r="D30" i="1" s="1"/>
  <c r="D34" i="1" s="1"/>
</calcChain>
</file>

<file path=xl/sharedStrings.xml><?xml version="1.0" encoding="utf-8"?>
<sst xmlns="http://schemas.openxmlformats.org/spreadsheetml/2006/main" count="64" uniqueCount="26">
  <si>
    <t>kpacm^-3</t>
  </si>
  <si>
    <t>Compressão adiabática</t>
  </si>
  <si>
    <t>integração em volume:</t>
  </si>
  <si>
    <t>gama</t>
  </si>
  <si>
    <t>b</t>
  </si>
  <si>
    <t>R</t>
  </si>
  <si>
    <t>ajuste linear log</t>
  </si>
  <si>
    <t>determinação no moles</t>
  </si>
  <si>
    <t>p(Pascals)</t>
  </si>
  <si>
    <t>v(m^3)</t>
  </si>
  <si>
    <t>T(K)</t>
  </si>
  <si>
    <t>n(moles)</t>
  </si>
  <si>
    <t>constante dos gases</t>
  </si>
  <si>
    <t>p(kPa)</t>
  </si>
  <si>
    <t>v(cm^3)</t>
  </si>
  <si>
    <t>Média</t>
  </si>
  <si>
    <t>J(Pa.m^3)</t>
  </si>
  <si>
    <t>consideramos que este é o valor correcto pois o detector da temperatura tem um atraso</t>
  </si>
  <si>
    <t>Novos T(K)</t>
  </si>
  <si>
    <t>trabalho realizado</t>
  </si>
  <si>
    <t>variação a energia interna</t>
  </si>
  <si>
    <t>balanço energético</t>
  </si>
  <si>
    <t>troca de calor</t>
  </si>
  <si>
    <t>beta</t>
  </si>
  <si>
    <t>declive previsto com beta</t>
  </si>
  <si>
    <t>compressão isotérmica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</si>
</sst>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4"/>
  <sheetViews>
    <sheetView workbookViewId="0">
      <selection activeCell="J10" sqref="J10"/>
    </sheetView>
  </sheetViews>
  <sheetFormatPr defaultRowHeight="15" x14ac:dyDescent="0.25"/>
  <cols>
    <col min="3" max="3" width="23.28515625" customWidth="1"/>
    <col min="5" max="5" width="9.85546875" customWidth="1"/>
    <col min="8" max="8" width="11.140625" customWidth="1"/>
  </cols>
  <sheetData>
    <row r="4" spans="1:11" x14ac:dyDescent="0.25">
      <c r="C4" t="s">
        <v>1</v>
      </c>
    </row>
    <row r="6" spans="1:11" x14ac:dyDescent="0.25">
      <c r="C6" t="s">
        <v>2</v>
      </c>
      <c r="D6">
        <v>26010</v>
      </c>
      <c r="E6" t="s">
        <v>0</v>
      </c>
    </row>
    <row r="7" spans="1:11" x14ac:dyDescent="0.25">
      <c r="C7" t="s">
        <v>19</v>
      </c>
      <c r="D7">
        <f>D6/1000</f>
        <v>26.01</v>
      </c>
      <c r="E7" t="s">
        <v>16</v>
      </c>
    </row>
    <row r="8" spans="1:11" x14ac:dyDescent="0.25">
      <c r="B8" s="22" t="s">
        <v>6</v>
      </c>
      <c r="C8" s="2" t="s">
        <v>3</v>
      </c>
      <c r="D8">
        <v>-1.38</v>
      </c>
      <c r="E8" s="1">
        <v>5.9100000000000003E-3</v>
      </c>
    </row>
    <row r="9" spans="1:11" x14ac:dyDescent="0.25">
      <c r="B9" s="22"/>
      <c r="C9" s="2" t="s">
        <v>4</v>
      </c>
      <c r="D9">
        <v>12.2</v>
      </c>
      <c r="E9">
        <v>0.03</v>
      </c>
    </row>
    <row r="10" spans="1:11" x14ac:dyDescent="0.25">
      <c r="B10" s="22"/>
      <c r="C10" s="2" t="s">
        <v>5</v>
      </c>
      <c r="D10">
        <v>-0.997</v>
      </c>
    </row>
    <row r="13" spans="1:11" x14ac:dyDescent="0.25">
      <c r="C13" t="s">
        <v>7</v>
      </c>
    </row>
    <row r="14" spans="1:11" x14ac:dyDescent="0.25">
      <c r="B14" s="2" t="s">
        <v>13</v>
      </c>
      <c r="C14" s="2" t="s">
        <v>8</v>
      </c>
      <c r="D14" s="2" t="s">
        <v>14</v>
      </c>
      <c r="E14" s="2" t="s">
        <v>9</v>
      </c>
      <c r="F14" s="2" t="s">
        <v>10</v>
      </c>
      <c r="G14" s="2" t="s">
        <v>11</v>
      </c>
      <c r="I14" s="23" t="s">
        <v>12</v>
      </c>
      <c r="J14" s="23"/>
      <c r="K14">
        <v>8.3144720000000003</v>
      </c>
    </row>
    <row r="15" spans="1:11" x14ac:dyDescent="0.25">
      <c r="A15" s="2">
        <v>1</v>
      </c>
      <c r="B15" s="8">
        <v>103.8</v>
      </c>
      <c r="C15" s="7">
        <f>B15*10^3</f>
        <v>103800</v>
      </c>
      <c r="D15" s="7">
        <v>231.3</v>
      </c>
      <c r="E15" s="7">
        <f>D15/10^6</f>
        <v>2.3130000000000001E-4</v>
      </c>
      <c r="F15" s="7">
        <v>290</v>
      </c>
      <c r="G15" s="15">
        <f>C15*E15/(F15*$K$14)</f>
        <v>9.9572706812726154E-3</v>
      </c>
    </row>
    <row r="16" spans="1:11" x14ac:dyDescent="0.25">
      <c r="A16" s="2">
        <v>3</v>
      </c>
      <c r="B16" s="9">
        <v>105.7</v>
      </c>
      <c r="C16" s="6">
        <f t="shared" ref="C16:C25" si="0">B16*10^3</f>
        <v>105700</v>
      </c>
      <c r="D16" s="6">
        <v>230.8</v>
      </c>
      <c r="E16" s="6">
        <f t="shared" ref="E16:E25" si="1">D16/10^6</f>
        <v>2.308E-4</v>
      </c>
      <c r="F16" s="6">
        <v>290.3</v>
      </c>
      <c r="G16" s="13">
        <f t="shared" ref="G16:G18" si="2">C16*E16/(F16*$K$14)</f>
        <v>1.0107158604914072E-2</v>
      </c>
    </row>
    <row r="17" spans="1:11" x14ac:dyDescent="0.25">
      <c r="A17" s="2">
        <v>5</v>
      </c>
      <c r="B17" s="9">
        <v>104.8</v>
      </c>
      <c r="C17" s="6">
        <f t="shared" si="0"/>
        <v>104800</v>
      </c>
      <c r="D17" s="6">
        <v>230</v>
      </c>
      <c r="E17" s="6">
        <f t="shared" si="1"/>
        <v>2.3000000000000001E-4</v>
      </c>
      <c r="F17" s="6">
        <v>290</v>
      </c>
      <c r="G17" s="13">
        <f t="shared" si="2"/>
        <v>9.9966950853055177E-3</v>
      </c>
    </row>
    <row r="18" spans="1:11" x14ac:dyDescent="0.25">
      <c r="A18" s="2">
        <v>7</v>
      </c>
      <c r="B18" s="16">
        <v>106.7</v>
      </c>
      <c r="C18" s="17">
        <f t="shared" si="0"/>
        <v>106700</v>
      </c>
      <c r="D18" s="17">
        <v>229.9</v>
      </c>
      <c r="E18" s="10">
        <f t="shared" si="1"/>
        <v>2.299E-4</v>
      </c>
      <c r="F18" s="10">
        <v>290.3</v>
      </c>
      <c r="G18" s="14">
        <f t="shared" si="2"/>
        <v>1.0162994247350001E-2</v>
      </c>
      <c r="H18" s="24" t="s">
        <v>17</v>
      </c>
      <c r="I18" s="24"/>
      <c r="J18" s="24"/>
      <c r="K18" s="24"/>
    </row>
    <row r="19" spans="1:11" ht="15" customHeight="1" x14ac:dyDescent="0.25">
      <c r="E19" s="2" t="s">
        <v>15</v>
      </c>
      <c r="F19" s="11">
        <f>AVERAGE(F15:F18)</f>
        <v>290.14999999999998</v>
      </c>
      <c r="G19" s="11">
        <f>AVERAGE(G15:G18)</f>
        <v>1.0056029654710552E-2</v>
      </c>
      <c r="H19" s="24"/>
      <c r="I19" s="24"/>
      <c r="J19" s="24"/>
      <c r="K19" s="24"/>
    </row>
    <row r="20" spans="1:11" ht="15" customHeight="1" x14ac:dyDescent="0.25">
      <c r="F20" s="5"/>
      <c r="G20" s="5"/>
      <c r="H20" s="4"/>
      <c r="I20" s="4"/>
      <c r="J20" s="4"/>
      <c r="K20" s="4"/>
    </row>
    <row r="21" spans="1:11" x14ac:dyDescent="0.25">
      <c r="B21" s="2" t="s">
        <v>13</v>
      </c>
      <c r="C21" s="2" t="s">
        <v>8</v>
      </c>
      <c r="D21" s="2" t="s">
        <v>14</v>
      </c>
      <c r="E21" s="2" t="s">
        <v>9</v>
      </c>
      <c r="F21" s="2" t="s">
        <v>10</v>
      </c>
      <c r="G21" s="2" t="s">
        <v>11</v>
      </c>
      <c r="H21" s="2" t="s">
        <v>18</v>
      </c>
      <c r="I21" s="3"/>
      <c r="J21" s="3"/>
      <c r="K21" s="3"/>
    </row>
    <row r="22" spans="1:11" x14ac:dyDescent="0.25">
      <c r="A22" s="2">
        <v>297</v>
      </c>
      <c r="B22" s="8">
        <v>352.9</v>
      </c>
      <c r="C22" s="7">
        <f t="shared" si="0"/>
        <v>352900</v>
      </c>
      <c r="D22" s="7">
        <v>96.36</v>
      </c>
      <c r="E22" s="7">
        <f>D22/10^6</f>
        <v>9.6360000000000006E-5</v>
      </c>
      <c r="F22" s="7">
        <v>349.3</v>
      </c>
      <c r="G22" s="7">
        <f>C22*E22/(F22*$K$14)</f>
        <v>1.1708875520165229E-2</v>
      </c>
      <c r="H22" s="15">
        <f>C22*E22/($G$19*$K$14)</f>
        <v>406.71222735285744</v>
      </c>
      <c r="I22" s="12"/>
    </row>
    <row r="23" spans="1:11" x14ac:dyDescent="0.25">
      <c r="A23" s="2">
        <v>281</v>
      </c>
      <c r="B23" s="9">
        <v>354.8</v>
      </c>
      <c r="C23" s="6">
        <f t="shared" si="0"/>
        <v>354800</v>
      </c>
      <c r="D23" s="6">
        <v>95.75</v>
      </c>
      <c r="E23" s="6">
        <f t="shared" si="1"/>
        <v>9.5749999999999996E-5</v>
      </c>
      <c r="F23" s="6">
        <v>349.4</v>
      </c>
      <c r="G23" s="6">
        <f t="shared" ref="G23:G25" si="3">C23*E23/(F23*$K$14)</f>
        <v>1.1694046543538533E-2</v>
      </c>
      <c r="H23" s="13">
        <f>C23*E23/($G$19*$K$14)</f>
        <v>406.3134261341803</v>
      </c>
    </row>
    <row r="24" spans="1:11" x14ac:dyDescent="0.25">
      <c r="A24" s="2">
        <v>283</v>
      </c>
      <c r="B24" s="9">
        <v>357.8</v>
      </c>
      <c r="C24" s="6">
        <f t="shared" si="0"/>
        <v>357800</v>
      </c>
      <c r="D24" s="6">
        <v>95.44</v>
      </c>
      <c r="E24" s="6">
        <f t="shared" si="1"/>
        <v>9.5439999999999994E-5</v>
      </c>
      <c r="F24" s="6">
        <v>350.4</v>
      </c>
      <c r="G24" s="6">
        <f t="shared" si="3"/>
        <v>1.1721197783365644E-2</v>
      </c>
      <c r="H24" s="13">
        <f>C24*E24/($G$19*$K$14)</f>
        <v>408.42239375929307</v>
      </c>
    </row>
    <row r="25" spans="1:11" x14ac:dyDescent="0.25">
      <c r="A25" s="2">
        <v>285</v>
      </c>
      <c r="B25" s="19">
        <v>355.8</v>
      </c>
      <c r="C25" s="17">
        <f t="shared" si="0"/>
        <v>355800</v>
      </c>
      <c r="D25" s="17">
        <v>94.52</v>
      </c>
      <c r="E25" s="17">
        <f t="shared" si="1"/>
        <v>9.4519999999999996E-5</v>
      </c>
      <c r="F25" s="17">
        <v>351.2</v>
      </c>
      <c r="G25" s="10">
        <f t="shared" si="3"/>
        <v>1.1517029370383906E-2</v>
      </c>
      <c r="H25" s="14">
        <f>C25*E25/($G$19*$K$14)</f>
        <v>402.22442194013701</v>
      </c>
    </row>
    <row r="26" spans="1:11" x14ac:dyDescent="0.25">
      <c r="F26" s="18" t="s">
        <v>15</v>
      </c>
      <c r="G26" s="2">
        <f>AVERAGE(G22:G25)</f>
        <v>1.1660287304363328E-2</v>
      </c>
      <c r="H26" s="2">
        <f>AVERAGE(H22:H25)</f>
        <v>405.91811729661697</v>
      </c>
    </row>
    <row r="28" spans="1:11" x14ac:dyDescent="0.25">
      <c r="C28" s="2" t="s">
        <v>20</v>
      </c>
      <c r="D28" s="2">
        <f>G19*(5/2)*K14*(H26-F19)</f>
        <v>24.198597712062874</v>
      </c>
    </row>
    <row r="30" spans="1:11" x14ac:dyDescent="0.25">
      <c r="C30" s="2" t="s">
        <v>21</v>
      </c>
      <c r="D30" s="25">
        <f>D7-D28</f>
        <v>1.8114022879371277</v>
      </c>
    </row>
    <row r="31" spans="1:11" x14ac:dyDescent="0.25">
      <c r="C31" s="2" t="s">
        <v>22</v>
      </c>
      <c r="D31" s="25"/>
    </row>
    <row r="33" spans="3:4" x14ac:dyDescent="0.25">
      <c r="C33" s="2" t="s">
        <v>23</v>
      </c>
      <c r="D33" s="2">
        <f>D30/(G19*(H26-F19))</f>
        <v>1.555963467697286</v>
      </c>
    </row>
    <row r="34" spans="3:4" x14ac:dyDescent="0.25">
      <c r="C34" s="2" t="s">
        <v>24</v>
      </c>
      <c r="D34" s="2">
        <f>((7/2)*K14+D33)/((5/2)*K14+D33)</f>
        <v>1.3721429867291484</v>
      </c>
    </row>
  </sheetData>
  <mergeCells count="4">
    <mergeCell ref="B8:B10"/>
    <mergeCell ref="I14:J14"/>
    <mergeCell ref="H18:K19"/>
    <mergeCell ref="D30:D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5"/>
  <sheetViews>
    <sheetView tabSelected="1" workbookViewId="0">
      <selection activeCell="P19" sqref="P19"/>
    </sheetView>
  </sheetViews>
  <sheetFormatPr defaultRowHeight="15" x14ac:dyDescent="0.25"/>
  <cols>
    <col min="2" max="2" width="10.28515625" customWidth="1"/>
    <col min="3" max="3" width="23.85546875" customWidth="1"/>
    <col min="6" max="6" width="11.5703125" bestFit="1" customWidth="1"/>
    <col min="7" max="7" width="9.5703125" bestFit="1" customWidth="1"/>
  </cols>
  <sheetData>
    <row r="5" spans="1:11" x14ac:dyDescent="0.25">
      <c r="C5" t="s">
        <v>25</v>
      </c>
    </row>
    <row r="7" spans="1:11" x14ac:dyDescent="0.25">
      <c r="C7" t="s">
        <v>2</v>
      </c>
      <c r="D7">
        <v>11450</v>
      </c>
      <c r="E7" t="s">
        <v>0</v>
      </c>
    </row>
    <row r="8" spans="1:11" x14ac:dyDescent="0.25">
      <c r="C8" t="s">
        <v>19</v>
      </c>
      <c r="D8">
        <f>D7/1000</f>
        <v>11.45</v>
      </c>
      <c r="E8" t="s">
        <v>16</v>
      </c>
    </row>
    <row r="9" spans="1:11" x14ac:dyDescent="0.25">
      <c r="B9" s="26" t="s">
        <v>6</v>
      </c>
      <c r="C9" t="s">
        <v>3</v>
      </c>
      <c r="D9">
        <v>-1.05</v>
      </c>
      <c r="E9" s="1">
        <v>4.5199999999999997E-3</v>
      </c>
    </row>
    <row r="10" spans="1:11" x14ac:dyDescent="0.25">
      <c r="B10" s="26"/>
      <c r="C10" t="s">
        <v>4</v>
      </c>
      <c r="D10">
        <v>10.4</v>
      </c>
      <c r="E10">
        <v>2.3599999999999999E-2</v>
      </c>
    </row>
    <row r="11" spans="1:11" x14ac:dyDescent="0.25">
      <c r="C11" t="s">
        <v>5</v>
      </c>
      <c r="D11">
        <v>-0.998</v>
      </c>
    </row>
    <row r="14" spans="1:11" x14ac:dyDescent="0.25">
      <c r="C14" t="s">
        <v>7</v>
      </c>
    </row>
    <row r="15" spans="1:11" x14ac:dyDescent="0.25">
      <c r="B15" t="s">
        <v>13</v>
      </c>
      <c r="C15" t="s">
        <v>8</v>
      </c>
      <c r="D15" t="s">
        <v>14</v>
      </c>
      <c r="E15" t="s">
        <v>9</v>
      </c>
      <c r="F15" t="s">
        <v>10</v>
      </c>
      <c r="G15" t="s">
        <v>11</v>
      </c>
      <c r="I15" t="s">
        <v>12</v>
      </c>
      <c r="K15">
        <v>8.3144720000000003</v>
      </c>
    </row>
    <row r="16" spans="1:11" x14ac:dyDescent="0.25">
      <c r="A16">
        <v>182</v>
      </c>
      <c r="B16">
        <v>103.8</v>
      </c>
      <c r="C16">
        <f>B16*10^3</f>
        <v>103800</v>
      </c>
      <c r="D16">
        <v>231.9</v>
      </c>
      <c r="E16">
        <f>D16/10^6</f>
        <v>2.319E-4</v>
      </c>
      <c r="F16">
        <v>300.39999999999998</v>
      </c>
      <c r="G16">
        <f>C16*E16/(F16*$K$15)</f>
        <v>9.6374801976995723E-3</v>
      </c>
    </row>
    <row r="17" spans="1:11" x14ac:dyDescent="0.25">
      <c r="A17">
        <v>180</v>
      </c>
      <c r="B17">
        <v>104.8</v>
      </c>
      <c r="C17">
        <f t="shared" ref="C17:C26" si="0">B17*10^3</f>
        <v>104800</v>
      </c>
      <c r="D17">
        <v>231.1</v>
      </c>
      <c r="E17">
        <f t="shared" ref="E17:E26" si="1">D17/10^6</f>
        <v>2.3110000000000001E-4</v>
      </c>
      <c r="F17">
        <v>300</v>
      </c>
      <c r="G17">
        <f t="shared" ref="G17:G19" si="2">C17*E17/(F17*$K$15)</f>
        <v>9.7096885206100075E-3</v>
      </c>
    </row>
    <row r="18" spans="1:11" x14ac:dyDescent="0.25">
      <c r="A18">
        <v>178</v>
      </c>
      <c r="B18">
        <v>105.7</v>
      </c>
      <c r="C18">
        <f t="shared" si="0"/>
        <v>105700</v>
      </c>
      <c r="D18">
        <v>230.3</v>
      </c>
      <c r="E18">
        <f t="shared" si="1"/>
        <v>2.3030000000000001E-4</v>
      </c>
      <c r="F18">
        <v>301.7</v>
      </c>
      <c r="G18">
        <f t="shared" si="2"/>
        <v>9.7041821551705227E-3</v>
      </c>
    </row>
    <row r="19" spans="1:11" x14ac:dyDescent="0.25">
      <c r="A19">
        <v>176</v>
      </c>
      <c r="B19">
        <v>105.3</v>
      </c>
      <c r="C19">
        <f t="shared" si="0"/>
        <v>105300</v>
      </c>
      <c r="D19">
        <v>228.9</v>
      </c>
      <c r="E19">
        <f t="shared" si="1"/>
        <v>2.2890000000000001E-4</v>
      </c>
      <c r="F19">
        <v>301.10000000000002</v>
      </c>
      <c r="G19">
        <f t="shared" si="2"/>
        <v>9.6278370933130381E-3</v>
      </c>
      <c r="H19" s="27" t="s">
        <v>17</v>
      </c>
      <c r="I19" s="27"/>
      <c r="J19" s="27"/>
      <c r="K19" s="27"/>
    </row>
    <row r="20" spans="1:11" x14ac:dyDescent="0.25">
      <c r="E20" t="s">
        <v>15</v>
      </c>
      <c r="F20">
        <f>AVERAGE(F16:F19)</f>
        <v>300.79999999999995</v>
      </c>
      <c r="G20">
        <f>AVERAGE(G16:G19)</f>
        <v>9.6697969916982856E-3</v>
      </c>
      <c r="H20" s="27"/>
      <c r="I20" s="27"/>
      <c r="J20" s="27"/>
      <c r="K20" s="27"/>
    </row>
    <row r="22" spans="1:11" x14ac:dyDescent="0.25">
      <c r="B22" t="s">
        <v>13</v>
      </c>
      <c r="C22" t="s">
        <v>8</v>
      </c>
      <c r="D22" t="s">
        <v>14</v>
      </c>
      <c r="E22" t="s">
        <v>9</v>
      </c>
      <c r="F22" t="s">
        <v>10</v>
      </c>
      <c r="G22" t="s">
        <v>11</v>
      </c>
      <c r="H22" t="s">
        <v>18</v>
      </c>
    </row>
    <row r="23" spans="1:11" x14ac:dyDescent="0.25">
      <c r="A23">
        <v>1</v>
      </c>
      <c r="B23">
        <v>171.7</v>
      </c>
      <c r="C23">
        <f t="shared" si="0"/>
        <v>171700</v>
      </c>
      <c r="D23">
        <v>145.9</v>
      </c>
      <c r="E23">
        <f>D23/10^6</f>
        <v>1.459E-4</v>
      </c>
      <c r="F23">
        <v>309.89999999999998</v>
      </c>
      <c r="G23">
        <f>C23*E23/(F23*$K$15)</f>
        <v>9.7223071139432588E-3</v>
      </c>
      <c r="H23" s="20">
        <f>C23*E23/($G$20*$K$15)</f>
        <v>311.58285713729953</v>
      </c>
    </row>
    <row r="24" spans="1:11" x14ac:dyDescent="0.25">
      <c r="A24">
        <v>3</v>
      </c>
      <c r="B24">
        <v>170.7</v>
      </c>
      <c r="C24">
        <f t="shared" si="0"/>
        <v>170700</v>
      </c>
      <c r="D24">
        <v>146.4</v>
      </c>
      <c r="E24">
        <f t="shared" si="1"/>
        <v>1.4640000000000001E-4</v>
      </c>
      <c r="F24">
        <v>309.89999999999998</v>
      </c>
      <c r="G24">
        <f t="shared" ref="G24:G26" si="3">C24*E24/(F24*$K$15)</f>
        <v>9.6988076532125329E-3</v>
      </c>
      <c r="H24" s="20">
        <f t="shared" ref="H24:H26" si="4">C24*E24/($G$20*$K$15)</f>
        <v>310.82974071854699</v>
      </c>
    </row>
    <row r="25" spans="1:11" x14ac:dyDescent="0.25">
      <c r="A25">
        <v>5</v>
      </c>
      <c r="B25">
        <v>168.7</v>
      </c>
      <c r="C25">
        <f t="shared" si="0"/>
        <v>168700</v>
      </c>
      <c r="D25">
        <v>148.4</v>
      </c>
      <c r="E25">
        <f t="shared" si="1"/>
        <v>1.484E-4</v>
      </c>
      <c r="F25">
        <v>309.3</v>
      </c>
      <c r="G25">
        <f t="shared" si="3"/>
        <v>9.7349648648971769E-3</v>
      </c>
      <c r="H25" s="20">
        <f t="shared" si="4"/>
        <v>311.38447221774373</v>
      </c>
    </row>
    <row r="26" spans="1:11" x14ac:dyDescent="0.25">
      <c r="A26">
        <v>7</v>
      </c>
      <c r="B26">
        <v>166.3</v>
      </c>
      <c r="C26">
        <f t="shared" si="0"/>
        <v>166300</v>
      </c>
      <c r="D26">
        <v>149.6</v>
      </c>
      <c r="E26">
        <f t="shared" si="1"/>
        <v>1.496E-4</v>
      </c>
      <c r="F26">
        <v>308.8</v>
      </c>
      <c r="G26" s="21">
        <f t="shared" si="3"/>
        <v>9.6897344662097307E-3</v>
      </c>
      <c r="H26" s="20">
        <f t="shared" si="4"/>
        <v>309.43669300755948</v>
      </c>
    </row>
    <row r="27" spans="1:11" x14ac:dyDescent="0.25">
      <c r="E27" t="s">
        <v>15</v>
      </c>
      <c r="F27" s="20">
        <f>AVERAGE(F23:F26)</f>
        <v>309.47499999999997</v>
      </c>
      <c r="G27" s="21">
        <f>AVERAGE(G23:G26)</f>
        <v>9.7114535245656757E-3</v>
      </c>
      <c r="H27">
        <f>AVERAGE(H23:H26)</f>
        <v>310.80844077028746</v>
      </c>
    </row>
    <row r="29" spans="1:11" x14ac:dyDescent="0.25">
      <c r="C29" t="s">
        <v>20</v>
      </c>
      <c r="D29">
        <f>G20*(5/2)*K15*(H27-F20)</f>
        <v>2.0116779874639774</v>
      </c>
    </row>
    <row r="31" spans="1:11" x14ac:dyDescent="0.25">
      <c r="C31" t="s">
        <v>21</v>
      </c>
      <c r="D31">
        <f>D8-D29</f>
        <v>9.4383220125360214</v>
      </c>
    </row>
    <row r="32" spans="1:11" x14ac:dyDescent="0.25">
      <c r="C32" t="s">
        <v>22</v>
      </c>
    </row>
    <row r="34" spans="3:5" x14ac:dyDescent="0.25">
      <c r="C34" t="s">
        <v>23</v>
      </c>
      <c r="D34">
        <f>0/($G$20*($F$27-$F$20))</f>
        <v>0</v>
      </c>
      <c r="E34">
        <f>D31/($G$20*($F$27-$F$20))</f>
        <v>112.51435899064565</v>
      </c>
    </row>
    <row r="35" spans="3:5" x14ac:dyDescent="0.25">
      <c r="C35" t="s">
        <v>24</v>
      </c>
      <c r="D35">
        <f>((7/2)*$K$15+D34)/((5/2)*$K$15+D34)</f>
        <v>1.4</v>
      </c>
      <c r="E35">
        <f>((7/2)*$K$15+E34)/((5/2)*$K$15+E34)</f>
        <v>1.062373881328293</v>
      </c>
    </row>
  </sheetData>
  <mergeCells count="2">
    <mergeCell ref="B9:B10"/>
    <mergeCell ref="H19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ADI</vt:lpstr>
      <vt:lpstr>ISO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2010-06-08T08:32:47Z</dcterms:created>
  <dcterms:modified xsi:type="dcterms:W3CDTF">2010-06-08T23:09:47Z</dcterms:modified>
</cp:coreProperties>
</file>