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 gregoriano" sheetId="1" r:id="rId4"/>
  </sheets>
  <definedNames/>
  <calcPr/>
</workbook>
</file>

<file path=xl/sharedStrings.xml><?xml version="1.0" encoding="utf-8"?>
<sst xmlns="http://schemas.openxmlformats.org/spreadsheetml/2006/main" count="224" uniqueCount="93">
  <si>
    <t>Soles por dia</t>
  </si>
  <si>
    <t>fi ¿ADC?</t>
  </si>
  <si>
    <t>ff ¿ADC?</t>
  </si>
  <si>
    <t>Edad</t>
  </si>
  <si>
    <t>años bisiestos</t>
  </si>
  <si>
    <t>% edad aparente</t>
  </si>
  <si>
    <t>Fecha Inicio</t>
  </si>
  <si>
    <t>dias calculados</t>
  </si>
  <si>
    <t>años</t>
  </si>
  <si>
    <t>Dia</t>
  </si>
  <si>
    <t>Mes</t>
  </si>
  <si>
    <t>Año</t>
  </si>
  <si>
    <t>soles por dia</t>
  </si>
  <si>
    <t>dias</t>
  </si>
  <si>
    <t>multiplica</t>
  </si>
  <si>
    <t>en soles</t>
  </si>
  <si>
    <t>cantidad de soles max a vivir</t>
  </si>
  <si>
    <t>Fecha Fin</t>
  </si>
  <si>
    <t>Días que dice la IA</t>
  </si>
  <si>
    <t>horas en 1 dia</t>
  </si>
  <si>
    <t>o Haber</t>
  </si>
  <si>
    <t>suma</t>
  </si>
  <si>
    <t>min en 1 hora</t>
  </si>
  <si>
    <t>error</t>
  </si>
  <si>
    <t>sec en 1 min</t>
  </si>
  <si>
    <t>debería haber vivido</t>
  </si>
  <si>
    <t>% error</t>
  </si>
  <si>
    <t>o Debe</t>
  </si>
  <si>
    <t>fi + ff</t>
  </si>
  <si>
    <t>t en horas</t>
  </si>
  <si>
    <t>o al día</t>
  </si>
  <si>
    <t>dias años</t>
  </si>
  <si>
    <t>t en min</t>
  </si>
  <si>
    <t xml:space="preserve">% Haber </t>
  </si>
  <si>
    <t>bisiestos</t>
  </si>
  <si>
    <t>sumas del 0.25 del bisiesto de los 2061</t>
  </si>
  <si>
    <t>t en sec</t>
  </si>
  <si>
    <t>% Debe</t>
  </si>
  <si>
    <t>¿año bisiesto?</t>
  </si>
  <si>
    <t>resultado final</t>
  </si>
  <si>
    <t>% Queda</t>
  </si>
  <si>
    <t>decimal</t>
  </si>
  <si>
    <t>t en o</t>
  </si>
  <si>
    <t>Queda en o</t>
  </si>
  <si>
    <t>mas cuarto de dia</t>
  </si>
  <si>
    <t>t en :</t>
  </si>
  <si>
    <t>% al finalizar</t>
  </si>
  <si>
    <t>comprobació</t>
  </si>
  <si>
    <t>t en :-</t>
  </si>
  <si>
    <t>t en :-_</t>
  </si>
  <si>
    <t>fi y ff BDC</t>
  </si>
  <si>
    <t>t en tiradas</t>
  </si>
  <si>
    <t>% al fin + error</t>
  </si>
  <si>
    <t>mes</t>
  </si>
  <si>
    <t>dia</t>
  </si>
  <si>
    <t>fi</t>
  </si>
  <si>
    <t>dias este año</t>
  </si>
  <si>
    <t>ff</t>
  </si>
  <si>
    <t>SUMA TOTAL</t>
  </si>
  <si>
    <t>acarrero</t>
  </si>
  <si>
    <t>fi BDC y ff ADC</t>
  </si>
  <si>
    <t>fi ADC y ff ADC</t>
  </si>
  <si>
    <t>menos dias</t>
  </si>
  <si>
    <t>Total dias esas cuentas</t>
  </si>
  <si>
    <t>dias totales hasta fecha fin</t>
  </si>
  <si>
    <t>acarreo</t>
  </si>
  <si>
    <t>dias de este curso</t>
  </si>
  <si>
    <t>numero dias hasta siguiente día</t>
  </si>
  <si>
    <t>Suma de días totales</t>
  </si>
  <si>
    <t>Dias en es primer año</t>
  </si>
  <si>
    <t>Dias que quedan hasta 1 enero 1er año</t>
  </si>
  <si>
    <t>tiradas</t>
  </si>
  <si>
    <t>segundos</t>
  </si>
  <si>
    <t>Dias totales con los años</t>
  </si>
  <si>
    <t>o</t>
  </si>
  <si>
    <t>:</t>
  </si>
  <si>
    <t>:-</t>
  </si>
  <si>
    <t>:-_</t>
  </si>
  <si>
    <t>Haber</t>
  </si>
  <si>
    <t>Deben</t>
  </si>
  <si>
    <t>h</t>
  </si>
  <si>
    <t>min</t>
  </si>
  <si>
    <t>sec</t>
  </si>
  <si>
    <t>diferencia con 1 o dia</t>
  </si>
  <si>
    <t>error abs</t>
  </si>
  <si>
    <t>Largo</t>
  </si>
  <si>
    <t>fecha inicio</t>
  </si>
  <si>
    <t>año</t>
  </si>
  <si>
    <t>cumple</t>
  </si>
  <si>
    <t>año separado</t>
  </si>
  <si>
    <t>Otra Fecha</t>
  </si>
  <si>
    <t>hoy</t>
  </si>
  <si>
    <t>fecha 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</si>
</sst>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2.0"/>
      <color theme="1"/>
      <name val="Comic Sans MS"/>
    </font>
    <font>
      <sz val="11.0"/>
      <color theme="1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1" xfId="0" applyAlignment="1" applyFont="1" applyNumberFormat="1">
      <alignment horizontal="center" vertical="bottom"/>
    </xf>
    <xf borderId="0" fillId="0" fontId="2" numFmtId="0" xfId="0" applyAlignment="1" applyFont="1">
      <alignment horizontal="center"/>
    </xf>
    <xf borderId="0" fillId="4" fontId="1" numFmtId="1" xfId="0" applyAlignment="1" applyFill="1" applyFont="1" applyNumberFormat="1">
      <alignment horizontal="center" vertical="bottom"/>
    </xf>
    <xf borderId="0" fillId="4" fontId="1" numFmtId="0" xfId="0" applyAlignment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2" fontId="2" numFmtId="0" xfId="0" applyAlignment="1" applyFont="1">
      <alignment horizontal="center"/>
    </xf>
    <xf borderId="0" fillId="3" fontId="1" numFmtId="1" xfId="0" applyAlignment="1" applyFont="1" applyNumberFormat="1">
      <alignment horizontal="center" vertical="bottom"/>
    </xf>
    <xf borderId="0" fillId="3" fontId="1" numFmtId="0" xfId="0" applyAlignment="1" applyFont="1">
      <alignment horizontal="center" vertical="bottom"/>
    </xf>
    <xf borderId="0" fillId="2" fontId="2" numFmtId="1" xfId="0" applyAlignment="1" applyFont="1" applyNumberFormat="1">
      <alignment horizontal="center"/>
    </xf>
    <xf borderId="0" fillId="0" fontId="1" numFmtId="4" xfId="0" applyAlignment="1" applyFont="1" applyNumberFormat="1">
      <alignment horizontal="center" vertical="bottom"/>
    </xf>
    <xf borderId="0" fillId="5" fontId="3" numFmtId="0" xfId="0" applyAlignment="1" applyFont="1">
      <alignment horizontal="center" vertical="bottom"/>
    </xf>
    <xf borderId="0" fillId="5" fontId="1" numFmtId="1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5" fontId="4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6" fontId="1" numFmtId="0" xfId="0" applyAlignment="1" applyFill="1" applyFont="1">
      <alignment horizontal="center" vertical="bottom"/>
    </xf>
    <xf borderId="0" fillId="7" fontId="1" numFmtId="0" xfId="0" applyAlignment="1" applyFill="1" applyFont="1">
      <alignment horizontal="center" vertical="bottom"/>
    </xf>
    <xf borderId="0" fillId="8" fontId="1" numFmtId="0" xfId="0" applyAlignment="1" applyFill="1" applyFont="1">
      <alignment horizontal="center" vertical="bottom"/>
    </xf>
    <xf borderId="0" fillId="8" fontId="5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9.5"/>
    <col customWidth="1" min="12" max="12" width="20.88"/>
    <col customWidth="1" min="14" max="14" width="19.88"/>
  </cols>
  <sheetData>
    <row r="1">
      <c r="A1" s="1" t="s">
        <v>0</v>
      </c>
      <c r="B1" s="2">
        <v>16.0</v>
      </c>
      <c r="C1" s="3"/>
      <c r="D1" s="4" t="s">
        <v>1</v>
      </c>
      <c r="E1" s="4" t="s">
        <v>2</v>
      </c>
      <c r="F1" s="3"/>
      <c r="G1" s="3"/>
      <c r="H1" s="3">
        <f>F16+10*E16 +1</f>
        <v>42</v>
      </c>
      <c r="I1" s="5" t="s">
        <v>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6"/>
      <c r="AA1" s="6" t="s">
        <v>4</v>
      </c>
      <c r="AB1" s="6"/>
      <c r="AC1" s="6"/>
      <c r="AD1" s="6"/>
      <c r="AE1" s="6"/>
      <c r="AF1" s="6"/>
      <c r="AG1" s="3"/>
      <c r="AH1" s="3"/>
      <c r="AI1" s="3"/>
      <c r="AJ1" s="3"/>
      <c r="AK1" s="3"/>
      <c r="AL1" s="3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>
      <c r="A2" s="1" t="s">
        <v>5</v>
      </c>
      <c r="B2" s="2">
        <v>25.0</v>
      </c>
      <c r="C2" s="3"/>
      <c r="D2" s="4">
        <f>T105</f>
        <v>1</v>
      </c>
      <c r="E2" s="4">
        <f>T111</f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7"/>
      <c r="Q2" s="7"/>
      <c r="R2" s="3"/>
      <c r="S2" s="3"/>
      <c r="T2" s="3"/>
      <c r="U2" s="3"/>
      <c r="V2" s="3"/>
      <c r="W2" s="3"/>
      <c r="X2" s="3"/>
      <c r="Y2" s="3"/>
      <c r="Z2" s="6"/>
      <c r="AA2" s="8">
        <f t="shared" ref="AA2:AE2" si="1">U3</f>
        <v>0</v>
      </c>
      <c r="AB2" s="8">
        <f t="shared" si="1"/>
        <v>0</v>
      </c>
      <c r="AC2" s="8">
        <f t="shared" si="1"/>
        <v>0</v>
      </c>
      <c r="AD2" s="8">
        <f t="shared" si="1"/>
        <v>4</v>
      </c>
      <c r="AE2" s="8">
        <f t="shared" si="1"/>
        <v>1</v>
      </c>
      <c r="AF2" s="6"/>
      <c r="AG2" s="3"/>
      <c r="AH2" s="3"/>
      <c r="AI2" s="3"/>
      <c r="AJ2" s="3">
        <f>AA2*100000 +AB2*1000 +AC2*100 +AD2*10 +AE2*1</f>
        <v>41</v>
      </c>
      <c r="AK2" s="3"/>
      <c r="AL2" s="3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>
      <c r="A3" s="4" t="s">
        <v>6</v>
      </c>
      <c r="B3" s="3"/>
      <c r="C3" s="3"/>
      <c r="D3" s="3"/>
      <c r="E3" s="3"/>
      <c r="F3" s="3"/>
      <c r="G3" s="3"/>
      <c r="H3" s="3">
        <f t="shared" ref="H3:H20" si="3">A77</f>
        <v>15236</v>
      </c>
      <c r="I3" s="3" t="s">
        <v>7</v>
      </c>
      <c r="J3" s="3"/>
      <c r="K3" s="3"/>
      <c r="L3" s="3"/>
      <c r="M3" s="3"/>
      <c r="N3" s="3"/>
      <c r="O3" s="3"/>
      <c r="P3" s="7"/>
      <c r="Q3" s="7"/>
      <c r="R3" s="3"/>
      <c r="S3" s="3" t="s">
        <v>8</v>
      </c>
      <c r="T3" s="3" t="str">
        <f t="shared" ref="T3:Y3" si="2">A16</f>
        <v/>
      </c>
      <c r="U3" s="9">
        <f t="shared" si="2"/>
        <v>0</v>
      </c>
      <c r="V3" s="9">
        <f t="shared" si="2"/>
        <v>0</v>
      </c>
      <c r="W3" s="9">
        <f t="shared" si="2"/>
        <v>0</v>
      </c>
      <c r="X3" s="9">
        <f t="shared" si="2"/>
        <v>4</v>
      </c>
      <c r="Y3" s="9">
        <f t="shared" si="2"/>
        <v>1</v>
      </c>
      <c r="Z3" s="6"/>
      <c r="AA3" s="6"/>
      <c r="AB3" s="6"/>
      <c r="AC3" s="6"/>
      <c r="AD3" s="6"/>
      <c r="AE3" s="6"/>
      <c r="AF3" s="6">
        <f>IF(AE2=3,25,0)</f>
        <v>0</v>
      </c>
      <c r="AG3" s="3"/>
      <c r="AH3" s="3"/>
      <c r="AI3" s="3">
        <f>AJ2/4</f>
        <v>10.25</v>
      </c>
      <c r="AJ3" s="3"/>
      <c r="AK3" s="3"/>
      <c r="AL3" s="3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</row>
    <row r="4">
      <c r="A4" s="4" t="s">
        <v>9</v>
      </c>
      <c r="B4" s="4" t="s">
        <v>10</v>
      </c>
      <c r="C4" s="4" t="s">
        <v>11</v>
      </c>
      <c r="D4" s="3"/>
      <c r="E4" s="3"/>
      <c r="F4" s="3"/>
      <c r="G4" s="3"/>
      <c r="H4" s="3">
        <f t="shared" si="3"/>
        <v>16</v>
      </c>
      <c r="I4" s="3" t="s">
        <v>12</v>
      </c>
      <c r="J4" s="3"/>
      <c r="K4" s="3"/>
      <c r="L4" s="3"/>
      <c r="M4" s="3"/>
      <c r="N4" s="3"/>
      <c r="O4" s="3"/>
      <c r="P4" s="7"/>
      <c r="Q4" s="7"/>
      <c r="R4" s="3"/>
      <c r="S4" s="3" t="s">
        <v>13</v>
      </c>
      <c r="T4" s="3"/>
      <c r="U4" s="3"/>
      <c r="V4" s="3" t="s">
        <v>14</v>
      </c>
      <c r="W4" s="3">
        <v>3.0</v>
      </c>
      <c r="X4" s="3">
        <v>6.0</v>
      </c>
      <c r="Y4" s="3">
        <v>5.0</v>
      </c>
      <c r="Z4" s="6"/>
      <c r="AA4" s="6">
        <f t="shared" ref="AA4:AE4" si="4">ROUNDDOWN(AA2/2,0)</f>
        <v>0</v>
      </c>
      <c r="AB4" s="6">
        <f t="shared" si="4"/>
        <v>0</v>
      </c>
      <c r="AC4" s="6">
        <f t="shared" si="4"/>
        <v>0</v>
      </c>
      <c r="AD4" s="6">
        <f t="shared" si="4"/>
        <v>2</v>
      </c>
      <c r="AE4" s="6">
        <f t="shared" si="4"/>
        <v>0</v>
      </c>
      <c r="AF4" s="6">
        <f>IF(AE2=2,25,0)</f>
        <v>0</v>
      </c>
      <c r="AG4" s="3"/>
      <c r="AH4" s="3"/>
      <c r="AI4" s="3"/>
      <c r="AJ4" s="3"/>
      <c r="AK4" s="3"/>
      <c r="AL4" s="3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>
      <c r="A5" s="2">
        <v>6.0</v>
      </c>
      <c r="B5" s="2">
        <v>11.0</v>
      </c>
      <c r="C5" s="2">
        <v>1982.0</v>
      </c>
      <c r="D5" s="3"/>
      <c r="E5" s="3"/>
      <c r="F5" s="3"/>
      <c r="G5" s="3"/>
      <c r="H5" s="3" t="str">
        <f t="shared" si="3"/>
        <v/>
      </c>
      <c r="I5" s="3"/>
      <c r="J5" s="3"/>
      <c r="K5" s="3"/>
      <c r="L5" s="3"/>
      <c r="M5" s="3"/>
      <c r="N5" s="3"/>
      <c r="O5" s="3"/>
      <c r="P5" s="7"/>
      <c r="Q5" s="7"/>
      <c r="R5" s="3"/>
      <c r="S5" s="3"/>
      <c r="T5" s="3"/>
      <c r="U5" s="10">
        <f>Y4*U3</f>
        <v>0</v>
      </c>
      <c r="V5" s="10">
        <f>Y4*V3</f>
        <v>0</v>
      </c>
      <c r="W5" s="10">
        <f>Y4*W3</f>
        <v>0</v>
      </c>
      <c r="X5" s="10">
        <f>Y4*X3</f>
        <v>20</v>
      </c>
      <c r="Y5" s="10">
        <f>Y4*Y3</f>
        <v>5</v>
      </c>
      <c r="Z5" s="6"/>
      <c r="AA5" s="6">
        <f t="shared" ref="AA5:AE5" si="5">AA2-AA4*2</f>
        <v>0</v>
      </c>
      <c r="AB5" s="6">
        <f t="shared" si="5"/>
        <v>0</v>
      </c>
      <c r="AC5" s="6">
        <f t="shared" si="5"/>
        <v>0</v>
      </c>
      <c r="AD5" s="6">
        <f t="shared" si="5"/>
        <v>0</v>
      </c>
      <c r="AE5" s="6">
        <f t="shared" si="5"/>
        <v>1</v>
      </c>
      <c r="AF5" s="6">
        <f>IFERROR(__xludf.DUMMYFUNCTION("IF(AE4=1,-25,0)"),0.0)</f>
        <v>0</v>
      </c>
      <c r="AG5" s="3"/>
      <c r="AH5" s="3"/>
      <c r="AI5" s="3"/>
      <c r="AJ5" s="3"/>
      <c r="AK5" s="3"/>
      <c r="AL5" s="3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</row>
    <row r="6">
      <c r="A6" s="11">
        <f t="shared" ref="A6:C6" si="6">P107</f>
        <v>6</v>
      </c>
      <c r="B6" s="11">
        <f t="shared" si="6"/>
        <v>11</v>
      </c>
      <c r="C6" s="11">
        <f t="shared" si="6"/>
        <v>1982</v>
      </c>
      <c r="D6" s="3"/>
      <c r="E6" s="3"/>
      <c r="F6" s="3"/>
      <c r="G6" s="3"/>
      <c r="H6" s="3">
        <f t="shared" si="3"/>
        <v>243776</v>
      </c>
      <c r="I6" s="3" t="s">
        <v>15</v>
      </c>
      <c r="J6" s="3"/>
      <c r="K6" s="3"/>
      <c r="L6" s="3" t="s">
        <v>16</v>
      </c>
      <c r="M6" s="3"/>
      <c r="N6" s="3"/>
      <c r="O6" s="3"/>
      <c r="P6" s="7"/>
      <c r="Q6" s="7"/>
      <c r="R6" s="3"/>
      <c r="S6" s="3"/>
      <c r="T6" s="10">
        <f>X4*U3</f>
        <v>0</v>
      </c>
      <c r="U6" s="10">
        <f>X4*V3</f>
        <v>0</v>
      </c>
      <c r="V6" s="10">
        <f>X4*W3</f>
        <v>0</v>
      </c>
      <c r="W6" s="10">
        <f>X4*X3</f>
        <v>24</v>
      </c>
      <c r="X6" s="10">
        <f>X4*Y3</f>
        <v>6</v>
      </c>
      <c r="Y6" s="3"/>
      <c r="Z6" s="6"/>
      <c r="AA6" s="6"/>
      <c r="AB6" s="6">
        <f t="shared" ref="AB6:AE6" si="7">IF(AA5=1,5,0)</f>
        <v>0</v>
      </c>
      <c r="AC6" s="6">
        <f t="shared" si="7"/>
        <v>0</v>
      </c>
      <c r="AD6" s="6">
        <f t="shared" si="7"/>
        <v>0</v>
      </c>
      <c r="AE6" s="6">
        <f t="shared" si="7"/>
        <v>0</v>
      </c>
      <c r="AF6" s="6">
        <f>IF(AE5=1,25,0)</f>
        <v>25</v>
      </c>
      <c r="AG6" s="3"/>
      <c r="AH6" s="3"/>
      <c r="AI6" s="3"/>
      <c r="AJ6" s="3"/>
      <c r="AK6" s="3"/>
      <c r="AL6" s="3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</row>
    <row r="7">
      <c r="A7" s="4" t="s">
        <v>17</v>
      </c>
      <c r="B7" s="3"/>
      <c r="C7" s="3"/>
      <c r="D7" s="3"/>
      <c r="E7" s="3"/>
      <c r="F7" s="3"/>
      <c r="G7" s="3"/>
      <c r="H7" s="3" t="str">
        <f t="shared" si="3"/>
        <v/>
      </c>
      <c r="I7" s="3"/>
      <c r="J7" s="3"/>
      <c r="K7" s="3"/>
      <c r="L7" s="3">
        <v>1000000.0</v>
      </c>
      <c r="M7" s="3"/>
      <c r="N7" s="3"/>
      <c r="O7" s="3"/>
      <c r="P7" s="7"/>
      <c r="Q7" s="7"/>
      <c r="R7" s="3"/>
      <c r="S7" s="10">
        <f>W4*U3</f>
        <v>0</v>
      </c>
      <c r="T7" s="10">
        <f>W4*V3</f>
        <v>0</v>
      </c>
      <c r="U7" s="10">
        <f>W4*W3</f>
        <v>0</v>
      </c>
      <c r="V7" s="10">
        <f>W4*X3</f>
        <v>12</v>
      </c>
      <c r="W7" s="10">
        <f>W4*Y3</f>
        <v>3</v>
      </c>
      <c r="X7" s="3"/>
      <c r="Y7" s="3"/>
      <c r="Z7" s="6"/>
      <c r="AA7" s="6">
        <f t="shared" ref="AA7:AE7" si="8">AA4+AA6</f>
        <v>0</v>
      </c>
      <c r="AB7" s="6">
        <f t="shared" si="8"/>
        <v>0</v>
      </c>
      <c r="AC7" s="6">
        <f t="shared" si="8"/>
        <v>0</v>
      </c>
      <c r="AD7" s="6">
        <f t="shared" si="8"/>
        <v>2</v>
      </c>
      <c r="AE7" s="6">
        <f t="shared" si="8"/>
        <v>0</v>
      </c>
      <c r="AF7" s="6"/>
      <c r="AG7" s="3"/>
      <c r="AH7" s="3"/>
      <c r="AI7" s="3"/>
      <c r="AJ7" s="3"/>
      <c r="AK7" s="3"/>
      <c r="AL7" s="3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>
      <c r="A8" s="4" t="s">
        <v>9</v>
      </c>
      <c r="B8" s="4" t="s">
        <v>10</v>
      </c>
      <c r="C8" s="4" t="s">
        <v>11</v>
      </c>
      <c r="D8" s="3"/>
      <c r="E8" s="1" t="s">
        <v>18</v>
      </c>
      <c r="F8" s="3"/>
      <c r="G8" s="3"/>
      <c r="H8" s="3">
        <f t="shared" si="3"/>
        <v>24</v>
      </c>
      <c r="I8" s="3" t="s">
        <v>19</v>
      </c>
      <c r="J8" s="3"/>
      <c r="K8" s="3">
        <f t="shared" ref="K8:K17" si="10">A102</f>
        <v>15236</v>
      </c>
      <c r="L8" s="3" t="s">
        <v>20</v>
      </c>
      <c r="M8" s="3"/>
      <c r="N8" s="3"/>
      <c r="O8" s="3"/>
      <c r="P8" s="7"/>
      <c r="Q8" s="7"/>
      <c r="R8" s="3" t="s">
        <v>21</v>
      </c>
      <c r="S8" s="4">
        <f t="shared" ref="S8:Y8" si="9">SUM(S5:S7)</f>
        <v>0</v>
      </c>
      <c r="T8" s="4">
        <f t="shared" si="9"/>
        <v>0</v>
      </c>
      <c r="U8" s="4">
        <f t="shared" si="9"/>
        <v>0</v>
      </c>
      <c r="V8" s="4">
        <f t="shared" si="9"/>
        <v>12</v>
      </c>
      <c r="W8" s="4">
        <f t="shared" si="9"/>
        <v>27</v>
      </c>
      <c r="X8" s="4">
        <f t="shared" si="9"/>
        <v>26</v>
      </c>
      <c r="Y8" s="4">
        <f t="shared" si="9"/>
        <v>5</v>
      </c>
      <c r="Z8" s="3"/>
      <c r="AA8" s="3"/>
      <c r="AB8" s="3"/>
      <c r="AC8" s="3"/>
      <c r="AD8" s="3"/>
      <c r="AE8" s="6"/>
      <c r="AF8" s="6"/>
      <c r="AG8" s="3"/>
      <c r="AH8" s="3"/>
      <c r="AI8" s="3"/>
      <c r="AJ8" s="3"/>
      <c r="AK8" s="3"/>
      <c r="AL8" s="3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</row>
    <row r="9">
      <c r="A9" s="12"/>
      <c r="B9" s="12"/>
      <c r="C9" s="12"/>
      <c r="D9" s="3"/>
      <c r="E9" s="1">
        <v>15561.0</v>
      </c>
      <c r="F9" s="3"/>
      <c r="G9" s="3"/>
      <c r="H9" s="3">
        <f t="shared" si="3"/>
        <v>60</v>
      </c>
      <c r="I9" s="3" t="s">
        <v>22</v>
      </c>
      <c r="J9" s="3"/>
      <c r="K9" s="13">
        <f t="shared" si="10"/>
        <v>25</v>
      </c>
      <c r="L9" s="3" t="s">
        <v>5</v>
      </c>
      <c r="M9" s="3">
        <f t="shared" ref="M9:M10" si="14">C103</f>
        <v>325</v>
      </c>
      <c r="N9" s="3" t="s">
        <v>23</v>
      </c>
      <c r="O9" s="3"/>
      <c r="P9" s="7"/>
      <c r="Q9" s="7"/>
      <c r="R9" s="3"/>
      <c r="S9" s="4">
        <f t="shared" ref="S9:X9" si="11">IF(S8&gt;9,RIGHT(S8),S8) +T10</f>
        <v>0</v>
      </c>
      <c r="T9" s="4">
        <f t="shared" si="11"/>
        <v>0</v>
      </c>
      <c r="U9" s="4">
        <f t="shared" si="11"/>
        <v>1</v>
      </c>
      <c r="V9" s="4">
        <f t="shared" si="11"/>
        <v>4</v>
      </c>
      <c r="W9" s="4">
        <f t="shared" si="11"/>
        <v>9</v>
      </c>
      <c r="X9" s="4">
        <f t="shared" si="11"/>
        <v>6</v>
      </c>
      <c r="Y9" s="4">
        <f>IF(Y8&gt;9,RIGHT(Y8),Y8)</f>
        <v>5</v>
      </c>
      <c r="Z9" s="3"/>
      <c r="AA9" s="6">
        <f t="shared" ref="AA9:AE9" si="12">ROUNDDOWN(AA7/2,0)</f>
        <v>0</v>
      </c>
      <c r="AB9" s="6">
        <f t="shared" si="12"/>
        <v>0</v>
      </c>
      <c r="AC9" s="6">
        <f t="shared" si="12"/>
        <v>0</v>
      </c>
      <c r="AD9" s="6">
        <f t="shared" si="12"/>
        <v>1</v>
      </c>
      <c r="AE9" s="6">
        <f t="shared" si="12"/>
        <v>0</v>
      </c>
      <c r="AF9" s="6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>
      <c r="A10" s="14">
        <f t="shared" ref="A10:C10" si="13">P113</f>
        <v>25</v>
      </c>
      <c r="B10" s="14">
        <f t="shared" si="13"/>
        <v>7</v>
      </c>
      <c r="C10" s="14">
        <f t="shared" si="13"/>
        <v>2025</v>
      </c>
      <c r="D10" s="3"/>
      <c r="E10" s="3"/>
      <c r="F10" s="3"/>
      <c r="G10" s="3"/>
      <c r="H10" s="3">
        <f t="shared" si="3"/>
        <v>60</v>
      </c>
      <c r="I10" s="3" t="s">
        <v>24</v>
      </c>
      <c r="J10" s="3"/>
      <c r="K10" s="3">
        <f t="shared" si="10"/>
        <v>250000</v>
      </c>
      <c r="L10" s="3" t="s">
        <v>25</v>
      </c>
      <c r="M10" s="3">
        <f t="shared" si="14"/>
        <v>2.08855472</v>
      </c>
      <c r="N10" s="3" t="s">
        <v>26</v>
      </c>
      <c r="O10" s="3"/>
      <c r="P10" s="7"/>
      <c r="Q10" s="7"/>
      <c r="R10" s="3"/>
      <c r="S10" s="3"/>
      <c r="T10" s="3">
        <f t="shared" ref="T10:Y10" si="15">IF(T8&gt;9,LEFT(T8),0)</f>
        <v>0</v>
      </c>
      <c r="U10" s="3">
        <f t="shared" si="15"/>
        <v>0</v>
      </c>
      <c r="V10" s="3" t="str">
        <f t="shared" si="15"/>
        <v>1</v>
      </c>
      <c r="W10" s="3" t="str">
        <f t="shared" si="15"/>
        <v>2</v>
      </c>
      <c r="X10" s="3" t="str">
        <f t="shared" si="15"/>
        <v>2</v>
      </c>
      <c r="Y10" s="3">
        <f t="shared" si="15"/>
        <v>0</v>
      </c>
      <c r="Z10" s="3"/>
      <c r="AA10" s="6">
        <f t="shared" ref="AA10:AE10" si="16">AA7-AA9*2</f>
        <v>0</v>
      </c>
      <c r="AB10" s="6">
        <f t="shared" si="16"/>
        <v>0</v>
      </c>
      <c r="AC10" s="6">
        <f t="shared" si="16"/>
        <v>0</v>
      </c>
      <c r="AD10" s="6">
        <f t="shared" si="16"/>
        <v>0</v>
      </c>
      <c r="AE10" s="6">
        <f t="shared" si="16"/>
        <v>0</v>
      </c>
      <c r="AF10" s="6">
        <f>IF(AE10=1,50,0)</f>
        <v>0</v>
      </c>
      <c r="AG10" s="3"/>
      <c r="AH10" s="3"/>
      <c r="AI10" s="3"/>
      <c r="AJ10" s="6"/>
      <c r="AK10" s="6"/>
      <c r="AL10" s="6"/>
      <c r="AM10" s="6"/>
      <c r="AN10" s="6"/>
      <c r="AO10" s="6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>
      <c r="A11" s="7"/>
      <c r="B11" s="7"/>
      <c r="C11" s="3"/>
      <c r="D11" s="3"/>
      <c r="E11" s="3"/>
      <c r="F11" s="3"/>
      <c r="G11" s="3"/>
      <c r="H11" s="3" t="str">
        <f t="shared" si="3"/>
        <v>Haber</v>
      </c>
      <c r="I11" s="3"/>
      <c r="J11" s="3"/>
      <c r="K11" s="3">
        <f t="shared" si="10"/>
        <v>234764</v>
      </c>
      <c r="L11" s="3" t="s">
        <v>27</v>
      </c>
      <c r="M11" s="3"/>
      <c r="N11" s="3"/>
      <c r="O11" s="3"/>
      <c r="P11" s="7"/>
      <c r="Q11" s="7"/>
      <c r="R11" s="3"/>
      <c r="S11" s="3"/>
      <c r="T11" s="3">
        <f t="shared" ref="T11:X11" si="17">IF(T9&gt;9,LEFT(T9),0)</f>
        <v>0</v>
      </c>
      <c r="U11" s="3">
        <f t="shared" si="17"/>
        <v>0</v>
      </c>
      <c r="V11" s="3">
        <f t="shared" si="17"/>
        <v>0</v>
      </c>
      <c r="W11" s="3">
        <f t="shared" si="17"/>
        <v>0</v>
      </c>
      <c r="X11" s="3">
        <f t="shared" si="17"/>
        <v>0</v>
      </c>
      <c r="Y11" s="3">
        <f>IF(LEN(Y9)&gt;1,LEFT(Y9),0)</f>
        <v>0</v>
      </c>
      <c r="Z11" s="3"/>
      <c r="AA11" s="6"/>
      <c r="AB11" s="6">
        <f t="shared" ref="AB11:AE11" si="18">IF(AA10=1,5,0)</f>
        <v>0</v>
      </c>
      <c r="AC11" s="6">
        <f t="shared" si="18"/>
        <v>0</v>
      </c>
      <c r="AD11" s="6">
        <f t="shared" si="18"/>
        <v>0</v>
      </c>
      <c r="AE11" s="6">
        <f t="shared" si="18"/>
        <v>0</v>
      </c>
      <c r="AF11" s="6"/>
      <c r="AG11" s="3"/>
      <c r="AH11" s="3"/>
      <c r="AI11" s="3"/>
      <c r="AJ11" s="6"/>
      <c r="AK11" s="6"/>
      <c r="AL11" s="6"/>
      <c r="AM11" s="6"/>
      <c r="AN11" s="6"/>
      <c r="AO11" s="6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>
      <c r="A12" s="3" t="s">
        <v>28</v>
      </c>
      <c r="B12" s="3">
        <f>D2+E2</f>
        <v>2</v>
      </c>
      <c r="C12" s="3"/>
      <c r="D12" s="3"/>
      <c r="E12" s="3"/>
      <c r="F12" s="3"/>
      <c r="G12" s="3"/>
      <c r="H12" s="3">
        <f t="shared" si="3"/>
        <v>365664</v>
      </c>
      <c r="I12" s="3" t="s">
        <v>29</v>
      </c>
      <c r="J12" s="3"/>
      <c r="K12" s="3">
        <f t="shared" si="10"/>
        <v>16.40850617</v>
      </c>
      <c r="L12" s="3" t="s">
        <v>30</v>
      </c>
      <c r="M12" s="3"/>
      <c r="N12" s="3"/>
      <c r="O12" s="3"/>
      <c r="P12" s="7"/>
      <c r="Q12" s="7"/>
      <c r="R12" s="3"/>
      <c r="S12" s="3">
        <f t="shared" ref="S12:X12" si="19">RIGHT(S9)+T11</f>
        <v>0</v>
      </c>
      <c r="T12" s="3">
        <f t="shared" si="19"/>
        <v>0</v>
      </c>
      <c r="U12" s="3">
        <f t="shared" si="19"/>
        <v>1</v>
      </c>
      <c r="V12" s="3">
        <f t="shared" si="19"/>
        <v>4</v>
      </c>
      <c r="W12" s="3">
        <f t="shared" si="19"/>
        <v>9</v>
      </c>
      <c r="X12" s="3">
        <f t="shared" si="19"/>
        <v>6</v>
      </c>
      <c r="Y12" s="3" t="str">
        <f>RIGHT(Y9)</f>
        <v>5</v>
      </c>
      <c r="Z12" s="3"/>
      <c r="AA12" s="6">
        <f t="shared" ref="AA12:AE12" si="20">AA9+AA11</f>
        <v>0</v>
      </c>
      <c r="AB12" s="6">
        <f t="shared" si="20"/>
        <v>0</v>
      </c>
      <c r="AC12" s="6">
        <f t="shared" si="20"/>
        <v>0</v>
      </c>
      <c r="AD12" s="6">
        <f t="shared" si="20"/>
        <v>1</v>
      </c>
      <c r="AE12" s="6">
        <f t="shared" si="20"/>
        <v>0</v>
      </c>
      <c r="AF12" s="6" t="s">
        <v>31</v>
      </c>
      <c r="AG12" s="3"/>
      <c r="AH12" s="3"/>
      <c r="AI12" s="3"/>
      <c r="AJ12" s="6"/>
      <c r="AK12" s="6"/>
      <c r="AL12" s="6"/>
      <c r="AM12" s="6"/>
      <c r="AN12" s="6"/>
      <c r="AO12" s="6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>
      <c r="A13" s="3"/>
      <c r="B13" s="3"/>
      <c r="C13" s="3"/>
      <c r="D13" s="3"/>
      <c r="E13" s="3"/>
      <c r="F13" s="3"/>
      <c r="G13" s="3"/>
      <c r="H13" s="3">
        <f t="shared" si="3"/>
        <v>21939840</v>
      </c>
      <c r="I13" s="3" t="s">
        <v>32</v>
      </c>
      <c r="J13" s="3"/>
      <c r="K13" s="3">
        <f t="shared" si="10"/>
        <v>6.0944</v>
      </c>
      <c r="L13" s="3" t="s">
        <v>33</v>
      </c>
      <c r="M13" s="3"/>
      <c r="N13" s="3"/>
      <c r="O13" s="3"/>
      <c r="P13" s="7"/>
      <c r="Q13" s="7"/>
      <c r="R13" s="3"/>
      <c r="S13" s="3"/>
      <c r="T13" s="3">
        <f t="shared" ref="T13:X13" si="21">IF(T12&gt;9,LEFT(T12),0)</f>
        <v>0</v>
      </c>
      <c r="U13" s="3">
        <f t="shared" si="21"/>
        <v>0</v>
      </c>
      <c r="V13" s="3">
        <f t="shared" si="21"/>
        <v>0</v>
      </c>
      <c r="W13" s="3">
        <f t="shared" si="21"/>
        <v>0</v>
      </c>
      <c r="X13" s="3">
        <f t="shared" si="21"/>
        <v>0</v>
      </c>
      <c r="Y13" s="3">
        <f>IF(LEN(Y12)&gt;1,LEFT(Y12),0)</f>
        <v>0</v>
      </c>
      <c r="Z13" s="3"/>
      <c r="AA13" s="6"/>
      <c r="AB13" s="6"/>
      <c r="AC13" s="6"/>
      <c r="AD13" s="6"/>
      <c r="AE13" s="6"/>
      <c r="AF13" s="6" t="s">
        <v>34</v>
      </c>
      <c r="AG13" s="3"/>
      <c r="AH13" s="3"/>
      <c r="AI13" s="3"/>
      <c r="AJ13" s="6"/>
      <c r="AK13" s="6"/>
      <c r="AL13" s="6"/>
      <c r="AM13" s="6"/>
      <c r="AN13" s="6"/>
      <c r="AO13" s="6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>
      <c r="A14" s="3"/>
      <c r="B14" s="3"/>
      <c r="C14" s="3"/>
      <c r="D14" s="3"/>
      <c r="E14" s="3"/>
      <c r="F14" s="3" t="s">
        <v>35</v>
      </c>
      <c r="G14" s="3"/>
      <c r="H14" s="3">
        <f t="shared" si="3"/>
        <v>1316390400</v>
      </c>
      <c r="I14" s="3" t="s">
        <v>36</v>
      </c>
      <c r="J14" s="3"/>
      <c r="K14" s="3">
        <f t="shared" si="10"/>
        <v>93.9056</v>
      </c>
      <c r="L14" s="3" t="s">
        <v>37</v>
      </c>
      <c r="M14" s="3"/>
      <c r="N14" s="3" t="str">
        <f>O14</f>
        <v/>
      </c>
      <c r="O14" s="3"/>
      <c r="P14" s="7"/>
      <c r="Q14" s="7"/>
      <c r="R14" s="3"/>
      <c r="S14" s="3">
        <f t="shared" ref="S14:Y14" si="22">RIGHT(S12)+T15</f>
        <v>0</v>
      </c>
      <c r="T14" s="3">
        <f t="shared" si="22"/>
        <v>0</v>
      </c>
      <c r="U14" s="3">
        <f t="shared" si="22"/>
        <v>1</v>
      </c>
      <c r="V14" s="3">
        <f t="shared" si="22"/>
        <v>4</v>
      </c>
      <c r="W14" s="3">
        <f t="shared" si="22"/>
        <v>9</v>
      </c>
      <c r="X14" s="3">
        <f t="shared" si="22"/>
        <v>6</v>
      </c>
      <c r="Y14" s="3">
        <f t="shared" si="22"/>
        <v>5</v>
      </c>
      <c r="Z14" s="3"/>
      <c r="AA14" s="6"/>
      <c r="AB14" s="6"/>
      <c r="AC14" s="6"/>
      <c r="AD14" s="6"/>
      <c r="AE14" s="15">
        <f>AI3</f>
        <v>10.25</v>
      </c>
      <c r="AF14" s="6"/>
      <c r="AG14" s="3"/>
      <c r="AH14" s="3" t="s">
        <v>38</v>
      </c>
      <c r="AI14" s="3"/>
      <c r="AJ14" s="6"/>
      <c r="AK14" s="6"/>
      <c r="AL14" s="6"/>
      <c r="AM14" s="6"/>
      <c r="AN14" s="6"/>
      <c r="AO14" s="6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>
      <c r="A15" s="3" t="s">
        <v>39</v>
      </c>
      <c r="B15" s="3"/>
      <c r="C15" s="3"/>
      <c r="D15" s="3"/>
      <c r="E15" s="3"/>
      <c r="F15" s="3"/>
      <c r="G15" s="3"/>
      <c r="H15" s="3" t="str">
        <f t="shared" si="3"/>
        <v/>
      </c>
      <c r="I15" s="3"/>
      <c r="J15" s="3"/>
      <c r="K15" s="3">
        <f t="shared" si="10"/>
        <v>75</v>
      </c>
      <c r="L15" s="3" t="s">
        <v>40</v>
      </c>
      <c r="M15" s="3"/>
      <c r="N15" s="3"/>
      <c r="O15" s="3"/>
      <c r="P15" s="7"/>
      <c r="Q15" s="7"/>
      <c r="R15" s="3"/>
      <c r="S15" s="3"/>
      <c r="T15" s="3">
        <f t="shared" ref="T15:X15" si="23">IF(T14&gt;9,LEFT(T14),0)</f>
        <v>0</v>
      </c>
      <c r="U15" s="3">
        <f t="shared" si="23"/>
        <v>0</v>
      </c>
      <c r="V15" s="3">
        <f t="shared" si="23"/>
        <v>0</v>
      </c>
      <c r="W15" s="3">
        <f t="shared" si="23"/>
        <v>0</v>
      </c>
      <c r="X15" s="3">
        <f t="shared" si="23"/>
        <v>0</v>
      </c>
      <c r="Y15" s="3">
        <f>IF(LEN(Y14)&gt;1,LEFT(Y14),0)</f>
        <v>0</v>
      </c>
      <c r="Z15" s="3"/>
      <c r="AA15" s="6"/>
      <c r="AB15" s="6"/>
      <c r="AC15" s="6"/>
      <c r="AD15" s="6"/>
      <c r="AE15" s="3" t="s">
        <v>41</v>
      </c>
      <c r="AF15" s="6">
        <f>SUM(AF2:AF13)</f>
        <v>25</v>
      </c>
      <c r="AG15" s="3"/>
      <c r="AH15" s="3">
        <f>IF(AF15=0,1,0)</f>
        <v>0</v>
      </c>
      <c r="AI15" s="3"/>
      <c r="AJ15" s="6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6"/>
      <c r="AV15" s="6"/>
      <c r="AW15" s="6"/>
      <c r="AX15" s="6"/>
      <c r="AY15" s="6"/>
    </row>
    <row r="16">
      <c r="A16" s="3"/>
      <c r="B16" s="3">
        <f>IF(B12=0,B27,IF(B12=1,B38,IF(B12=2,B49)))</f>
        <v>0</v>
      </c>
      <c r="C16" s="3">
        <f>IF(B12=0,C27,IF(B12=1,C38,IF(B12=2,C49)))</f>
        <v>0</v>
      </c>
      <c r="D16" s="3">
        <f>IF(B12=0,D27,IF(B12=1,D38,IF(B12=2,D49)))</f>
        <v>0</v>
      </c>
      <c r="E16" s="3">
        <f>IF(B12=0,E27,IF(B12=1,E38,IF(B12=2,E49)))</f>
        <v>4</v>
      </c>
      <c r="F16" s="3">
        <f>IF(B12=0,F27,IF(B12=1,F38,IF(B12=2,F49))) -1</f>
        <v>1</v>
      </c>
      <c r="G16" s="3"/>
      <c r="H16" s="3">
        <f t="shared" si="3"/>
        <v>15236</v>
      </c>
      <c r="I16" s="3" t="s">
        <v>42</v>
      </c>
      <c r="J16" s="3"/>
      <c r="K16" s="3">
        <f t="shared" si="10"/>
        <v>750000</v>
      </c>
      <c r="L16" s="3" t="s">
        <v>43</v>
      </c>
      <c r="M16" s="3"/>
      <c r="N16" s="3"/>
      <c r="O16" s="3"/>
      <c r="P16" s="7"/>
      <c r="Q16" s="7"/>
      <c r="R16" s="3"/>
      <c r="S16" s="3">
        <f t="shared" ref="S16:Y16" si="24">RIGHT(S14)+T17</f>
        <v>0</v>
      </c>
      <c r="T16" s="3">
        <f t="shared" si="24"/>
        <v>0</v>
      </c>
      <c r="U16" s="3">
        <f t="shared" si="24"/>
        <v>1</v>
      </c>
      <c r="V16" s="3">
        <f t="shared" si="24"/>
        <v>4</v>
      </c>
      <c r="W16" s="3">
        <f t="shared" si="24"/>
        <v>9</v>
      </c>
      <c r="X16" s="3">
        <f t="shared" si="24"/>
        <v>6</v>
      </c>
      <c r="Y16" s="3">
        <f t="shared" si="24"/>
        <v>5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6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6"/>
      <c r="AV16" s="6"/>
      <c r="AW16" s="6"/>
      <c r="AX16" s="6"/>
      <c r="AY16" s="6"/>
    </row>
    <row r="17">
      <c r="A17" s="3"/>
      <c r="B17" s="3"/>
      <c r="C17" s="3"/>
      <c r="D17" s="3"/>
      <c r="E17" s="3"/>
      <c r="F17" s="3" t="s">
        <v>44</v>
      </c>
      <c r="G17" s="3"/>
      <c r="H17" s="3">
        <f t="shared" si="3"/>
        <v>304720</v>
      </c>
      <c r="I17" s="3" t="s">
        <v>45</v>
      </c>
      <c r="J17" s="3"/>
      <c r="K17" s="3">
        <f t="shared" si="10"/>
        <v>76.5236</v>
      </c>
      <c r="L17" s="3" t="s">
        <v>46</v>
      </c>
      <c r="M17" s="3"/>
      <c r="N17" s="7"/>
      <c r="O17" s="7"/>
      <c r="P17" s="7"/>
      <c r="Q17" s="7"/>
      <c r="R17" s="3"/>
      <c r="S17" s="3"/>
      <c r="T17" s="3">
        <f t="shared" ref="T17:X17" si="25">IF(T16&gt;9,LEFT(T16),0)</f>
        <v>0</v>
      </c>
      <c r="U17" s="3">
        <f t="shared" si="25"/>
        <v>0</v>
      </c>
      <c r="V17" s="3">
        <f t="shared" si="25"/>
        <v>0</v>
      </c>
      <c r="W17" s="3">
        <f t="shared" si="25"/>
        <v>0</v>
      </c>
      <c r="X17" s="3">
        <f t="shared" si="25"/>
        <v>0</v>
      </c>
      <c r="Y17" s="3">
        <f>IF(LEN(Y16)&gt;1,LEFT(Y16),0)</f>
        <v>0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6"/>
      <c r="AV17" s="6"/>
      <c r="AW17" s="6"/>
      <c r="AX17" s="6"/>
      <c r="AY17" s="6"/>
    </row>
    <row r="18">
      <c r="A18" s="3"/>
      <c r="B18" s="3"/>
      <c r="C18" s="3"/>
      <c r="D18" s="3"/>
      <c r="E18" s="3"/>
      <c r="F18" s="3" t="s">
        <v>47</v>
      </c>
      <c r="G18" s="3"/>
      <c r="H18" s="3">
        <f t="shared" si="3"/>
        <v>30472000</v>
      </c>
      <c r="I18" s="3" t="s">
        <v>48</v>
      </c>
      <c r="J18" s="3"/>
      <c r="K18" s="3"/>
      <c r="L18" s="3"/>
      <c r="M18" s="3"/>
      <c r="N18" s="3"/>
      <c r="O18" s="3"/>
      <c r="P18" s="7"/>
      <c r="Q18" s="7"/>
      <c r="R18" s="3"/>
      <c r="S18" s="3">
        <f t="shared" ref="S18:Y18" si="26">RIGHT(S16)+T19</f>
        <v>0</v>
      </c>
      <c r="T18" s="3">
        <f t="shared" si="26"/>
        <v>0</v>
      </c>
      <c r="U18" s="3">
        <f t="shared" si="26"/>
        <v>1</v>
      </c>
      <c r="V18" s="3">
        <f t="shared" si="26"/>
        <v>4</v>
      </c>
      <c r="W18" s="3">
        <f t="shared" si="26"/>
        <v>9</v>
      </c>
      <c r="X18" s="3">
        <f t="shared" si="26"/>
        <v>6</v>
      </c>
      <c r="Y18" s="3">
        <f t="shared" si="26"/>
        <v>5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6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6"/>
      <c r="AV18" s="6"/>
      <c r="AW18" s="6"/>
      <c r="AX18" s="6"/>
      <c r="AY18" s="6"/>
    </row>
    <row r="19">
      <c r="A19" s="3"/>
      <c r="B19" s="3"/>
      <c r="C19" s="3"/>
      <c r="D19" s="3"/>
      <c r="E19" s="3"/>
      <c r="F19" s="3"/>
      <c r="G19" s="3"/>
      <c r="H19" s="3">
        <f t="shared" si="3"/>
        <v>3047200000</v>
      </c>
      <c r="I19" s="3" t="s">
        <v>49</v>
      </c>
      <c r="J19" s="3"/>
      <c r="K19" s="3"/>
      <c r="L19" s="3"/>
      <c r="M19" s="3"/>
      <c r="N19" s="3"/>
      <c r="O19" s="3"/>
      <c r="P19" s="7"/>
      <c r="Q19" s="7"/>
      <c r="R19" s="3"/>
      <c r="S19" s="3"/>
      <c r="T19" s="3">
        <f t="shared" ref="T19:X19" si="27">IF(T18&gt;9,LEFT(T18),0)</f>
        <v>0</v>
      </c>
      <c r="U19" s="3">
        <f t="shared" si="27"/>
        <v>0</v>
      </c>
      <c r="V19" s="3">
        <f t="shared" si="27"/>
        <v>0</v>
      </c>
      <c r="W19" s="3">
        <f t="shared" si="27"/>
        <v>0</v>
      </c>
      <c r="X19" s="3">
        <f t="shared" si="27"/>
        <v>0</v>
      </c>
      <c r="Y19" s="3">
        <f>IF(LEN(Y18)&gt;1,LEFT(Y18),0)</f>
        <v>0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6"/>
      <c r="AK19" s="3"/>
      <c r="AL19" s="3"/>
      <c r="AM19" s="3"/>
      <c r="AN19" s="3"/>
      <c r="AO19" s="3"/>
      <c r="AP19" s="6"/>
      <c r="AQ19" s="6"/>
      <c r="AR19" s="6"/>
      <c r="AS19" s="6"/>
      <c r="AT19" s="6"/>
      <c r="AU19" s="6"/>
      <c r="AV19" s="6"/>
      <c r="AW19" s="6"/>
      <c r="AX19" s="6"/>
      <c r="AY19" s="6"/>
    </row>
    <row r="20">
      <c r="A20" s="3" t="s">
        <v>50</v>
      </c>
      <c r="B20" s="3"/>
      <c r="C20" s="3"/>
      <c r="D20" s="3"/>
      <c r="E20" s="3"/>
      <c r="F20" s="3"/>
      <c r="G20" s="3"/>
      <c r="H20" s="3">
        <f t="shared" si="3"/>
        <v>774347294.1</v>
      </c>
      <c r="I20" s="3" t="s">
        <v>51</v>
      </c>
      <c r="J20" s="3"/>
      <c r="K20" s="3">
        <f>D111</f>
        <v>78.61215472</v>
      </c>
      <c r="L20" s="3" t="s">
        <v>52</v>
      </c>
      <c r="M20" s="3"/>
      <c r="N20" s="3"/>
      <c r="O20" s="3"/>
      <c r="P20" s="7"/>
      <c r="Q20" s="7"/>
      <c r="R20" s="3" t="s">
        <v>13</v>
      </c>
      <c r="S20" s="9">
        <f t="shared" ref="S20:Y20" si="28">RIGHT(S18)+T21</f>
        <v>0</v>
      </c>
      <c r="T20" s="9">
        <f t="shared" si="28"/>
        <v>0</v>
      </c>
      <c r="U20" s="9">
        <f t="shared" si="28"/>
        <v>1</v>
      </c>
      <c r="V20" s="9">
        <f t="shared" si="28"/>
        <v>4</v>
      </c>
      <c r="W20" s="9">
        <f t="shared" si="28"/>
        <v>9</v>
      </c>
      <c r="X20" s="9">
        <f t="shared" si="28"/>
        <v>6</v>
      </c>
      <c r="Y20" s="9">
        <f t="shared" si="28"/>
        <v>5</v>
      </c>
      <c r="Z20" s="3"/>
      <c r="AA20" s="3"/>
      <c r="AB20" s="3"/>
      <c r="AC20" s="3"/>
      <c r="AD20" s="3"/>
      <c r="AE20" s="3" t="s">
        <v>53</v>
      </c>
      <c r="AF20" s="3" t="s">
        <v>54</v>
      </c>
      <c r="AG20" s="3"/>
      <c r="AH20" s="3"/>
      <c r="AI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>
      <c r="A21" s="3" t="s">
        <v>55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>
        <f t="shared" ref="T21:X21" si="29">IF(T20&gt;9,LEFT(T20),0)</f>
        <v>0</v>
      </c>
      <c r="U21" s="3">
        <f t="shared" si="29"/>
        <v>0</v>
      </c>
      <c r="V21" s="3">
        <f t="shared" si="29"/>
        <v>0</v>
      </c>
      <c r="W21" s="3">
        <f t="shared" si="29"/>
        <v>0</v>
      </c>
      <c r="X21" s="3">
        <f t="shared" si="29"/>
        <v>0</v>
      </c>
      <c r="Y21" s="3">
        <f>IF(LEN(Y20)&gt;1,LEFT(Y20),0)</f>
        <v>0</v>
      </c>
      <c r="Z21" s="3"/>
      <c r="AA21" s="3"/>
      <c r="AB21" s="3"/>
      <c r="AC21" s="3"/>
      <c r="AD21" s="3" t="s">
        <v>55</v>
      </c>
      <c r="AE21" s="3">
        <f>Q107</f>
        <v>11</v>
      </c>
      <c r="AF21" s="3">
        <f>P107</f>
        <v>6</v>
      </c>
      <c r="AG21" s="3"/>
      <c r="AH21" s="3"/>
      <c r="AI21" s="3"/>
      <c r="AN21" s="3"/>
      <c r="AO21" s="3"/>
      <c r="AP21" s="3" t="s">
        <v>53</v>
      </c>
      <c r="AQ21" s="3" t="s">
        <v>54</v>
      </c>
      <c r="AR21" s="3"/>
      <c r="AS21" s="3"/>
      <c r="AT21" s="3"/>
      <c r="AU21" s="3"/>
      <c r="AV21" s="3"/>
      <c r="AW21" s="3"/>
      <c r="AX21" s="3"/>
      <c r="AY21" s="3"/>
    </row>
    <row r="22">
      <c r="A22" s="3"/>
      <c r="B22" s="3">
        <f t="shared" ref="B22:F22" si="30">W106</f>
        <v>0</v>
      </c>
      <c r="C22" s="3" t="str">
        <f t="shared" si="30"/>
        <v>1</v>
      </c>
      <c r="D22" s="3" t="str">
        <f t="shared" si="30"/>
        <v>9</v>
      </c>
      <c r="E22" s="3" t="str">
        <f t="shared" si="30"/>
        <v>8</v>
      </c>
      <c r="F22" s="3" t="str">
        <f t="shared" si="30"/>
        <v>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 t="s">
        <v>56</v>
      </c>
      <c r="AD22" s="3"/>
      <c r="AE22" s="3"/>
      <c r="AF22" s="3"/>
      <c r="AG22" s="3"/>
      <c r="AH22" s="3"/>
      <c r="AI22" s="3"/>
      <c r="AN22" s="3"/>
      <c r="AO22" s="3" t="s">
        <v>57</v>
      </c>
      <c r="AP22" s="6">
        <f>Q113</f>
        <v>7</v>
      </c>
      <c r="AQ22" s="6">
        <f>P113</f>
        <v>25</v>
      </c>
      <c r="AR22" s="3"/>
      <c r="AS22" s="3"/>
      <c r="AT22" s="3"/>
      <c r="AU22" s="3"/>
      <c r="AV22" s="3"/>
      <c r="AW22" s="3"/>
      <c r="AX22" s="3"/>
      <c r="AY22" s="3"/>
    </row>
    <row r="23">
      <c r="A23" s="3" t="s">
        <v>57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>
        <v>1.0</v>
      </c>
      <c r="AD23" s="10">
        <v>3.0</v>
      </c>
      <c r="AE23" s="16">
        <v>1.0</v>
      </c>
      <c r="AF23" s="3">
        <f>IF(AE21&gt;=AC23 ,1,0)</f>
        <v>1</v>
      </c>
      <c r="AG23" s="10">
        <f t="shared" ref="AG23:AG34" si="32">AD23*AF23</f>
        <v>3</v>
      </c>
      <c r="AH23" s="10">
        <f t="shared" ref="AH23:AH34" si="33">AE23*AF23</f>
        <v>1</v>
      </c>
      <c r="AI23" s="3"/>
      <c r="AJ23" s="3">
        <f t="shared" ref="AJ23:AJ33" si="34">IF(AND(AF24=0, AF23=1), 1, 0)
</f>
        <v>0</v>
      </c>
      <c r="AK23" s="3">
        <f t="shared" ref="AK23:AK34" si="35">IF(AJ23=1,AG23,0)</f>
        <v>0</v>
      </c>
      <c r="AL23" s="3">
        <f t="shared" ref="AL23:AL34" si="36">IF(AJ23=1,AH23,0)</f>
        <v>0</v>
      </c>
      <c r="AN23" s="3" t="s">
        <v>56</v>
      </c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>
      <c r="A24" s="3"/>
      <c r="B24" s="3">
        <f t="shared" ref="B24:F24" si="31">W112</f>
        <v>0</v>
      </c>
      <c r="C24" s="3" t="str">
        <f t="shared" si="31"/>
        <v>2</v>
      </c>
      <c r="D24" s="3" t="str">
        <f t="shared" si="31"/>
        <v>0</v>
      </c>
      <c r="E24" s="3" t="str">
        <f t="shared" si="31"/>
        <v>2</v>
      </c>
      <c r="F24" s="3" t="str">
        <f t="shared" si="31"/>
        <v>5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>
        <v>2.0</v>
      </c>
      <c r="AD24" s="10">
        <v>2.0</v>
      </c>
      <c r="AE24" s="16">
        <v>8.0</v>
      </c>
      <c r="AF24" s="3">
        <f>IF(AE21&gt;=AC24 ,1,0)</f>
        <v>1</v>
      </c>
      <c r="AG24" s="10">
        <f t="shared" si="32"/>
        <v>2</v>
      </c>
      <c r="AH24" s="10">
        <f t="shared" si="33"/>
        <v>8</v>
      </c>
      <c r="AI24" s="3"/>
      <c r="AJ24" s="3">
        <f t="shared" si="34"/>
        <v>0</v>
      </c>
      <c r="AK24" s="3">
        <f t="shared" si="35"/>
        <v>0</v>
      </c>
      <c r="AL24" s="3">
        <f t="shared" si="36"/>
        <v>0</v>
      </c>
      <c r="AN24" s="3">
        <v>1.0</v>
      </c>
      <c r="AO24" s="10">
        <v>3.0</v>
      </c>
      <c r="AP24" s="16">
        <v>1.0</v>
      </c>
      <c r="AQ24" s="3">
        <f>IF(AP22&gt;=AN24 ,1,0)</f>
        <v>1</v>
      </c>
      <c r="AR24" s="10">
        <f t="shared" ref="AR24:AR35" si="37">AO24*AQ24</f>
        <v>3</v>
      </c>
      <c r="AS24" s="10">
        <f t="shared" ref="AS24:AS35" si="38">AP24*AQ24</f>
        <v>1</v>
      </c>
      <c r="AT24" s="3"/>
      <c r="AU24" s="3">
        <f t="shared" ref="AU24:AU34" si="39">IF(AND(AQ25=0, AQ24=1), 1, 0)
</f>
        <v>0</v>
      </c>
      <c r="AV24" s="3">
        <f t="shared" ref="AV24:AV35" si="40">IF(AU24=1,AR24,0)</f>
        <v>0</v>
      </c>
      <c r="AW24" s="3">
        <f t="shared" ref="AW24:AW35" si="41">IF(AU24=1,AS24,0)</f>
        <v>0</v>
      </c>
      <c r="AX24" s="3"/>
      <c r="A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>
        <v>3.0</v>
      </c>
      <c r="AD25" s="10">
        <v>3.0</v>
      </c>
      <c r="AE25" s="16">
        <v>1.0</v>
      </c>
      <c r="AF25" s="3">
        <f>IF(AE21&gt;=AC25 ,1,0)</f>
        <v>1</v>
      </c>
      <c r="AG25" s="10">
        <f t="shared" si="32"/>
        <v>3</v>
      </c>
      <c r="AH25" s="10">
        <f t="shared" si="33"/>
        <v>1</v>
      </c>
      <c r="AI25" s="3"/>
      <c r="AJ25" s="3">
        <f t="shared" si="34"/>
        <v>0</v>
      </c>
      <c r="AK25" s="3">
        <f t="shared" si="35"/>
        <v>0</v>
      </c>
      <c r="AL25" s="3">
        <f t="shared" si="36"/>
        <v>0</v>
      </c>
      <c r="AN25" s="3">
        <v>2.0</v>
      </c>
      <c r="AO25" s="10">
        <v>2.0</v>
      </c>
      <c r="AP25" s="16">
        <f>IF(AH15=1,9,8)</f>
        <v>8</v>
      </c>
      <c r="AQ25" s="3">
        <f>IF(AP22&gt;=AN25 ,1,0)</f>
        <v>1</v>
      </c>
      <c r="AR25" s="10">
        <f t="shared" si="37"/>
        <v>2</v>
      </c>
      <c r="AS25" s="10">
        <f t="shared" si="38"/>
        <v>8</v>
      </c>
      <c r="AT25" s="3"/>
      <c r="AU25" s="3">
        <f t="shared" si="39"/>
        <v>0</v>
      </c>
      <c r="AV25" s="3">
        <f t="shared" si="40"/>
        <v>0</v>
      </c>
      <c r="AW25" s="3">
        <f t="shared" si="41"/>
        <v>0</v>
      </c>
      <c r="AX25" s="3"/>
      <c r="AY25" s="3"/>
    </row>
    <row r="26">
      <c r="A26" s="3" t="s">
        <v>21</v>
      </c>
      <c r="B26" s="3">
        <f t="shared" ref="B26:F26" si="42">B24-B22</f>
        <v>0</v>
      </c>
      <c r="C26" s="3">
        <f t="shared" si="42"/>
        <v>1</v>
      </c>
      <c r="D26" s="3">
        <f t="shared" si="42"/>
        <v>-9</v>
      </c>
      <c r="E26" s="3">
        <f t="shared" si="42"/>
        <v>-6</v>
      </c>
      <c r="F26" s="3">
        <f t="shared" si="42"/>
        <v>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f t="shared" ref="R26:X26" si="43">S20</f>
        <v>0</v>
      </c>
      <c r="S26" s="3">
        <f t="shared" si="43"/>
        <v>0</v>
      </c>
      <c r="T26" s="3">
        <f t="shared" si="43"/>
        <v>1</v>
      </c>
      <c r="U26" s="3">
        <f t="shared" si="43"/>
        <v>4</v>
      </c>
      <c r="V26" s="3">
        <f t="shared" si="43"/>
        <v>9</v>
      </c>
      <c r="W26" s="3">
        <f t="shared" si="43"/>
        <v>6</v>
      </c>
      <c r="X26" s="3">
        <f t="shared" si="43"/>
        <v>5</v>
      </c>
      <c r="Y26" s="3"/>
      <c r="Z26" s="3"/>
      <c r="AA26" s="3"/>
      <c r="AB26" s="3"/>
      <c r="AC26" s="3">
        <v>4.0</v>
      </c>
      <c r="AD26" s="10">
        <v>3.0</v>
      </c>
      <c r="AE26" s="16">
        <v>0.0</v>
      </c>
      <c r="AF26" s="3">
        <f>IF(AE21&gt;=AC26 ,1,0)</f>
        <v>1</v>
      </c>
      <c r="AG26" s="10">
        <f t="shared" si="32"/>
        <v>3</v>
      </c>
      <c r="AH26" s="10">
        <f t="shared" si="33"/>
        <v>0</v>
      </c>
      <c r="AI26" s="3"/>
      <c r="AJ26" s="3">
        <f t="shared" si="34"/>
        <v>0</v>
      </c>
      <c r="AK26" s="3">
        <f t="shared" si="35"/>
        <v>0</v>
      </c>
      <c r="AL26" s="3">
        <f t="shared" si="36"/>
        <v>0</v>
      </c>
      <c r="AN26" s="3">
        <v>3.0</v>
      </c>
      <c r="AO26" s="10">
        <v>3.0</v>
      </c>
      <c r="AP26" s="16">
        <v>1.0</v>
      </c>
      <c r="AQ26" s="3">
        <f>IF(AP22&gt;=AN26 ,1,0)</f>
        <v>1</v>
      </c>
      <c r="AR26" s="10">
        <f t="shared" si="37"/>
        <v>3</v>
      </c>
      <c r="AS26" s="10">
        <f t="shared" si="38"/>
        <v>1</v>
      </c>
      <c r="AT26" s="3"/>
      <c r="AU26" s="3">
        <f t="shared" si="39"/>
        <v>0</v>
      </c>
      <c r="AV26" s="3">
        <f t="shared" si="40"/>
        <v>0</v>
      </c>
      <c r="AW26" s="3">
        <f t="shared" si="41"/>
        <v>0</v>
      </c>
      <c r="AX26" s="3"/>
      <c r="AY26" s="3"/>
    </row>
    <row r="27">
      <c r="A27" s="4" t="s">
        <v>58</v>
      </c>
      <c r="B27" s="4">
        <f t="shared" ref="B27:F27" si="44">abs(B26)</f>
        <v>0</v>
      </c>
      <c r="C27" s="4">
        <f t="shared" si="44"/>
        <v>1</v>
      </c>
      <c r="D27" s="4">
        <f t="shared" si="44"/>
        <v>9</v>
      </c>
      <c r="E27" s="4">
        <f t="shared" si="44"/>
        <v>6</v>
      </c>
      <c r="F27" s="4">
        <f t="shared" si="44"/>
        <v>3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 t="s">
        <v>21</v>
      </c>
      <c r="S27" s="3"/>
      <c r="T27" s="17">
        <f t="shared" ref="T27:X27" si="45">AA12</f>
        <v>0</v>
      </c>
      <c r="U27" s="17">
        <f t="shared" si="45"/>
        <v>0</v>
      </c>
      <c r="V27" s="17">
        <f t="shared" si="45"/>
        <v>0</v>
      </c>
      <c r="W27" s="17">
        <f t="shared" si="45"/>
        <v>1</v>
      </c>
      <c r="X27" s="17">
        <f t="shared" si="45"/>
        <v>0</v>
      </c>
      <c r="Y27" s="3"/>
      <c r="Z27" s="3"/>
      <c r="AA27" s="3"/>
      <c r="AB27" s="3"/>
      <c r="AC27" s="3">
        <v>5.0</v>
      </c>
      <c r="AD27" s="10">
        <v>3.0</v>
      </c>
      <c r="AE27" s="16">
        <v>1.0</v>
      </c>
      <c r="AF27" s="3">
        <f>IF(AE21&gt;=AC27 ,1,0)</f>
        <v>1</v>
      </c>
      <c r="AG27" s="10">
        <f t="shared" si="32"/>
        <v>3</v>
      </c>
      <c r="AH27" s="10">
        <f t="shared" si="33"/>
        <v>1</v>
      </c>
      <c r="AI27" s="3"/>
      <c r="AJ27" s="3">
        <f t="shared" si="34"/>
        <v>0</v>
      </c>
      <c r="AK27" s="3">
        <f t="shared" si="35"/>
        <v>0</v>
      </c>
      <c r="AL27" s="3">
        <f t="shared" si="36"/>
        <v>0</v>
      </c>
      <c r="AN27" s="3">
        <v>4.0</v>
      </c>
      <c r="AO27" s="10">
        <v>3.0</v>
      </c>
      <c r="AP27" s="16">
        <v>0.0</v>
      </c>
      <c r="AQ27" s="3">
        <f>IF(AP22&gt;=AN27 ,1,0)</f>
        <v>1</v>
      </c>
      <c r="AR27" s="10">
        <f t="shared" si="37"/>
        <v>3</v>
      </c>
      <c r="AS27" s="10">
        <f t="shared" si="38"/>
        <v>0</v>
      </c>
      <c r="AT27" s="3"/>
      <c r="AU27" s="3">
        <f t="shared" si="39"/>
        <v>0</v>
      </c>
      <c r="AV27" s="3">
        <f t="shared" si="40"/>
        <v>0</v>
      </c>
      <c r="AW27" s="3">
        <f t="shared" si="41"/>
        <v>0</v>
      </c>
      <c r="AX27" s="3"/>
      <c r="AY27" s="3"/>
    </row>
    <row r="28">
      <c r="A28" s="3" t="s">
        <v>59</v>
      </c>
      <c r="B28" s="3">
        <f t="shared" ref="B28:F28" si="46">IF(B26&gt;9,LEFT(B26),0)</f>
        <v>0</v>
      </c>
      <c r="C28" s="3">
        <f t="shared" si="46"/>
        <v>0</v>
      </c>
      <c r="D28" s="3">
        <f t="shared" si="46"/>
        <v>0</v>
      </c>
      <c r="E28" s="3">
        <f t="shared" si="46"/>
        <v>0</v>
      </c>
      <c r="F28" s="3">
        <f t="shared" si="46"/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9">
        <f t="shared" ref="S28:W28" si="47">IF((S27+S26+S29)&gt;9,RIGHT(S26+S27+S29),S26+S27+S29)</f>
        <v>0</v>
      </c>
      <c r="T28" s="8">
        <f t="shared" si="47"/>
        <v>1</v>
      </c>
      <c r="U28" s="8">
        <f t="shared" si="47"/>
        <v>4</v>
      </c>
      <c r="V28" s="8">
        <f t="shared" si="47"/>
        <v>9</v>
      </c>
      <c r="W28" s="8">
        <f t="shared" si="47"/>
        <v>7</v>
      </c>
      <c r="X28" s="8">
        <f>IF((X27+X26)&gt;9,RIGHT(X26+X27),X26+X27)</f>
        <v>5</v>
      </c>
      <c r="Y28" s="3"/>
      <c r="Z28" s="3"/>
      <c r="AA28" s="3"/>
      <c r="AB28" s="3"/>
      <c r="AC28" s="3">
        <v>6.0</v>
      </c>
      <c r="AD28" s="10">
        <v>3.0</v>
      </c>
      <c r="AE28" s="16">
        <v>0.0</v>
      </c>
      <c r="AF28" s="3">
        <f>IF(AE21&gt;=AC28 ,1,0)</f>
        <v>1</v>
      </c>
      <c r="AG28" s="10">
        <f t="shared" si="32"/>
        <v>3</v>
      </c>
      <c r="AH28" s="10">
        <f t="shared" si="33"/>
        <v>0</v>
      </c>
      <c r="AI28" s="3"/>
      <c r="AJ28" s="3">
        <f t="shared" si="34"/>
        <v>0</v>
      </c>
      <c r="AK28" s="3">
        <f t="shared" si="35"/>
        <v>0</v>
      </c>
      <c r="AL28" s="3">
        <f t="shared" si="36"/>
        <v>0</v>
      </c>
      <c r="AN28" s="3">
        <v>5.0</v>
      </c>
      <c r="AO28" s="10">
        <v>3.0</v>
      </c>
      <c r="AP28" s="16">
        <v>1.0</v>
      </c>
      <c r="AQ28" s="3">
        <f>IF(AP22&gt;=AN28 ,1,0)</f>
        <v>1</v>
      </c>
      <c r="AR28" s="10">
        <f t="shared" si="37"/>
        <v>3</v>
      </c>
      <c r="AS28" s="10">
        <f t="shared" si="38"/>
        <v>1</v>
      </c>
      <c r="AT28" s="3"/>
      <c r="AU28" s="3">
        <f t="shared" si="39"/>
        <v>0</v>
      </c>
      <c r="AV28" s="3">
        <f t="shared" si="40"/>
        <v>0</v>
      </c>
      <c r="AW28" s="3">
        <f t="shared" si="41"/>
        <v>0</v>
      </c>
      <c r="AX28" s="3"/>
      <c r="A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>
        <f t="shared" ref="S29:W29" si="48">IF((T27+T26)&gt;9,1,0)</f>
        <v>0</v>
      </c>
      <c r="T29" s="3">
        <f t="shared" si="48"/>
        <v>0</v>
      </c>
      <c r="U29" s="3">
        <f t="shared" si="48"/>
        <v>0</v>
      </c>
      <c r="V29" s="3">
        <f t="shared" si="48"/>
        <v>0</v>
      </c>
      <c r="W29" s="3">
        <f t="shared" si="48"/>
        <v>0</v>
      </c>
      <c r="X29" s="3">
        <f>SUM(T14:T16)</f>
        <v>0</v>
      </c>
      <c r="Y29" s="3"/>
      <c r="Z29" s="3"/>
      <c r="AA29" s="3"/>
      <c r="AB29" s="3"/>
      <c r="AC29" s="3">
        <v>7.0</v>
      </c>
      <c r="AD29" s="10">
        <v>3.0</v>
      </c>
      <c r="AE29" s="16">
        <v>1.0</v>
      </c>
      <c r="AF29" s="3">
        <f>IF(AE21&gt;=AC29 ,1,0)</f>
        <v>1</v>
      </c>
      <c r="AG29" s="10">
        <f t="shared" si="32"/>
        <v>3</v>
      </c>
      <c r="AH29" s="10">
        <f t="shared" si="33"/>
        <v>1</v>
      </c>
      <c r="AI29" s="3"/>
      <c r="AJ29" s="3">
        <f t="shared" si="34"/>
        <v>0</v>
      </c>
      <c r="AK29" s="3">
        <f t="shared" si="35"/>
        <v>0</v>
      </c>
      <c r="AL29" s="3">
        <f t="shared" si="36"/>
        <v>0</v>
      </c>
      <c r="AN29" s="3">
        <v>6.0</v>
      </c>
      <c r="AO29" s="10">
        <v>3.0</v>
      </c>
      <c r="AP29" s="16">
        <v>0.0</v>
      </c>
      <c r="AQ29" s="3">
        <f>IF(AP22&gt;=AN29 ,1,0)</f>
        <v>1</v>
      </c>
      <c r="AR29" s="10">
        <f t="shared" si="37"/>
        <v>3</v>
      </c>
      <c r="AS29" s="10">
        <f t="shared" si="38"/>
        <v>0</v>
      </c>
      <c r="AT29" s="3"/>
      <c r="AU29" s="3">
        <f t="shared" si="39"/>
        <v>0</v>
      </c>
      <c r="AV29" s="3">
        <f t="shared" si="40"/>
        <v>0</v>
      </c>
      <c r="AW29" s="3">
        <f t="shared" si="41"/>
        <v>0</v>
      </c>
      <c r="AX29" s="3"/>
      <c r="A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>
        <v>8.0</v>
      </c>
      <c r="AD30" s="10">
        <v>3.0</v>
      </c>
      <c r="AE30" s="10">
        <v>1.0</v>
      </c>
      <c r="AF30" s="3">
        <f>IF(AE21&gt;=AC30 ,1,0)</f>
        <v>1</v>
      </c>
      <c r="AG30" s="10">
        <f t="shared" si="32"/>
        <v>3</v>
      </c>
      <c r="AH30" s="10">
        <f t="shared" si="33"/>
        <v>1</v>
      </c>
      <c r="AI30" s="3"/>
      <c r="AJ30" s="3">
        <f t="shared" si="34"/>
        <v>0</v>
      </c>
      <c r="AK30" s="3">
        <f t="shared" si="35"/>
        <v>0</v>
      </c>
      <c r="AL30" s="3">
        <f t="shared" si="36"/>
        <v>0</v>
      </c>
      <c r="AN30" s="3">
        <v>7.0</v>
      </c>
      <c r="AO30" s="10">
        <v>3.0</v>
      </c>
      <c r="AP30" s="16">
        <v>1.0</v>
      </c>
      <c r="AQ30" s="3">
        <f>IF(AP22&gt;=AN30 ,1,0)</f>
        <v>1</v>
      </c>
      <c r="AR30" s="10">
        <f t="shared" si="37"/>
        <v>3</v>
      </c>
      <c r="AS30" s="10">
        <f t="shared" si="38"/>
        <v>1</v>
      </c>
      <c r="AT30" s="3"/>
      <c r="AU30" s="3">
        <f t="shared" si="39"/>
        <v>1</v>
      </c>
      <c r="AV30" s="3">
        <f t="shared" si="40"/>
        <v>3</v>
      </c>
      <c r="AW30" s="3">
        <f t="shared" si="41"/>
        <v>1</v>
      </c>
      <c r="AX30" s="3"/>
      <c r="AY30" s="3"/>
    </row>
    <row r="31">
      <c r="A31" s="3" t="s">
        <v>60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>
        <v>9.0</v>
      </c>
      <c r="AD31" s="10">
        <v>3.0</v>
      </c>
      <c r="AE31" s="10">
        <v>0.0</v>
      </c>
      <c r="AF31" s="3">
        <f>IF(AE21&gt;=AC31 ,1,0)</f>
        <v>1</v>
      </c>
      <c r="AG31" s="10">
        <f t="shared" si="32"/>
        <v>3</v>
      </c>
      <c r="AH31" s="10">
        <f t="shared" si="33"/>
        <v>0</v>
      </c>
      <c r="AI31" s="3"/>
      <c r="AJ31" s="3">
        <f t="shared" si="34"/>
        <v>0</v>
      </c>
      <c r="AK31" s="3">
        <f t="shared" si="35"/>
        <v>0</v>
      </c>
      <c r="AL31" s="3">
        <f t="shared" si="36"/>
        <v>0</v>
      </c>
      <c r="AN31" s="3">
        <v>8.0</v>
      </c>
      <c r="AO31" s="10">
        <v>3.0</v>
      </c>
      <c r="AP31" s="10">
        <v>1.0</v>
      </c>
      <c r="AQ31" s="3">
        <f>IF(AP22&gt;=AN31 ,1,0)</f>
        <v>0</v>
      </c>
      <c r="AR31" s="10">
        <f t="shared" si="37"/>
        <v>0</v>
      </c>
      <c r="AS31" s="10">
        <f t="shared" si="38"/>
        <v>0</v>
      </c>
      <c r="AT31" s="3"/>
      <c r="AU31" s="3">
        <f t="shared" si="39"/>
        <v>0</v>
      </c>
      <c r="AV31" s="3">
        <f t="shared" si="40"/>
        <v>0</v>
      </c>
      <c r="AW31" s="3">
        <f t="shared" si="41"/>
        <v>0</v>
      </c>
      <c r="AX31" s="3"/>
      <c r="AY31" s="3"/>
    </row>
    <row r="32">
      <c r="A32" s="3" t="s">
        <v>55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>
        <v>10.0</v>
      </c>
      <c r="AD32" s="10">
        <v>3.0</v>
      </c>
      <c r="AE32" s="16">
        <v>1.0</v>
      </c>
      <c r="AF32" s="3">
        <f>IF(AE21&gt;=AC32 ,1,0)</f>
        <v>1</v>
      </c>
      <c r="AG32" s="10">
        <f t="shared" si="32"/>
        <v>3</v>
      </c>
      <c r="AH32" s="10">
        <f t="shared" si="33"/>
        <v>1</v>
      </c>
      <c r="AI32" s="3"/>
      <c r="AJ32" s="3">
        <f t="shared" si="34"/>
        <v>0</v>
      </c>
      <c r="AK32" s="3">
        <f t="shared" si="35"/>
        <v>0</v>
      </c>
      <c r="AL32" s="3">
        <f t="shared" si="36"/>
        <v>0</v>
      </c>
      <c r="AN32" s="3">
        <v>9.0</v>
      </c>
      <c r="AO32" s="10">
        <v>3.0</v>
      </c>
      <c r="AP32" s="10">
        <v>0.0</v>
      </c>
      <c r="AQ32" s="3">
        <f>IF(AP22&gt;=AN32 ,1,0)</f>
        <v>0</v>
      </c>
      <c r="AR32" s="10">
        <f t="shared" si="37"/>
        <v>0</v>
      </c>
      <c r="AS32" s="10">
        <f t="shared" si="38"/>
        <v>0</v>
      </c>
      <c r="AT32" s="3"/>
      <c r="AU32" s="3">
        <f t="shared" si="39"/>
        <v>0</v>
      </c>
      <c r="AV32" s="3">
        <f t="shared" si="40"/>
        <v>0</v>
      </c>
      <c r="AW32" s="3">
        <f t="shared" si="41"/>
        <v>0</v>
      </c>
      <c r="AX32" s="3"/>
      <c r="AY32" s="3"/>
    </row>
    <row r="33">
      <c r="A33" s="3"/>
      <c r="B33" s="3">
        <f t="shared" ref="B33:E33" si="49">W106</f>
        <v>0</v>
      </c>
      <c r="C33" s="3" t="str">
        <f t="shared" si="49"/>
        <v>1</v>
      </c>
      <c r="D33" s="3" t="str">
        <f t="shared" si="49"/>
        <v>9</v>
      </c>
      <c r="E33" s="3" t="str">
        <f t="shared" si="49"/>
        <v>8</v>
      </c>
      <c r="F33" s="3">
        <f>AA106 -1</f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>
        <v>11.0</v>
      </c>
      <c r="AD33" s="10">
        <v>3.0</v>
      </c>
      <c r="AE33" s="10">
        <v>0.0</v>
      </c>
      <c r="AF33" s="3">
        <f>IF(AE21&gt;=AC33 ,1,0)</f>
        <v>1</v>
      </c>
      <c r="AG33" s="10">
        <f t="shared" si="32"/>
        <v>3</v>
      </c>
      <c r="AH33" s="10">
        <f t="shared" si="33"/>
        <v>0</v>
      </c>
      <c r="AI33" s="3"/>
      <c r="AJ33" s="3">
        <f t="shared" si="34"/>
        <v>1</v>
      </c>
      <c r="AK33" s="3">
        <f t="shared" si="35"/>
        <v>3</v>
      </c>
      <c r="AL33" s="3">
        <f t="shared" si="36"/>
        <v>0</v>
      </c>
      <c r="AN33" s="3">
        <v>10.0</v>
      </c>
      <c r="AO33" s="10">
        <v>3.0</v>
      </c>
      <c r="AP33" s="16">
        <v>1.0</v>
      </c>
      <c r="AQ33" s="3">
        <f>IF(AP22&gt;=AN33 ,1,0)</f>
        <v>0</v>
      </c>
      <c r="AR33" s="10">
        <f t="shared" si="37"/>
        <v>0</v>
      </c>
      <c r="AS33" s="10">
        <f t="shared" si="38"/>
        <v>0</v>
      </c>
      <c r="AT33" s="3"/>
      <c r="AU33" s="3">
        <f t="shared" si="39"/>
        <v>0</v>
      </c>
      <c r="AV33" s="3">
        <f t="shared" si="40"/>
        <v>0</v>
      </c>
      <c r="AW33" s="3">
        <f t="shared" si="41"/>
        <v>0</v>
      </c>
      <c r="AX33" s="3"/>
      <c r="AY33" s="3"/>
    </row>
    <row r="34">
      <c r="A34" s="3" t="s">
        <v>57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>
        <v>12.0</v>
      </c>
      <c r="AD34" s="10">
        <v>3.0</v>
      </c>
      <c r="AE34" s="10">
        <v>1.0</v>
      </c>
      <c r="AF34" s="3">
        <f>IF(AE21&gt;=AC34 ,1,0)</f>
        <v>0</v>
      </c>
      <c r="AG34" s="10">
        <f t="shared" si="32"/>
        <v>0</v>
      </c>
      <c r="AH34" s="10">
        <f t="shared" si="33"/>
        <v>0</v>
      </c>
      <c r="AI34" s="3"/>
      <c r="AJ34" s="3">
        <f>IF(AND(AF34=1), 1, 0)
</f>
        <v>0</v>
      </c>
      <c r="AK34" s="3">
        <f t="shared" si="35"/>
        <v>0</v>
      </c>
      <c r="AL34" s="3">
        <f t="shared" si="36"/>
        <v>0</v>
      </c>
      <c r="AN34" s="3">
        <v>11.0</v>
      </c>
      <c r="AO34" s="10">
        <v>3.0</v>
      </c>
      <c r="AP34" s="10">
        <v>0.0</v>
      </c>
      <c r="AQ34" s="3">
        <f>IF(AP22&gt;=AN34 ,1,0)</f>
        <v>0</v>
      </c>
      <c r="AR34" s="10">
        <f t="shared" si="37"/>
        <v>0</v>
      </c>
      <c r="AS34" s="10">
        <f t="shared" si="38"/>
        <v>0</v>
      </c>
      <c r="AT34" s="3"/>
      <c r="AU34" s="3">
        <f t="shared" si="39"/>
        <v>0</v>
      </c>
      <c r="AV34" s="3">
        <f t="shared" si="40"/>
        <v>0</v>
      </c>
      <c r="AW34" s="3">
        <f t="shared" si="41"/>
        <v>0</v>
      </c>
      <c r="AX34" s="3"/>
      <c r="AY34" s="3"/>
    </row>
    <row r="35">
      <c r="A35" s="3"/>
      <c r="B35" s="3">
        <f t="shared" ref="B35:F35" si="50">W112</f>
        <v>0</v>
      </c>
      <c r="C35" s="3" t="str">
        <f t="shared" si="50"/>
        <v>2</v>
      </c>
      <c r="D35" s="3" t="str">
        <f t="shared" si="50"/>
        <v>0</v>
      </c>
      <c r="E35" s="3" t="str">
        <f t="shared" si="50"/>
        <v>2</v>
      </c>
      <c r="F35" s="3" t="str">
        <f t="shared" si="50"/>
        <v>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18" t="s">
        <v>21</v>
      </c>
      <c r="AE35" s="3"/>
      <c r="AF35" s="3"/>
      <c r="AG35" s="3"/>
      <c r="AH35" s="3"/>
      <c r="AI35" s="3"/>
      <c r="AJ35" s="3"/>
      <c r="AK35" s="3"/>
      <c r="AL35" s="3"/>
      <c r="AN35" s="3">
        <v>12.0</v>
      </c>
      <c r="AO35" s="10">
        <v>3.0</v>
      </c>
      <c r="AP35" s="10">
        <v>1.0</v>
      </c>
      <c r="AQ35" s="3">
        <f>IF(AP22&gt;=AN35 ,1,0)</f>
        <v>0</v>
      </c>
      <c r="AR35" s="10">
        <f t="shared" si="37"/>
        <v>0</v>
      </c>
      <c r="AS35" s="10">
        <f t="shared" si="38"/>
        <v>0</v>
      </c>
      <c r="AT35" s="3"/>
      <c r="AU35" s="3">
        <f>IF(AND(AQ35=1), 1, 0)
</f>
        <v>0</v>
      </c>
      <c r="AV35" s="3">
        <f t="shared" si="40"/>
        <v>0</v>
      </c>
      <c r="AW35" s="3">
        <f t="shared" si="41"/>
        <v>0</v>
      </c>
      <c r="AX35" s="3"/>
      <c r="A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18" t="s">
        <v>21</v>
      </c>
      <c r="AF36" s="3"/>
      <c r="AG36" s="19">
        <f t="shared" ref="AG36:AH36" si="51">SUM(AG23:AG34)</f>
        <v>32</v>
      </c>
      <c r="AH36" s="19">
        <f t="shared" si="51"/>
        <v>14</v>
      </c>
      <c r="AI36" s="3"/>
      <c r="AJ36" s="3"/>
      <c r="AK36" s="19">
        <f t="shared" ref="AK36:AL36" si="52">SUM(AK23:AK34)</f>
        <v>3</v>
      </c>
      <c r="AL36" s="19">
        <f t="shared" si="52"/>
        <v>0</v>
      </c>
      <c r="AN36" s="3"/>
      <c r="AO36" s="18" t="s">
        <v>21</v>
      </c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>
      <c r="A37" s="3" t="s">
        <v>21</v>
      </c>
      <c r="B37" s="3">
        <f t="shared" ref="B37:E37" si="53">B33+B35</f>
        <v>0</v>
      </c>
      <c r="C37" s="3">
        <f t="shared" si="53"/>
        <v>3</v>
      </c>
      <c r="D37" s="3">
        <f t="shared" si="53"/>
        <v>9</v>
      </c>
      <c r="E37" s="3">
        <f t="shared" si="53"/>
        <v>10</v>
      </c>
      <c r="F37" s="3">
        <f>F33+F35-1</f>
        <v>5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4" t="str">
        <f>IF(AH36&gt;9,LEFT(AH36),0)</f>
        <v>1</v>
      </c>
      <c r="AH37" s="4" t="str">
        <f t="shared" ref="AH37:AI37" si="54">IF(AH36&gt;9,RIGHT(AH36),AH36)</f>
        <v>4</v>
      </c>
      <c r="AI37" s="3" t="str">
        <f t="shared" si="54"/>
        <v/>
      </c>
      <c r="AJ37" s="3"/>
      <c r="AK37" s="4">
        <f>IF(AL36&gt;9,LEFT(AL36),0)</f>
        <v>0</v>
      </c>
      <c r="AL37" s="4">
        <f>IF(AL36&gt;9,RIGHT(AL36),AL36)</f>
        <v>0</v>
      </c>
      <c r="AN37" s="3"/>
      <c r="AO37" s="3"/>
      <c r="AP37" s="18" t="s">
        <v>21</v>
      </c>
      <c r="AQ37" s="3"/>
      <c r="AR37" s="19">
        <f t="shared" ref="AR37:AS37" si="55">SUM(AR24:AR35)</f>
        <v>20</v>
      </c>
      <c r="AS37" s="19">
        <f t="shared" si="55"/>
        <v>12</v>
      </c>
      <c r="AT37" s="3"/>
      <c r="AU37" s="3"/>
      <c r="AV37" s="19">
        <f t="shared" ref="AV37:AW37" si="56">SUM(AV24:AV35)</f>
        <v>3</v>
      </c>
      <c r="AW37" s="19">
        <f t="shared" si="56"/>
        <v>1</v>
      </c>
      <c r="AX37" s="3"/>
      <c r="AY37" s="3"/>
    </row>
    <row r="38">
      <c r="A38" s="4" t="s">
        <v>58</v>
      </c>
      <c r="B38" s="4">
        <f t="shared" ref="B38:E38" si="57">IF(B37&gt;9,RIGHT(B37),B37) +C39</f>
        <v>0</v>
      </c>
      <c r="C38" s="4">
        <f t="shared" si="57"/>
        <v>3</v>
      </c>
      <c r="D38" s="4">
        <f t="shared" si="57"/>
        <v>10</v>
      </c>
      <c r="E38" s="4">
        <f t="shared" si="57"/>
        <v>0</v>
      </c>
      <c r="F38" s="4">
        <f>IF(F37&gt;9,RIGHT(F37),F37)</f>
        <v>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4" t="str">
        <f>IF(AG36&gt;9,LEFT(AG36),0)</f>
        <v>3</v>
      </c>
      <c r="AG38" s="4" t="str">
        <f>IF(AG36&gt;9,RIGHT(AG36),AG36)</f>
        <v>2</v>
      </c>
      <c r="AH38" s="3"/>
      <c r="AI38" s="3"/>
      <c r="AJ38" s="4">
        <f>IF(AK36&gt;9,LEFT(AK36),0)</f>
        <v>0</v>
      </c>
      <c r="AK38" s="4">
        <f>IF(AK36&gt;9,RIGHT(AK36),AK36)</f>
        <v>3</v>
      </c>
      <c r="AL38" s="3"/>
      <c r="AN38" s="3"/>
      <c r="AO38" s="3"/>
      <c r="AP38" s="3"/>
      <c r="AQ38" s="3"/>
      <c r="AR38" s="4" t="str">
        <f>IF(AS37&gt;9,LEFT(AS37),0)</f>
        <v>1</v>
      </c>
      <c r="AS38" s="4" t="str">
        <f>IF(AS37&gt;9,RIGHT(AS37),AS37)</f>
        <v>2</v>
      </c>
      <c r="AT38" s="3"/>
      <c r="AU38" s="3"/>
      <c r="AV38" s="4">
        <f>IF(AW37&gt;9,LEFT(AW37),0)</f>
        <v>0</v>
      </c>
      <c r="AW38" s="4">
        <f>IF(AW37&gt;9,RIGHT(AW37),AW37)</f>
        <v>1</v>
      </c>
      <c r="AX38" s="3"/>
      <c r="AY38" s="3"/>
    </row>
    <row r="39">
      <c r="A39" s="3" t="s">
        <v>59</v>
      </c>
      <c r="B39" s="3">
        <f t="shared" ref="B39:F39" si="58">IF(B37&gt;9,LEFT(B37),0)</f>
        <v>0</v>
      </c>
      <c r="C39" s="3">
        <f t="shared" si="58"/>
        <v>0</v>
      </c>
      <c r="D39" s="3">
        <f t="shared" si="58"/>
        <v>0</v>
      </c>
      <c r="E39" s="3" t="str">
        <f t="shared" si="58"/>
        <v>1</v>
      </c>
      <c r="F39" s="3">
        <f t="shared" si="58"/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N39" s="3"/>
      <c r="AO39" s="3"/>
      <c r="AP39" s="3"/>
      <c r="AQ39" s="4" t="str">
        <f>IF(AR37&gt;9,LEFT(AR37),0)</f>
        <v>2</v>
      </c>
      <c r="AR39" s="4" t="str">
        <f>IF(AR37&gt;9,RIGHT(AR37),AR37)</f>
        <v>0</v>
      </c>
      <c r="AS39" s="3"/>
      <c r="AT39" s="3"/>
      <c r="AU39" s="4">
        <f>IF(AV37&gt;9,LEFT(AV37),0)</f>
        <v>0</v>
      </c>
      <c r="AV39" s="4">
        <f>IF(AV37&gt;9,RIGHT(AV37),AV37)</f>
        <v>3</v>
      </c>
      <c r="AW39" s="3"/>
      <c r="AX39" s="3"/>
      <c r="A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19">
        <f t="shared" ref="AF40:AH40" si="59">AF37+AF38</f>
        <v>3</v>
      </c>
      <c r="AG40" s="19">
        <f t="shared" si="59"/>
        <v>3</v>
      </c>
      <c r="AH40" s="19">
        <f t="shared" si="59"/>
        <v>4</v>
      </c>
      <c r="AI40" s="3"/>
      <c r="AJ40" s="19">
        <f t="shared" ref="AJ40:AL40" si="60">AJ37+AJ38</f>
        <v>0</v>
      </c>
      <c r="AK40" s="19">
        <f t="shared" si="60"/>
        <v>3</v>
      </c>
      <c r="AL40" s="19">
        <f t="shared" si="60"/>
        <v>0</v>
      </c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4">
        <f>IF(AG40&gt;9,LEFT(AG40),0)</f>
        <v>0</v>
      </c>
      <c r="AG41" s="4">
        <f>IF(AG40&gt;9,RIGHT(AG40),AG40)</f>
        <v>3</v>
      </c>
      <c r="AH41" s="3"/>
      <c r="AI41" s="3"/>
      <c r="AJ41" s="4">
        <f>IF(AK40&gt;9,LEFT(AK40),0)</f>
        <v>0</v>
      </c>
      <c r="AK41" s="4">
        <f>IF(AK40&gt;9,RIGHT(AK40),AK40)</f>
        <v>3</v>
      </c>
      <c r="AL41" s="3"/>
      <c r="AN41" s="3"/>
      <c r="AO41" s="3"/>
      <c r="AP41" s="3"/>
      <c r="AQ41" s="19">
        <f t="shared" ref="AQ41:AS41" si="61">AQ38+AQ39</f>
        <v>2</v>
      </c>
      <c r="AR41" s="19">
        <f t="shared" si="61"/>
        <v>1</v>
      </c>
      <c r="AS41" s="19">
        <f t="shared" si="61"/>
        <v>2</v>
      </c>
      <c r="AT41" s="3"/>
      <c r="AU41" s="19">
        <f t="shared" ref="AU41:AW41" si="62">AU38+AU39</f>
        <v>0</v>
      </c>
      <c r="AV41" s="19">
        <f t="shared" si="62"/>
        <v>3</v>
      </c>
      <c r="AW41" s="19">
        <f t="shared" si="62"/>
        <v>1</v>
      </c>
      <c r="AX41" s="3"/>
      <c r="AY41" s="3"/>
    </row>
    <row r="42">
      <c r="A42" s="3" t="s">
        <v>61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N42" s="3"/>
      <c r="AO42" s="3"/>
      <c r="AP42" s="3"/>
      <c r="AQ42" s="4">
        <f>IF(AR41&gt;9,LEFT(AR41),0)</f>
        <v>0</v>
      </c>
      <c r="AR42" s="4">
        <f>IF(AR41&gt;9,RIGHT(AR41),AR41)</f>
        <v>1</v>
      </c>
      <c r="AS42" s="3"/>
      <c r="AT42" s="3"/>
      <c r="AU42" s="4">
        <f>IF(AV41&gt;9,LEFT(AV41),0)</f>
        <v>0</v>
      </c>
      <c r="AV42" s="4">
        <f>IF(AV41&gt;9,RIGHT(AV41),AV41)</f>
        <v>3</v>
      </c>
      <c r="AW42" s="3"/>
      <c r="AX42" s="3"/>
      <c r="AY42" s="3"/>
    </row>
    <row r="43">
      <c r="A43" s="3" t="s">
        <v>55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9">
        <f>AF41+AF40</f>
        <v>3</v>
      </c>
      <c r="AG43" s="9">
        <f>AG41</f>
        <v>3</v>
      </c>
      <c r="AH43" s="9">
        <f>AH40</f>
        <v>4</v>
      </c>
      <c r="AI43" s="3"/>
      <c r="AJ43" s="9">
        <f>AJ41+AJ40</f>
        <v>0</v>
      </c>
      <c r="AK43" s="9">
        <f>AK41</f>
        <v>3</v>
      </c>
      <c r="AL43" s="9">
        <f>AL40</f>
        <v>0</v>
      </c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>
      <c r="A44" s="3"/>
      <c r="B44" s="3">
        <f t="shared" ref="B44:E44" si="63">W106</f>
        <v>0</v>
      </c>
      <c r="C44" s="3" t="str">
        <f t="shared" si="63"/>
        <v>1</v>
      </c>
      <c r="D44" s="3" t="str">
        <f t="shared" si="63"/>
        <v>9</v>
      </c>
      <c r="E44" s="3" t="str">
        <f t="shared" si="63"/>
        <v>8</v>
      </c>
      <c r="F44" s="3">
        <f>AA106 +1</f>
        <v>3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N44" s="3"/>
      <c r="AO44" s="3"/>
      <c r="AP44" s="3"/>
      <c r="AQ44" s="9">
        <f>AQ42+AQ41</f>
        <v>2</v>
      </c>
      <c r="AR44" s="9">
        <f>AR42</f>
        <v>1</v>
      </c>
      <c r="AS44" s="9">
        <f>AS41</f>
        <v>2</v>
      </c>
      <c r="AT44" s="3"/>
      <c r="AU44" s="9">
        <f>AU42+AU41</f>
        <v>0</v>
      </c>
      <c r="AV44" s="9">
        <f>AV42</f>
        <v>3</v>
      </c>
      <c r="AW44" s="9">
        <f>AW41</f>
        <v>1</v>
      </c>
      <c r="AX44" s="3"/>
      <c r="AY44" s="3"/>
    </row>
    <row r="45">
      <c r="A45" s="3" t="s">
        <v>57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6"/>
      <c r="AG45" s="6" t="s">
        <v>47</v>
      </c>
      <c r="AH45" s="6">
        <f>SUM(AE23:AE29)</f>
        <v>12</v>
      </c>
      <c r="AI45" s="6"/>
      <c r="AJ45" s="3" t="s">
        <v>62</v>
      </c>
      <c r="AK45" s="3"/>
      <c r="AL45" s="6">
        <f>AF21</f>
        <v>6</v>
      </c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>
      <c r="A46" s="3"/>
      <c r="B46" s="3">
        <f t="shared" ref="B46:F46" si="64">W112</f>
        <v>0</v>
      </c>
      <c r="C46" s="3" t="str">
        <f t="shared" si="64"/>
        <v>2</v>
      </c>
      <c r="D46" s="3" t="str">
        <f t="shared" si="64"/>
        <v>0</v>
      </c>
      <c r="E46" s="3" t="str">
        <f t="shared" si="64"/>
        <v>2</v>
      </c>
      <c r="F46" s="3" t="str">
        <f t="shared" si="64"/>
        <v>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6"/>
      <c r="AG46" s="6">
        <f>SUM(AD23:AD29)</f>
        <v>20</v>
      </c>
      <c r="AH46" s="6"/>
      <c r="AI46" s="6"/>
      <c r="AJ46" s="3"/>
      <c r="AK46" s="3">
        <f>IF(LEN(AL45)&gt;1,LEFT(AL45),0)</f>
        <v>0</v>
      </c>
      <c r="AL46" s="3" t="str">
        <f>RIGHT(AL45)</f>
        <v>6</v>
      </c>
      <c r="AN46" s="3"/>
      <c r="AO46" s="3"/>
      <c r="AP46" s="3"/>
      <c r="AQ46" s="3"/>
      <c r="AR46" s="3" t="s">
        <v>47</v>
      </c>
      <c r="AS46" s="3">
        <f>SUM(AP24:AP30)</f>
        <v>12</v>
      </c>
      <c r="AT46" s="3"/>
      <c r="AU46" s="3" t="s">
        <v>62</v>
      </c>
      <c r="AV46" s="3"/>
      <c r="AW46" s="6">
        <f>AQ22</f>
        <v>25</v>
      </c>
      <c r="AX46" s="3"/>
      <c r="A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6"/>
      <c r="AG47" s="6"/>
      <c r="AH47" s="6"/>
      <c r="AI47" s="6"/>
      <c r="AJ47" s="3"/>
      <c r="AK47" s="3"/>
      <c r="AL47" s="3"/>
      <c r="AN47" s="3"/>
      <c r="AO47" s="3"/>
      <c r="AP47" s="3"/>
      <c r="AQ47" s="3"/>
      <c r="AR47" s="3">
        <f>SUM(AO24:AO30)</f>
        <v>20</v>
      </c>
      <c r="AS47" s="3"/>
      <c r="AT47" s="3"/>
      <c r="AU47" s="3"/>
      <c r="AV47" s="3" t="str">
        <f>IF(LEN(AW46)&gt;1,LEFT(AW46),0)</f>
        <v>2</v>
      </c>
      <c r="AW47" s="3" t="str">
        <f>RIGHT(AW46)</f>
        <v>5</v>
      </c>
      <c r="AX47" s="3"/>
      <c r="AY47" s="3"/>
    </row>
    <row r="48">
      <c r="A48" s="3" t="s">
        <v>21</v>
      </c>
      <c r="B48" s="3">
        <f t="shared" ref="B48:F48" si="65">B46-B44</f>
        <v>0</v>
      </c>
      <c r="C48" s="3">
        <f t="shared" si="65"/>
        <v>1</v>
      </c>
      <c r="D48" s="3">
        <f t="shared" si="65"/>
        <v>-9</v>
      </c>
      <c r="E48" s="3">
        <f t="shared" si="65"/>
        <v>-6</v>
      </c>
      <c r="F48" s="3">
        <f t="shared" si="65"/>
        <v>2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 t="s">
        <v>63</v>
      </c>
      <c r="Z48" s="3"/>
      <c r="AA48" s="3"/>
      <c r="AB48" s="3"/>
      <c r="AC48" s="3"/>
      <c r="AD48" s="3"/>
      <c r="AE48" s="3"/>
      <c r="AF48" s="6"/>
      <c r="AJ48" s="3"/>
      <c r="AK48" s="3">
        <f>IF(AL46&gt;AL43,1,0)</f>
        <v>1</v>
      </c>
      <c r="AL48" s="3">
        <f>IF(AL46&gt;AL43,10+AL43-AL46,AL43-AL46)</f>
        <v>4</v>
      </c>
      <c r="AN48" s="3"/>
      <c r="AO48" s="3"/>
      <c r="AP48" s="3"/>
      <c r="AQ48" s="3"/>
      <c r="AR48" s="3" t="s">
        <v>64</v>
      </c>
      <c r="AS48" s="3"/>
      <c r="AT48" s="3"/>
      <c r="AU48" s="3"/>
      <c r="AV48" s="3"/>
      <c r="AW48" s="3"/>
      <c r="AX48" s="3"/>
      <c r="AY48" s="3"/>
    </row>
    <row r="49">
      <c r="A49" s="4" t="s">
        <v>58</v>
      </c>
      <c r="B49" s="4">
        <f t="shared" ref="B49:F49" si="66">IF(B50&lt;0,RIGHT(B48),B50)</f>
        <v>0</v>
      </c>
      <c r="C49" s="4">
        <f t="shared" si="66"/>
        <v>0</v>
      </c>
      <c r="D49" s="4">
        <f t="shared" si="66"/>
        <v>0</v>
      </c>
      <c r="E49" s="4">
        <f t="shared" si="66"/>
        <v>4</v>
      </c>
      <c r="F49" s="4">
        <f t="shared" si="66"/>
        <v>2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>
        <f t="shared" ref="Y49:AD49" si="67">S28</f>
        <v>0</v>
      </c>
      <c r="Z49" s="6">
        <f t="shared" si="67"/>
        <v>1</v>
      </c>
      <c r="AA49" s="6">
        <f t="shared" si="67"/>
        <v>4</v>
      </c>
      <c r="AB49" s="6">
        <f t="shared" si="67"/>
        <v>9</v>
      </c>
      <c r="AC49" s="6">
        <f t="shared" si="67"/>
        <v>7</v>
      </c>
      <c r="AD49" s="6">
        <f t="shared" si="67"/>
        <v>5</v>
      </c>
      <c r="AE49" s="3"/>
      <c r="AF49" s="6"/>
      <c r="AJ49" s="3"/>
      <c r="AK49" s="3"/>
      <c r="AL49" s="3"/>
      <c r="AN49" s="3"/>
      <c r="AO49" s="3"/>
      <c r="AP49" s="3"/>
      <c r="AQ49" s="3">
        <f t="shared" ref="AQ49:AS49" si="68">AQ44</f>
        <v>2</v>
      </c>
      <c r="AR49" s="3">
        <f t="shared" si="68"/>
        <v>1</v>
      </c>
      <c r="AS49" s="3">
        <f t="shared" si="68"/>
        <v>2</v>
      </c>
      <c r="AT49" s="3"/>
      <c r="AU49" s="3"/>
      <c r="AV49" s="3">
        <f>IF(AW47&gt;AW44,1,0)</f>
        <v>1</v>
      </c>
      <c r="AW49" s="3">
        <f>IF(AW47&gt;AW44,10+AW44-AW47,AW44-AW47)</f>
        <v>6</v>
      </c>
      <c r="AX49" s="3"/>
      <c r="AY49" s="3"/>
    </row>
    <row r="50">
      <c r="A50" s="3"/>
      <c r="B50" s="3">
        <f t="shared" ref="B50:E50" si="69">IF(B48&lt;0,10+B48,B48)-C51</f>
        <v>0</v>
      </c>
      <c r="C50" s="3">
        <f t="shared" si="69"/>
        <v>0</v>
      </c>
      <c r="D50" s="3">
        <f t="shared" si="69"/>
        <v>0</v>
      </c>
      <c r="E50" s="3">
        <f t="shared" si="69"/>
        <v>4</v>
      </c>
      <c r="F50" s="3">
        <f>IF(F48&lt;0,10+F48,F48)</f>
        <v>2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 t="s">
        <v>21</v>
      </c>
      <c r="Y50" s="3">
        <v>0.0</v>
      </c>
      <c r="Z50" s="3">
        <v>0.0</v>
      </c>
      <c r="AA50" s="3">
        <v>0.0</v>
      </c>
      <c r="AB50" s="17">
        <f t="shared" ref="AB50:AD50" si="70">AQ71</f>
        <v>2</v>
      </c>
      <c r="AC50" s="17">
        <f t="shared" si="70"/>
        <v>6</v>
      </c>
      <c r="AD50" s="17" t="str">
        <f t="shared" si="70"/>
        <v>1</v>
      </c>
      <c r="AE50" s="3"/>
      <c r="AF50" s="6"/>
      <c r="AJ50" s="3"/>
      <c r="AK50" s="4">
        <f>AK43-AK46-AK48</f>
        <v>2</v>
      </c>
      <c r="AL50" s="4">
        <f>AL48</f>
        <v>4</v>
      </c>
      <c r="AN50" s="3"/>
      <c r="AO50" s="3"/>
      <c r="AP50" s="3"/>
      <c r="AQ50" s="3"/>
      <c r="AR50" s="3">
        <f t="shared" ref="AR50:AS50" si="71">AV51</f>
        <v>0</v>
      </c>
      <c r="AS50" s="3">
        <f t="shared" si="71"/>
        <v>6</v>
      </c>
      <c r="AT50" s="3"/>
      <c r="AU50" s="3"/>
      <c r="AV50" s="3"/>
      <c r="AW50" s="3"/>
      <c r="AX50" s="3"/>
      <c r="AY50" s="3"/>
    </row>
    <row r="51">
      <c r="A51" s="3" t="s">
        <v>65</v>
      </c>
      <c r="B51" s="3">
        <f t="shared" ref="B51:F51" si="72">IF(B48&lt;0,1,0)</f>
        <v>0</v>
      </c>
      <c r="C51" s="3">
        <f t="shared" si="72"/>
        <v>0</v>
      </c>
      <c r="D51" s="3">
        <f t="shared" si="72"/>
        <v>1</v>
      </c>
      <c r="E51" s="3">
        <f t="shared" si="72"/>
        <v>1</v>
      </c>
      <c r="F51" s="3">
        <f t="shared" si="72"/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9">
        <f t="shared" ref="Y51:AC51" si="73">IF((Y50+Y49+Y52)&gt;9,RIGHT(Y49+Y50+Y52),Y49+Y50+Y52)</f>
        <v>0</v>
      </c>
      <c r="Z51" s="8">
        <f t="shared" si="73"/>
        <v>1</v>
      </c>
      <c r="AA51" s="8">
        <f t="shared" si="73"/>
        <v>5</v>
      </c>
      <c r="AB51" s="8" t="str">
        <f t="shared" si="73"/>
        <v>2</v>
      </c>
      <c r="AC51" s="8" t="str">
        <f t="shared" si="73"/>
        <v>3</v>
      </c>
      <c r="AD51" s="8">
        <f>IF((AD50+AD49)&gt;9,RIGHT(AD49+AD50),AD49+AD50)</f>
        <v>6</v>
      </c>
      <c r="AE51" s="3"/>
      <c r="AF51" s="6"/>
      <c r="AN51" s="3"/>
      <c r="AO51" s="3"/>
      <c r="AP51" s="3"/>
      <c r="AQ51" s="3"/>
      <c r="AR51" s="3"/>
      <c r="AS51" s="3"/>
      <c r="AT51" s="3"/>
      <c r="AU51" s="3"/>
      <c r="AV51" s="4">
        <f>AV44-AV47-AV49</f>
        <v>0</v>
      </c>
      <c r="AW51" s="4">
        <f>AW49</f>
        <v>6</v>
      </c>
      <c r="AX51" s="3"/>
      <c r="A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>
        <f t="shared" ref="Y52:AC52" si="74">IF((Z50+Z49)&gt;9,1,0)</f>
        <v>0</v>
      </c>
      <c r="Z52" s="3">
        <f t="shared" si="74"/>
        <v>0</v>
      </c>
      <c r="AA52" s="3">
        <f t="shared" si="74"/>
        <v>1</v>
      </c>
      <c r="AB52" s="3">
        <f t="shared" si="74"/>
        <v>1</v>
      </c>
      <c r="AC52" s="3">
        <f t="shared" si="74"/>
        <v>0</v>
      </c>
      <c r="AD52" s="3">
        <f>SUM(Z37:Z39)</f>
        <v>0</v>
      </c>
      <c r="AE52" s="3"/>
      <c r="AF52" s="6"/>
      <c r="AN52" s="3"/>
      <c r="AO52" s="3"/>
      <c r="AP52" s="3"/>
      <c r="AQ52" s="3"/>
      <c r="AR52" s="3"/>
      <c r="AS52" s="3">
        <f>IF(AS50&gt;AS49,10-AS50+AS49,AS49-AS50)</f>
        <v>6</v>
      </c>
      <c r="AT52" s="3"/>
      <c r="AU52" s="3"/>
      <c r="AV52" s="3"/>
      <c r="AW52" s="3"/>
      <c r="AX52" s="3"/>
      <c r="A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6"/>
      <c r="AN53" s="3"/>
      <c r="AO53" s="3"/>
      <c r="AP53" s="3"/>
      <c r="AQ53" s="3"/>
      <c r="AR53" s="3">
        <f>IF(AS50&gt;AS49,1,0)</f>
        <v>1</v>
      </c>
      <c r="AS53" s="3"/>
      <c r="AT53" s="3"/>
      <c r="AU53" s="3"/>
      <c r="AV53" s="3"/>
      <c r="AW53" s="3"/>
      <c r="AX53" s="3"/>
      <c r="A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 t="s">
        <v>63</v>
      </c>
      <c r="AB54" s="3"/>
      <c r="AC54" s="3">
        <f>AD51*1 +AC51*10 + AB51*100 + AA51*1000 +Z51*10000 +Y51*100000</f>
        <v>15236</v>
      </c>
      <c r="AD54" s="3"/>
      <c r="AE54" s="3"/>
      <c r="AF54" s="6"/>
      <c r="AG54" s="6"/>
      <c r="AH54" s="6"/>
      <c r="AI54" s="6"/>
      <c r="AN54" s="3"/>
      <c r="AO54" s="3"/>
      <c r="AP54" s="3"/>
      <c r="AQ54" s="3"/>
      <c r="AR54" s="3" t="s">
        <v>66</v>
      </c>
      <c r="AS54" s="3"/>
      <c r="AT54" s="3"/>
      <c r="AU54" s="3"/>
      <c r="AV54" s="3"/>
      <c r="AW54" s="3"/>
      <c r="AX54" s="3"/>
      <c r="A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6"/>
      <c r="AN55" s="3"/>
      <c r="AO55" s="3"/>
      <c r="AP55" s="3"/>
      <c r="AQ55" s="9">
        <f>AQ49</f>
        <v>2</v>
      </c>
      <c r="AR55" s="9">
        <f>AR49-AR53</f>
        <v>0</v>
      </c>
      <c r="AS55" s="9">
        <f>AS52</f>
        <v>6</v>
      </c>
      <c r="AT55" s="3"/>
      <c r="AU55" s="3"/>
      <c r="AV55" s="3"/>
      <c r="AW55" s="3"/>
      <c r="AX55" s="3"/>
      <c r="A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6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6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6"/>
      <c r="AG58" s="6"/>
      <c r="AH58" s="6" t="s">
        <v>67</v>
      </c>
      <c r="AI58" s="6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6"/>
      <c r="AG59" s="6"/>
      <c r="AH59" s="6">
        <f t="shared" ref="AH59:AI59" si="75">AK50</f>
        <v>2</v>
      </c>
      <c r="AI59" s="6">
        <f t="shared" si="75"/>
        <v>4</v>
      </c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6"/>
      <c r="AG60" s="6">
        <f t="shared" ref="AG60:AI60" si="76">AF43</f>
        <v>3</v>
      </c>
      <c r="AH60" s="6">
        <f t="shared" si="76"/>
        <v>3</v>
      </c>
      <c r="AI60" s="6">
        <f t="shared" si="76"/>
        <v>4</v>
      </c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6"/>
      <c r="AG61" s="6"/>
      <c r="AH61" s="6"/>
      <c r="AI61" s="6">
        <f>IF(AI60&gt;AI59,10-AI60+AI59,AI59-AI60)</f>
        <v>0</v>
      </c>
      <c r="AN61" s="3"/>
      <c r="AO61" s="3"/>
      <c r="AP61" s="3"/>
      <c r="AQ61" s="3" t="s">
        <v>68</v>
      </c>
      <c r="AR61" s="3"/>
      <c r="AS61" s="3"/>
      <c r="AT61" s="3"/>
      <c r="AU61" s="3"/>
      <c r="AV61" s="3"/>
      <c r="AW61" s="3"/>
      <c r="AX61" s="3"/>
      <c r="A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6"/>
      <c r="AH62" s="6">
        <f>IF(AI60&gt;AI59,1,0)</f>
        <v>0</v>
      </c>
      <c r="AI62" s="6"/>
      <c r="AN62" s="3"/>
      <c r="AO62" s="3"/>
      <c r="AP62" s="3"/>
      <c r="AQ62" s="6">
        <f t="shared" ref="AQ62:AS62" si="77">AG86</f>
        <v>0</v>
      </c>
      <c r="AR62" s="6">
        <f t="shared" si="77"/>
        <v>5</v>
      </c>
      <c r="AS62" s="6">
        <f t="shared" si="77"/>
        <v>5</v>
      </c>
      <c r="AT62" s="3"/>
      <c r="AU62" s="3"/>
      <c r="AV62" s="3"/>
      <c r="AW62" s="3"/>
      <c r="AX62" s="3"/>
      <c r="A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6"/>
      <c r="AH63" s="6"/>
      <c r="AI63" s="6"/>
      <c r="AN63" s="3"/>
      <c r="AO63" s="3"/>
      <c r="AP63" s="3"/>
      <c r="AQ63" s="3">
        <f t="shared" ref="AQ63:AS63" si="78">AQ55</f>
        <v>2</v>
      </c>
      <c r="AR63" s="3">
        <f t="shared" si="78"/>
        <v>0</v>
      </c>
      <c r="AS63" s="3">
        <f t="shared" si="78"/>
        <v>6</v>
      </c>
      <c r="AT63" s="3"/>
      <c r="AU63" s="3"/>
      <c r="AV63" s="3"/>
      <c r="AW63" s="3"/>
      <c r="AX63" s="3"/>
      <c r="A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6"/>
      <c r="AH64" s="6">
        <f>IFERROR(__xludf.DUMMYFUNCTION("IF(AH60&gt;AH59,-AH59+AH60,10+AH60-AH59) + AH62"),1.0)</f>
        <v>1</v>
      </c>
      <c r="AI64" s="6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6">
        <f>IF(AH60&gt;AH59,0,1)</f>
        <v>0</v>
      </c>
      <c r="AH65" s="6"/>
      <c r="AI65" s="6"/>
      <c r="AN65" s="3"/>
      <c r="AO65" s="3"/>
      <c r="AP65" s="3"/>
      <c r="AQ65" s="6">
        <f t="shared" ref="AQ65:AR65" si="79">AQ63+AQ62</f>
        <v>2</v>
      </c>
      <c r="AR65" s="6">
        <f t="shared" si="79"/>
        <v>5</v>
      </c>
      <c r="AS65" s="6" t="str">
        <f>IF((AS63+AS62)&gt;9,RIGHT(AS63+AS62),AS63+AS62)</f>
        <v>1</v>
      </c>
      <c r="AT65" s="3"/>
      <c r="AU65" s="3"/>
      <c r="AV65" s="3"/>
      <c r="AW65" s="3"/>
      <c r="AX65" s="3"/>
      <c r="A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6"/>
      <c r="AH66" s="6"/>
      <c r="AI66" s="6"/>
      <c r="AN66" s="3"/>
      <c r="AO66" s="3"/>
      <c r="AP66" s="3"/>
      <c r="AQ66" s="3"/>
      <c r="AR66" s="3">
        <f>IF( (AS63+AS62)&gt;9,1,0)</f>
        <v>1</v>
      </c>
      <c r="AS66" s="3"/>
      <c r="AT66" s="3"/>
      <c r="AU66" s="3"/>
      <c r="AV66" s="3"/>
      <c r="AW66" s="3"/>
      <c r="AX66" s="3"/>
      <c r="A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6"/>
      <c r="AH67" s="6"/>
      <c r="AI67" s="6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6">
        <f>AG59+AG60 +AG65</f>
        <v>3</v>
      </c>
      <c r="AH68" s="6"/>
      <c r="AI68" s="6"/>
      <c r="AN68" s="3"/>
      <c r="AO68" s="3"/>
      <c r="AP68" s="3"/>
      <c r="AQ68" s="3"/>
      <c r="AR68" s="6">
        <f>IF((AR65+AR66)&gt;9,RIGHT(AR65+AR66),AR65+AR66)</f>
        <v>6</v>
      </c>
      <c r="AS68" s="3"/>
      <c r="AT68" s="3"/>
      <c r="AU68" s="3"/>
      <c r="AV68" s="3"/>
      <c r="AW68" s="3"/>
      <c r="AX68" s="3"/>
      <c r="A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6"/>
      <c r="AH69" s="20" t="s">
        <v>69</v>
      </c>
      <c r="AI69" s="6"/>
      <c r="AN69" s="3"/>
      <c r="AO69" s="3"/>
      <c r="AP69" s="3"/>
      <c r="AQ69" s="3">
        <f>IF( (AR66+AR65)&gt;9,1,0)</f>
        <v>0</v>
      </c>
      <c r="AR69" s="3"/>
      <c r="AS69" s="3"/>
      <c r="AT69" s="3"/>
      <c r="AU69" s="3"/>
      <c r="AV69" s="3"/>
      <c r="AW69" s="3"/>
      <c r="AX69" s="3"/>
      <c r="A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6"/>
      <c r="AH70" s="6"/>
      <c r="AI70" s="6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8">
        <f>AG68</f>
        <v>3</v>
      </c>
      <c r="AH71" s="8">
        <f>AH64</f>
        <v>1</v>
      </c>
      <c r="AI71" s="8">
        <f>AI61</f>
        <v>0</v>
      </c>
      <c r="AN71" s="3"/>
      <c r="AO71" s="3"/>
      <c r="AP71" s="3"/>
      <c r="AQ71" s="8">
        <f>AQ69+AQ65</f>
        <v>2</v>
      </c>
      <c r="AR71" s="8">
        <f>AR68</f>
        <v>6</v>
      </c>
      <c r="AS71" s="8" t="str">
        <f>AS65</f>
        <v>1</v>
      </c>
      <c r="AT71" s="3"/>
      <c r="AU71" s="3"/>
      <c r="AV71" s="3"/>
      <c r="AW71" s="3"/>
      <c r="AX71" s="3"/>
      <c r="A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>
        <f t="shared" ref="R73:R74" si="80">T73</f>
        <v>0</v>
      </c>
      <c r="S73" s="3"/>
      <c r="T73" s="3">
        <f>AD73*1 + AC73*10 + AB73*100+AA73*1000 +Z73*10000 + Y73*100000</f>
        <v>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H73" s="21" t="s">
        <v>70</v>
      </c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>
        <f t="shared" si="80"/>
        <v>0</v>
      </c>
      <c r="S74" s="3"/>
      <c r="T74" s="3">
        <f>AD76*1 + AC76*10 + AB76*100+AA76*1000 +Z76*10000 + Y76*100000</f>
        <v>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G74" s="6">
        <f t="shared" ref="AG74:AI74" si="81">AG71</f>
        <v>3</v>
      </c>
      <c r="AH74" s="6">
        <f t="shared" si="81"/>
        <v>1</v>
      </c>
      <c r="AI74" s="6">
        <f t="shared" si="81"/>
        <v>0</v>
      </c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>
        <f>R74-R73</f>
        <v>0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G75" s="6">
        <f>AG60</f>
        <v>3</v>
      </c>
      <c r="AH75" s="20">
        <v>6.0</v>
      </c>
      <c r="AI75" s="20">
        <v>5.0</v>
      </c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G76" s="6"/>
      <c r="AH76" s="6"/>
      <c r="AI76" s="6">
        <f>IF(AI75&gt;AI74,AI75-AI74,10+AI74-AI75)</f>
        <v>5</v>
      </c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>
      <c r="A77" s="3">
        <f>AC54</f>
        <v>15236</v>
      </c>
      <c r="B77" s="3" t="s">
        <v>7</v>
      </c>
      <c r="C77" s="3"/>
      <c r="D77" s="3" t="s">
        <v>71</v>
      </c>
      <c r="E77" s="3" t="s">
        <v>72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f>A77</f>
        <v>15236</v>
      </c>
      <c r="R77" s="3" t="s">
        <v>7</v>
      </c>
      <c r="S77" s="3"/>
      <c r="T77" s="3" t="s">
        <v>71</v>
      </c>
      <c r="U77" s="3" t="s">
        <v>72</v>
      </c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6"/>
      <c r="AH77" s="6">
        <f>IF(AI75&gt;AI74,0,1)</f>
        <v>0</v>
      </c>
      <c r="AI77" s="6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>
      <c r="A78" s="9">
        <f>B1</f>
        <v>16</v>
      </c>
      <c r="B78" s="3" t="s">
        <v>12</v>
      </c>
      <c r="C78" s="3"/>
      <c r="D78" s="3">
        <v>10.0</v>
      </c>
      <c r="E78" s="3">
        <v>17.0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9">
        <v>16.0</v>
      </c>
      <c r="R78" s="3" t="s">
        <v>12</v>
      </c>
      <c r="S78" s="3"/>
      <c r="T78" s="3">
        <v>10.0</v>
      </c>
      <c r="U78" s="3">
        <v>17.0</v>
      </c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6"/>
      <c r="AH78" s="6"/>
      <c r="AI78" s="6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>
      <c r="A79" s="3"/>
      <c r="B79" s="3"/>
      <c r="C79" s="3"/>
      <c r="D79" s="3">
        <v>1.0</v>
      </c>
      <c r="E79" s="3">
        <f>E78*D79/D78</f>
        <v>1.7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>
        <v>1.0</v>
      </c>
      <c r="U79" s="3">
        <f>U78*T79/T78</f>
        <v>1.7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6"/>
      <c r="AH79" s="6">
        <f>IFERROR(__xludf.DUMMYFUNCTION("IF(AH75&gt;AH74,-AH74+AH75,10-AH75+AH74) + AH77"),5.0)</f>
        <v>5</v>
      </c>
      <c r="AI79" s="6"/>
      <c r="AJ79" s="3"/>
      <c r="AK79" s="3"/>
      <c r="AL79" s="3" t="s">
        <v>73</v>
      </c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>
      <c r="A80" s="3">
        <f>A77*A78</f>
        <v>243776</v>
      </c>
      <c r="B80" s="3" t="s">
        <v>15</v>
      </c>
      <c r="C80" s="3"/>
      <c r="D80" s="3">
        <f>D78*E80/E78</f>
        <v>0.5882352941</v>
      </c>
      <c r="E80" s="3">
        <v>1.0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f>Q77*Q78</f>
        <v>243776</v>
      </c>
      <c r="R80" s="3" t="s">
        <v>15</v>
      </c>
      <c r="S80" s="3"/>
      <c r="T80" s="3">
        <f>T78*U80/U78</f>
        <v>0.5882352941</v>
      </c>
      <c r="U80" s="3">
        <v>1.0</v>
      </c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6">
        <f>IF(AH75&gt;AH74,0,1)</f>
        <v>0</v>
      </c>
      <c r="AH80" s="6"/>
      <c r="AI80" s="6"/>
      <c r="AK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6"/>
      <c r="AH81" s="6"/>
      <c r="AI81" s="6"/>
      <c r="AJ81" s="3"/>
      <c r="AK81" s="6">
        <f t="shared" ref="AK81:AM81" si="82">AQ71</f>
        <v>2</v>
      </c>
      <c r="AL81" s="6">
        <f t="shared" si="82"/>
        <v>6</v>
      </c>
      <c r="AM81" s="6" t="str">
        <f t="shared" si="82"/>
        <v>1</v>
      </c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>
      <c r="A82" s="3">
        <v>24.0</v>
      </c>
      <c r="B82" s="3" t="s">
        <v>19</v>
      </c>
      <c r="C82" s="3"/>
      <c r="D82" s="3" t="s">
        <v>74</v>
      </c>
      <c r="E82" s="3">
        <v>1.0</v>
      </c>
      <c r="F82" s="3" t="s">
        <v>75</v>
      </c>
      <c r="G82" s="3">
        <v>20.0</v>
      </c>
      <c r="H82" s="3"/>
      <c r="I82" s="3"/>
      <c r="J82" s="3"/>
      <c r="K82" s="3"/>
      <c r="L82" s="3"/>
      <c r="M82" s="3"/>
      <c r="N82" s="3"/>
      <c r="O82" s="3"/>
      <c r="P82" s="3"/>
      <c r="Q82" s="3">
        <v>24.0</v>
      </c>
      <c r="R82" s="3" t="s">
        <v>19</v>
      </c>
      <c r="S82" s="3"/>
      <c r="T82" s="3" t="s">
        <v>74</v>
      </c>
      <c r="U82" s="3">
        <v>1.0</v>
      </c>
      <c r="V82" s="3" t="s">
        <v>75</v>
      </c>
      <c r="W82" s="3">
        <v>20.0</v>
      </c>
      <c r="X82" s="3"/>
      <c r="Y82" s="3"/>
      <c r="Z82" s="3"/>
      <c r="AA82" s="3"/>
      <c r="AB82" s="3"/>
      <c r="AC82" s="3"/>
      <c r="AD82" s="3"/>
      <c r="AE82" s="3"/>
      <c r="AF82" s="3"/>
      <c r="AG82" s="6"/>
      <c r="AH82" s="6"/>
      <c r="AI82" s="6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>
      <c r="A83" s="3">
        <v>60.0</v>
      </c>
      <c r="B83" s="3" t="s">
        <v>22</v>
      </c>
      <c r="C83" s="3"/>
      <c r="D83" s="3" t="s">
        <v>75</v>
      </c>
      <c r="E83" s="3">
        <v>1.0</v>
      </c>
      <c r="F83" s="3" t="s">
        <v>76</v>
      </c>
      <c r="G83" s="3">
        <v>100.0</v>
      </c>
      <c r="H83" s="3"/>
      <c r="I83" s="3"/>
      <c r="J83" s="3"/>
      <c r="K83" s="3"/>
      <c r="L83" s="3"/>
      <c r="M83" s="3"/>
      <c r="N83" s="3"/>
      <c r="O83" s="3"/>
      <c r="P83" s="3"/>
      <c r="Q83" s="3">
        <v>60.0</v>
      </c>
      <c r="R83" s="3" t="s">
        <v>22</v>
      </c>
      <c r="S83" s="3"/>
      <c r="T83" s="3" t="s">
        <v>75</v>
      </c>
      <c r="U83" s="3">
        <v>1.0</v>
      </c>
      <c r="V83" s="3" t="s">
        <v>76</v>
      </c>
      <c r="W83" s="3">
        <v>100.0</v>
      </c>
      <c r="X83" s="3"/>
      <c r="Y83" s="3"/>
      <c r="Z83" s="3"/>
      <c r="AA83" s="3"/>
      <c r="AB83" s="3"/>
      <c r="AC83" s="3"/>
      <c r="AD83" s="3"/>
      <c r="AE83" s="3"/>
      <c r="AF83" s="3"/>
      <c r="AG83" s="6">
        <f>IFERROR(__xludf.DUMMYFUNCTION("-AG74+AG75 +AG80"),0.0)</f>
        <v>0</v>
      </c>
      <c r="AH83" s="6"/>
      <c r="AI83" s="6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>
      <c r="A84" s="3">
        <v>60.0</v>
      </c>
      <c r="B84" s="3" t="s">
        <v>24</v>
      </c>
      <c r="C84" s="3"/>
      <c r="D84" s="3" t="s">
        <v>76</v>
      </c>
      <c r="E84" s="3">
        <v>1.0</v>
      </c>
      <c r="F84" s="3" t="s">
        <v>77</v>
      </c>
      <c r="G84" s="3">
        <v>100.0</v>
      </c>
      <c r="H84" s="3"/>
      <c r="I84" s="3"/>
      <c r="J84" s="3"/>
      <c r="K84" s="3"/>
      <c r="L84" s="3"/>
      <c r="M84" s="3"/>
      <c r="N84" s="3"/>
      <c r="O84" s="3"/>
      <c r="P84" s="3"/>
      <c r="Q84" s="3">
        <v>60.0</v>
      </c>
      <c r="R84" s="3" t="s">
        <v>24</v>
      </c>
      <c r="S84" s="3"/>
      <c r="T84" s="3" t="s">
        <v>76</v>
      </c>
      <c r="U84" s="3">
        <v>1.0</v>
      </c>
      <c r="V84" s="3" t="s">
        <v>77</v>
      </c>
      <c r="W84" s="3">
        <v>100.0</v>
      </c>
      <c r="X84" s="3"/>
      <c r="Y84" s="3"/>
      <c r="Z84" s="3"/>
      <c r="AA84" s="3"/>
      <c r="AB84" s="3"/>
      <c r="AC84" s="3"/>
      <c r="AD84" s="3"/>
      <c r="AE84" s="3"/>
      <c r="AF84" s="3"/>
      <c r="AG84" s="6"/>
      <c r="AH84" s="20" t="s">
        <v>69</v>
      </c>
      <c r="AI84" s="6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>
      <c r="A85" s="22" t="s">
        <v>78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23" t="s">
        <v>79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6"/>
      <c r="AH85" s="6"/>
      <c r="AI85" s="6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>
      <c r="A86" s="3">
        <f>A77*A82</f>
        <v>365664</v>
      </c>
      <c r="B86" s="3" t="s">
        <v>29</v>
      </c>
      <c r="C86" s="3"/>
      <c r="D86" s="3" t="s">
        <v>54</v>
      </c>
      <c r="E86" s="3">
        <v>1.0</v>
      </c>
      <c r="F86" s="3">
        <v>24.0</v>
      </c>
      <c r="G86" s="3" t="s">
        <v>80</v>
      </c>
      <c r="H86" s="3"/>
      <c r="I86" s="3"/>
      <c r="J86" s="3"/>
      <c r="K86" s="3"/>
      <c r="L86" s="3"/>
      <c r="M86" s="3"/>
      <c r="N86" s="3"/>
      <c r="O86" s="3"/>
      <c r="P86" s="3"/>
      <c r="Q86" s="3">
        <f>Q80*Q82</f>
        <v>5850624</v>
      </c>
      <c r="R86" s="3" t="s">
        <v>29</v>
      </c>
      <c r="S86" s="3">
        <f t="shared" ref="S86:S88" si="83">Q86-A86</f>
        <v>5484960</v>
      </c>
      <c r="T86" s="3" t="s">
        <v>54</v>
      </c>
      <c r="U86" s="3">
        <v>1.0</v>
      </c>
      <c r="V86" s="3">
        <v>24.0</v>
      </c>
      <c r="W86" s="3" t="s">
        <v>80</v>
      </c>
      <c r="X86" s="3"/>
      <c r="Y86" s="3"/>
      <c r="Z86" s="3"/>
      <c r="AA86" s="3"/>
      <c r="AB86" s="3"/>
      <c r="AC86" s="3"/>
      <c r="AD86" s="3"/>
      <c r="AE86" s="3"/>
      <c r="AF86" s="3"/>
      <c r="AG86" s="8">
        <f>AG83</f>
        <v>0</v>
      </c>
      <c r="AH86" s="8">
        <f>AH79</f>
        <v>5</v>
      </c>
      <c r="AI86" s="8">
        <f>AI76</f>
        <v>5</v>
      </c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>
      <c r="A87" s="3">
        <f t="shared" ref="A87:A88" si="84">A86*A83</f>
        <v>21939840</v>
      </c>
      <c r="B87" s="3" t="s">
        <v>32</v>
      </c>
      <c r="C87" s="3"/>
      <c r="D87" s="3" t="s">
        <v>80</v>
      </c>
      <c r="E87" s="3">
        <v>1.0</v>
      </c>
      <c r="F87" s="3" t="s">
        <v>81</v>
      </c>
      <c r="G87" s="3">
        <v>60.0</v>
      </c>
      <c r="H87" s="3"/>
      <c r="I87" s="3"/>
      <c r="J87" s="3"/>
      <c r="K87" s="3"/>
      <c r="L87" s="3"/>
      <c r="M87" s="3"/>
      <c r="N87" s="3"/>
      <c r="O87" s="3"/>
      <c r="P87" s="3"/>
      <c r="Q87" s="3">
        <f t="shared" ref="Q87:Q88" si="85">Q86*Q83</f>
        <v>351037440</v>
      </c>
      <c r="R87" s="3" t="s">
        <v>32</v>
      </c>
      <c r="S87" s="3">
        <f t="shared" si="83"/>
        <v>329097600</v>
      </c>
      <c r="T87" s="3" t="s">
        <v>80</v>
      </c>
      <c r="U87" s="3">
        <v>1.0</v>
      </c>
      <c r="V87" s="3" t="s">
        <v>81</v>
      </c>
      <c r="W87" s="3">
        <v>60.0</v>
      </c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>
      <c r="A88" s="3">
        <f t="shared" si="84"/>
        <v>1316390400</v>
      </c>
      <c r="B88" s="3" t="s">
        <v>36</v>
      </c>
      <c r="C88" s="3"/>
      <c r="D88" s="3" t="s">
        <v>81</v>
      </c>
      <c r="E88" s="3">
        <v>60.0</v>
      </c>
      <c r="F88" s="3" t="s">
        <v>82</v>
      </c>
      <c r="G88" s="3">
        <v>60.0</v>
      </c>
      <c r="H88" s="3"/>
      <c r="I88" s="3"/>
      <c r="J88" s="3"/>
      <c r="K88" s="3"/>
      <c r="L88" s="3"/>
      <c r="M88" s="3"/>
      <c r="N88" s="3"/>
      <c r="O88" s="3"/>
      <c r="P88" s="3"/>
      <c r="Q88" s="3">
        <f t="shared" si="85"/>
        <v>21062246400</v>
      </c>
      <c r="R88" s="3" t="s">
        <v>36</v>
      </c>
      <c r="S88" s="3">
        <f t="shared" si="83"/>
        <v>19745856000</v>
      </c>
      <c r="T88" s="3" t="s">
        <v>81</v>
      </c>
      <c r="U88" s="3">
        <v>60.0</v>
      </c>
      <c r="V88" s="3" t="s">
        <v>82</v>
      </c>
      <c r="W88" s="3">
        <v>60.0</v>
      </c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>
      <c r="A90" s="3">
        <f t="shared" ref="A90:A92" si="86">A91/G82</f>
        <v>15236</v>
      </c>
      <c r="B90" s="3" t="s">
        <v>42</v>
      </c>
      <c r="C90" s="3"/>
      <c r="D90" s="3" t="s">
        <v>54</v>
      </c>
      <c r="E90" s="3">
        <v>1.0</v>
      </c>
      <c r="F90" s="3" t="s">
        <v>82</v>
      </c>
      <c r="G90" s="3">
        <f>F86*G87*G88</f>
        <v>86400</v>
      </c>
      <c r="H90" s="3"/>
      <c r="I90" s="3"/>
      <c r="J90" s="3"/>
      <c r="K90" s="3"/>
      <c r="L90" s="3"/>
      <c r="M90" s="3"/>
      <c r="N90" s="3"/>
      <c r="O90" s="3"/>
      <c r="P90" s="3"/>
      <c r="Q90" s="3">
        <f t="shared" ref="Q90:Q92" si="87">Q91/W82</f>
        <v>243776</v>
      </c>
      <c r="R90" s="3" t="s">
        <v>42</v>
      </c>
      <c r="S90" s="3">
        <f t="shared" ref="S90:S94" si="88">Q90-A90</f>
        <v>228540</v>
      </c>
      <c r="T90" s="3" t="s">
        <v>54</v>
      </c>
      <c r="U90" s="3">
        <v>1.0</v>
      </c>
      <c r="V90" s="3" t="s">
        <v>82</v>
      </c>
      <c r="W90" s="3">
        <f>V86*W87*W88</f>
        <v>86400</v>
      </c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>
      <c r="A91" s="3">
        <f t="shared" si="86"/>
        <v>304720</v>
      </c>
      <c r="B91" s="3" t="s">
        <v>45</v>
      </c>
      <c r="C91" s="3"/>
      <c r="D91" s="3" t="s">
        <v>74</v>
      </c>
      <c r="E91" s="3">
        <v>1.0</v>
      </c>
      <c r="F91" s="3" t="s">
        <v>77</v>
      </c>
      <c r="G91" s="3">
        <f>G84*G83*G82</f>
        <v>200000</v>
      </c>
      <c r="H91" s="3"/>
      <c r="I91" s="3"/>
      <c r="J91" s="3"/>
      <c r="K91" s="3"/>
      <c r="L91" s="3"/>
      <c r="M91" s="3"/>
      <c r="N91" s="3"/>
      <c r="O91" s="3"/>
      <c r="P91" s="3"/>
      <c r="Q91" s="3">
        <f t="shared" si="87"/>
        <v>4875520</v>
      </c>
      <c r="R91" s="3" t="s">
        <v>45</v>
      </c>
      <c r="S91" s="3">
        <f t="shared" si="88"/>
        <v>4570800</v>
      </c>
      <c r="T91" s="3" t="s">
        <v>74</v>
      </c>
      <c r="U91" s="3">
        <v>1.0</v>
      </c>
      <c r="V91" s="3" t="s">
        <v>77</v>
      </c>
      <c r="W91" s="3">
        <f>W84*W83*W82</f>
        <v>200000</v>
      </c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>
      <c r="A92" s="3">
        <f t="shared" si="86"/>
        <v>30472000</v>
      </c>
      <c r="B92" s="3" t="s">
        <v>48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f t="shared" si="87"/>
        <v>487552000</v>
      </c>
      <c r="R92" s="3" t="s">
        <v>48</v>
      </c>
      <c r="S92" s="3">
        <f t="shared" si="88"/>
        <v>457080000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>
      <c r="A93" s="3">
        <f>E93*A88</f>
        <v>3047200000</v>
      </c>
      <c r="B93" s="3" t="s">
        <v>49</v>
      </c>
      <c r="C93" s="3"/>
      <c r="D93" s="3" t="s">
        <v>77</v>
      </c>
      <c r="E93" s="3">
        <f>G91/G90</f>
        <v>2.314814815</v>
      </c>
      <c r="F93" s="3" t="s">
        <v>82</v>
      </c>
      <c r="G93" s="3">
        <v>1.0</v>
      </c>
      <c r="H93" s="3"/>
      <c r="I93" s="3"/>
      <c r="J93" s="3"/>
      <c r="K93" s="3"/>
      <c r="L93" s="3"/>
      <c r="M93" s="3"/>
      <c r="N93" s="3"/>
      <c r="O93" s="3"/>
      <c r="P93" s="3"/>
      <c r="Q93" s="3">
        <f>U93*Q88</f>
        <v>48755200000</v>
      </c>
      <c r="R93" s="3" t="s">
        <v>49</v>
      </c>
      <c r="S93" s="3">
        <f t="shared" si="88"/>
        <v>45708000000</v>
      </c>
      <c r="T93" s="3" t="s">
        <v>77</v>
      </c>
      <c r="U93" s="3">
        <f>W91/W90</f>
        <v>2.314814815</v>
      </c>
      <c r="V93" s="3" t="s">
        <v>82</v>
      </c>
      <c r="W93" s="3">
        <v>1.0</v>
      </c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>
      <c r="A94" s="3">
        <f>A88*E94</f>
        <v>774347294.1</v>
      </c>
      <c r="B94" s="3" t="s">
        <v>51</v>
      </c>
      <c r="C94" s="3"/>
      <c r="D94" s="3" t="s">
        <v>71</v>
      </c>
      <c r="E94" s="3">
        <f>D80</f>
        <v>0.5882352941</v>
      </c>
      <c r="F94" s="3" t="s">
        <v>82</v>
      </c>
      <c r="G94" s="3">
        <v>1.0</v>
      </c>
      <c r="H94" s="3"/>
      <c r="I94" s="3"/>
      <c r="J94" s="3"/>
      <c r="K94" s="3"/>
      <c r="L94" s="3"/>
      <c r="M94" s="3"/>
      <c r="N94" s="3"/>
      <c r="O94" s="3"/>
      <c r="P94" s="3"/>
      <c r="Q94" s="3">
        <f>Q88*U94</f>
        <v>12389556706</v>
      </c>
      <c r="R94" s="3" t="s">
        <v>51</v>
      </c>
      <c r="S94" s="3">
        <f t="shared" si="88"/>
        <v>11615209412</v>
      </c>
      <c r="T94" s="3" t="s">
        <v>71</v>
      </c>
      <c r="U94" s="3">
        <f>T80</f>
        <v>0.5882352941</v>
      </c>
      <c r="V94" s="3" t="s">
        <v>82</v>
      </c>
      <c r="W94" s="3">
        <v>1.0</v>
      </c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>
      <c r="A96" s="3"/>
      <c r="B96" s="3"/>
      <c r="C96" s="3"/>
      <c r="D96" s="3" t="s">
        <v>71</v>
      </c>
      <c r="E96" s="3">
        <f>E94/E93</f>
        <v>0.2541176471</v>
      </c>
      <c r="F96" s="3" t="s">
        <v>77</v>
      </c>
      <c r="G96" s="3">
        <v>1.0</v>
      </c>
      <c r="H96" s="3"/>
      <c r="I96" s="3"/>
      <c r="J96" s="3"/>
      <c r="K96" s="3"/>
      <c r="L96" s="3"/>
      <c r="M96" s="3"/>
      <c r="N96" s="3"/>
      <c r="O96" s="3"/>
      <c r="P96" s="24"/>
      <c r="Q96" s="25" t="s">
        <v>83</v>
      </c>
      <c r="R96" s="24"/>
      <c r="S96" s="3"/>
      <c r="T96" s="3" t="s">
        <v>71</v>
      </c>
      <c r="U96" s="3">
        <f>E96</f>
        <v>0.2541176471</v>
      </c>
      <c r="V96" s="3" t="s">
        <v>77</v>
      </c>
      <c r="W96" s="3">
        <v>1.0</v>
      </c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>
      <c r="A97" s="3"/>
      <c r="B97" s="3"/>
      <c r="C97" s="3"/>
      <c r="D97" s="3" t="s">
        <v>71</v>
      </c>
      <c r="E97" s="3">
        <v>1.0</v>
      </c>
      <c r="F97" s="3" t="s">
        <v>77</v>
      </c>
      <c r="G97" s="3">
        <f>E93/E94</f>
        <v>3.935185185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 t="s">
        <v>71</v>
      </c>
      <c r="U97" s="3">
        <v>1.0</v>
      </c>
      <c r="V97" s="3" t="s">
        <v>77</v>
      </c>
      <c r="W97" s="3">
        <f>U93/U94</f>
        <v>3.935185185</v>
      </c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>
      <c r="A100" s="3"/>
      <c r="B100" s="3" t="s">
        <v>16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4">
        <f>E9</f>
        <v>15561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>
      <c r="A101" s="3"/>
      <c r="B101" s="3">
        <v>1000000.0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 t="str">
        <f>LEFT(Q100)</f>
        <v>1</v>
      </c>
      <c r="Q101" s="3" t="str">
        <f>RIGHT(LEFT(Q100,2))</f>
        <v>5</v>
      </c>
      <c r="R101" s="3" t="str">
        <f>RIGHT(LEFT(Q100,3))</f>
        <v>5</v>
      </c>
      <c r="S101" s="3" t="str">
        <f>RIGHT(LEFT(Q100,4))</f>
        <v>6</v>
      </c>
      <c r="T101" s="3" t="str">
        <f>RIGHT(LEFT(Q100,5))</f>
        <v>1</v>
      </c>
      <c r="U101" s="3" t="str">
        <f>RIGHT(LEFT(Q100,6))</f>
        <v>1</v>
      </c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>
      <c r="A102" s="3">
        <f>A90</f>
        <v>15236</v>
      </c>
      <c r="B102" s="3" t="s">
        <v>20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26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>
      <c r="A103" s="13">
        <f>B2</f>
        <v>25</v>
      </c>
      <c r="B103" s="3" t="s">
        <v>5</v>
      </c>
      <c r="C103" s="3">
        <f>Q103</f>
        <v>325</v>
      </c>
      <c r="D103" s="3" t="s">
        <v>23</v>
      </c>
      <c r="E103" s="3"/>
      <c r="F103" s="7"/>
      <c r="G103" s="7"/>
      <c r="H103" s="3"/>
      <c r="I103" s="3"/>
      <c r="J103" s="3"/>
      <c r="K103" s="3"/>
      <c r="L103" s="3"/>
      <c r="M103" s="3"/>
      <c r="N103" s="3"/>
      <c r="O103" s="3"/>
      <c r="P103" s="3" t="s">
        <v>84</v>
      </c>
      <c r="Q103" s="3">
        <f>abs(A102-Q100)</f>
        <v>325</v>
      </c>
      <c r="R103" s="3"/>
      <c r="S103" s="3"/>
      <c r="T103" s="3"/>
      <c r="U103" s="3"/>
      <c r="V103" s="3"/>
      <c r="W103" s="3" t="s">
        <v>85</v>
      </c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>
      <c r="A104" s="3">
        <f>B101*A103/100</f>
        <v>250000</v>
      </c>
      <c r="B104" s="3" t="s">
        <v>25</v>
      </c>
      <c r="C104" s="3">
        <f>abs(C103)*100/(A102+C103)</f>
        <v>2.08855472</v>
      </c>
      <c r="D104" s="3" t="s">
        <v>26</v>
      </c>
      <c r="E104" s="3"/>
      <c r="F104" s="7"/>
      <c r="G104" s="7"/>
      <c r="H104" s="3"/>
      <c r="I104" s="3"/>
      <c r="J104" s="3"/>
      <c r="K104" s="3"/>
      <c r="L104" s="3"/>
      <c r="M104" s="3"/>
      <c r="N104" s="4" t="s">
        <v>86</v>
      </c>
      <c r="O104" s="3">
        <f>IF(P105="",0,1)</f>
        <v>1</v>
      </c>
      <c r="P104" s="3" t="s">
        <v>54</v>
      </c>
      <c r="Q104" s="3" t="s">
        <v>53</v>
      </c>
      <c r="R104" s="3" t="s">
        <v>87</v>
      </c>
      <c r="S104" s="3"/>
      <c r="T104" s="3" t="s">
        <v>1</v>
      </c>
      <c r="U104" s="3"/>
      <c r="V104" s="3"/>
      <c r="W104" s="3">
        <f>IF(T105=0, LEN(R107) -1, LEN(R107) )</f>
        <v>4</v>
      </c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>
      <c r="A105" s="3">
        <f>A104-A102</f>
        <v>234764</v>
      </c>
      <c r="B105" s="3" t="s">
        <v>27</v>
      </c>
      <c r="C105" s="3"/>
      <c r="D105" s="3"/>
      <c r="E105" s="3"/>
      <c r="F105" s="7"/>
      <c r="G105" s="7"/>
      <c r="H105" s="3"/>
      <c r="I105" s="3"/>
      <c r="J105" s="3"/>
      <c r="K105" s="3"/>
      <c r="L105" s="3"/>
      <c r="M105" s="3"/>
      <c r="N105" s="3" t="s">
        <v>88</v>
      </c>
      <c r="O105" s="26">
        <v>30291.0</v>
      </c>
      <c r="P105" s="13">
        <f t="shared" ref="P105:R105" si="89">A5</f>
        <v>6</v>
      </c>
      <c r="Q105" s="13">
        <f t="shared" si="89"/>
        <v>11</v>
      </c>
      <c r="R105" s="13">
        <f t="shared" si="89"/>
        <v>1982</v>
      </c>
      <c r="S105" s="3"/>
      <c r="T105" s="3">
        <f>IF(R107&gt;0,1,0)</f>
        <v>1</v>
      </c>
      <c r="U105" s="3"/>
      <c r="V105" s="3" t="s">
        <v>89</v>
      </c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>
      <c r="A106" s="3">
        <f>A104/A102</f>
        <v>16.40850617</v>
      </c>
      <c r="B106" s="3" t="s">
        <v>30</v>
      </c>
      <c r="C106" s="3"/>
      <c r="D106" s="3"/>
      <c r="E106" s="3"/>
      <c r="F106" s="7"/>
      <c r="G106" s="7"/>
      <c r="H106" s="3"/>
      <c r="I106" s="3"/>
      <c r="J106" s="3"/>
      <c r="K106" s="3"/>
      <c r="L106" s="3"/>
      <c r="M106" s="3"/>
      <c r="N106" s="3"/>
      <c r="O106" s="26"/>
      <c r="P106" s="3" t="s">
        <v>54</v>
      </c>
      <c r="Q106" s="3" t="s">
        <v>53</v>
      </c>
      <c r="R106" s="3" t="s">
        <v>87</v>
      </c>
      <c r="S106" s="3"/>
      <c r="T106" s="3"/>
      <c r="U106" s="3"/>
      <c r="V106" s="3"/>
      <c r="W106" s="3">
        <f>IF(W104&gt;=5, LEFT(RIGHT(ABS(R107),5)),0)</f>
        <v>0</v>
      </c>
      <c r="X106" s="3" t="str">
        <f>IF(W104&gt;=4, LEFT(RIGHT(ABS(R107),4)),0)</f>
        <v>1</v>
      </c>
      <c r="Y106" s="3" t="str">
        <f>IF(W104&gt;=3, LEFT(RIGHT(ABS(R107),3)),0)</f>
        <v>9</v>
      </c>
      <c r="Z106" s="3" t="str">
        <f>IF(W104&gt;=2, LEFT(RIGHT(ABS(R107),2)),0)</f>
        <v>8</v>
      </c>
      <c r="AA106" s="3" t="str">
        <f>IF(W104&gt;=1, LEFT(RIGHT(ABS(R107),1)),0)</f>
        <v>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>
      <c r="A107" s="3">
        <f>A102*100/A104</f>
        <v>6.0944</v>
      </c>
      <c r="B107" s="3" t="s">
        <v>33</v>
      </c>
      <c r="C107" s="3"/>
      <c r="D107" s="3"/>
      <c r="E107" s="3"/>
      <c r="F107" s="7"/>
      <c r="G107" s="7"/>
      <c r="H107" s="3"/>
      <c r="I107" s="3"/>
      <c r="J107" s="3"/>
      <c r="K107" s="3"/>
      <c r="L107" s="3"/>
      <c r="M107" s="3"/>
      <c r="N107" s="3"/>
      <c r="O107" s="3"/>
      <c r="P107" s="3">
        <f>IF(O104=1,P105, DAY(O105))</f>
        <v>6</v>
      </c>
      <c r="Q107" s="3">
        <f>IF(O104=1,Q105, MONTH(O105))</f>
        <v>11</v>
      </c>
      <c r="R107" s="3">
        <f>IF(O104=1,R105, YEAR(O105))</f>
        <v>1982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>
      <c r="A108" s="3">
        <f>100-A107</f>
        <v>93.9056</v>
      </c>
      <c r="B108" s="3" t="s">
        <v>37</v>
      </c>
      <c r="C108" s="3"/>
      <c r="D108" s="3" t="str">
        <f>E108</f>
        <v/>
      </c>
      <c r="E108" s="3"/>
      <c r="F108" s="7"/>
      <c r="G108" s="7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>
      <c r="A109" s="3">
        <f>100-A103</f>
        <v>75</v>
      </c>
      <c r="B109" s="3" t="s">
        <v>40</v>
      </c>
      <c r="C109" s="3"/>
      <c r="D109" s="3"/>
      <c r="E109" s="3"/>
      <c r="F109" s="7"/>
      <c r="G109" s="7"/>
      <c r="H109" s="3"/>
      <c r="I109" s="3"/>
      <c r="J109" s="3"/>
      <c r="K109" s="3"/>
      <c r="L109" s="3"/>
      <c r="M109" s="3"/>
      <c r="N109" s="3"/>
      <c r="O109" s="26"/>
      <c r="P109" s="3"/>
      <c r="Q109" s="3"/>
      <c r="R109" s="3"/>
      <c r="S109" s="3"/>
      <c r="T109" s="3"/>
      <c r="U109" s="3"/>
      <c r="V109" s="3"/>
      <c r="W109" s="3" t="s">
        <v>85</v>
      </c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>
      <c r="A110" s="3">
        <f>B101*A109/100</f>
        <v>750000</v>
      </c>
      <c r="B110" s="3" t="s">
        <v>43</v>
      </c>
      <c r="C110" s="3"/>
      <c r="D110" s="3"/>
      <c r="E110" s="3"/>
      <c r="F110" s="7"/>
      <c r="G110" s="7"/>
      <c r="H110" s="3"/>
      <c r="I110" s="3"/>
      <c r="J110" s="3"/>
      <c r="K110" s="3"/>
      <c r="L110" s="3"/>
      <c r="M110" s="3"/>
      <c r="N110" s="3" t="s">
        <v>90</v>
      </c>
      <c r="O110" s="3">
        <f>IF(P111="",0,1)</f>
        <v>0</v>
      </c>
      <c r="P110" s="3" t="s">
        <v>54</v>
      </c>
      <c r="Q110" s="3" t="s">
        <v>53</v>
      </c>
      <c r="R110" s="3" t="s">
        <v>87</v>
      </c>
      <c r="S110" s="3"/>
      <c r="T110" s="3" t="s">
        <v>2</v>
      </c>
      <c r="U110" s="3"/>
      <c r="V110" s="3"/>
      <c r="W110" s="3">
        <f>IF(T111=0, LEN(R113) -1, LEN(R113) )</f>
        <v>4</v>
      </c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>
      <c r="A111" s="3">
        <f>(A110 + A102 )*100/B101</f>
        <v>76.5236</v>
      </c>
      <c r="B111" s="3" t="s">
        <v>46</v>
      </c>
      <c r="C111" s="3"/>
      <c r="D111" s="3">
        <f>A111+C104</f>
        <v>78.61215472</v>
      </c>
      <c r="E111" s="3" t="s">
        <v>52</v>
      </c>
      <c r="F111" s="7"/>
      <c r="G111" s="7"/>
      <c r="H111" s="6"/>
      <c r="I111" s="6"/>
      <c r="J111" s="6"/>
      <c r="K111" s="6"/>
      <c r="L111" s="6"/>
      <c r="M111" s="6"/>
      <c r="N111" s="3" t="s">
        <v>91</v>
      </c>
      <c r="O111" s="26">
        <f>TODAY()</f>
        <v>45863</v>
      </c>
      <c r="P111" s="12" t="str">
        <f t="shared" ref="P111:R111" si="90">A9</f>
        <v/>
      </c>
      <c r="Q111" s="12" t="str">
        <f t="shared" si="90"/>
        <v/>
      </c>
      <c r="R111" s="12" t="str">
        <f t="shared" si="90"/>
        <v/>
      </c>
      <c r="S111" s="3"/>
      <c r="T111" s="3">
        <f>IF(R113&gt;0,1,0)</f>
        <v>1</v>
      </c>
      <c r="U111" s="3"/>
      <c r="V111" s="3" t="s">
        <v>89</v>
      </c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>
      <c r="A112" s="3"/>
      <c r="B112" s="3"/>
      <c r="C112" s="3"/>
      <c r="D112" s="3"/>
      <c r="E112" s="3"/>
      <c r="F112" s="7"/>
      <c r="G112" s="7"/>
      <c r="H112" s="3"/>
      <c r="I112" s="3"/>
      <c r="J112" s="3"/>
      <c r="K112" s="3"/>
      <c r="L112" s="3"/>
      <c r="M112" s="3"/>
      <c r="N112" s="4" t="s">
        <v>92</v>
      </c>
      <c r="O112" s="26"/>
      <c r="P112" s="3" t="s">
        <v>54</v>
      </c>
      <c r="Q112" s="3" t="s">
        <v>53</v>
      </c>
      <c r="R112" s="3" t="s">
        <v>87</v>
      </c>
      <c r="S112" s="3"/>
      <c r="T112" s="3"/>
      <c r="U112" s="3"/>
      <c r="V112" s="3"/>
      <c r="W112" s="3">
        <f>IF(W110&gt;=5, LEFT(RIGHT(ABS(R113),5)),0)</f>
        <v>0</v>
      </c>
      <c r="X112" s="3" t="str">
        <f>IF(W110&gt;=4, LEFT(RIGHT(ABS(R113),4)),0)</f>
        <v>2</v>
      </c>
      <c r="Y112" s="3" t="str">
        <f>IF(W110&gt;=3, LEFT(RIGHT(ABS(R113),3)),0)</f>
        <v>0</v>
      </c>
      <c r="Z112" s="3" t="str">
        <f>IF(W110&gt;=2, LEFT(RIGHT(ABS(R113),2)),0)</f>
        <v>2</v>
      </c>
      <c r="AA112" s="3" t="str">
        <f>IF(W110&gt;=1, LEFT(RIGHT(ABS(R113),1)),0)</f>
        <v>5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>
      <c r="A113" s="3"/>
      <c r="B113" s="3"/>
      <c r="C113" s="3"/>
      <c r="D113" s="3"/>
      <c r="E113" s="3"/>
      <c r="F113" s="7"/>
      <c r="G113" s="7"/>
      <c r="H113" s="6"/>
      <c r="I113" s="6"/>
      <c r="J113" s="6"/>
      <c r="K113" s="6"/>
      <c r="L113" s="6"/>
      <c r="M113" s="6"/>
      <c r="N113" s="3"/>
      <c r="O113" s="3"/>
      <c r="P113" s="6">
        <f>IF(O110=1,P111, DAY(O111))</f>
        <v>25</v>
      </c>
      <c r="Q113" s="6">
        <f>IF(O110=1,Q111, MONTH(O111))</f>
        <v>7</v>
      </c>
      <c r="R113" s="6">
        <f>IF(O110=1,R111, YEAR(O111))</f>
        <v>2025</v>
      </c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>
      <c r="A114" s="3"/>
      <c r="B114" s="3"/>
      <c r="C114" s="3"/>
      <c r="D114" s="3"/>
      <c r="E114" s="3"/>
      <c r="F114" s="7"/>
      <c r="G114" s="7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>
      <c r="A115" s="3"/>
      <c r="B115" s="3"/>
      <c r="C115" s="3"/>
      <c r="D115" s="3"/>
      <c r="E115" s="3"/>
      <c r="F115" s="7"/>
      <c r="G115" s="7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</row>
  </sheetData>
  <drawing r:id="rId1"/>
</worksheet>
</file>