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SUPUESTO MPAL 2019\PRESUPUESTO MPAL 2020\"/>
    </mc:Choice>
  </mc:AlternateContent>
  <xr:revisionPtr revIDLastSave="0" documentId="13_ncr:1_{0409C9B5-5CAC-4184-BB64-E5C2FCA266FF}" xr6:coauthVersionLast="45" xr6:coauthVersionMax="45" xr10:uidLastSave="{00000000-0000-0000-0000-000000000000}"/>
  <bookViews>
    <workbookView xWindow="-120" yWindow="-120" windowWidth="20730" windowHeight="11160" xr2:uid="{84025335-40AE-4427-80D2-46A6F1F72F48}"/>
  </bookViews>
  <sheets>
    <sheet name="Presup Egresos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5" i="1" l="1"/>
  <c r="R125" i="1"/>
  <c r="Q125" i="1"/>
  <c r="P125" i="1"/>
  <c r="O125" i="1"/>
  <c r="M125" i="1"/>
  <c r="L125" i="1"/>
  <c r="K125" i="1"/>
  <c r="J125" i="1"/>
  <c r="N125" i="1" s="1"/>
  <c r="I125" i="1"/>
  <c r="H125" i="1"/>
  <c r="G125" i="1"/>
  <c r="D125" i="1"/>
  <c r="C125" i="1"/>
  <c r="I124" i="1"/>
  <c r="T122" i="1"/>
  <c r="N122" i="1"/>
  <c r="F122" i="1"/>
  <c r="T121" i="1"/>
  <c r="S121" i="1"/>
  <c r="S120" i="1" s="1"/>
  <c r="R121" i="1"/>
  <c r="Q121" i="1"/>
  <c r="P121" i="1"/>
  <c r="O121" i="1"/>
  <c r="O120" i="1" s="1"/>
  <c r="M121" i="1"/>
  <c r="L121" i="1"/>
  <c r="K121" i="1"/>
  <c r="K120" i="1" s="1"/>
  <c r="J121" i="1"/>
  <c r="I121" i="1"/>
  <c r="H121" i="1"/>
  <c r="G121" i="1"/>
  <c r="E121" i="1"/>
  <c r="D121" i="1"/>
  <c r="C121" i="1"/>
  <c r="T120" i="1"/>
  <c r="R120" i="1"/>
  <c r="Q120" i="1"/>
  <c r="P120" i="1"/>
  <c r="M120" i="1"/>
  <c r="L120" i="1"/>
  <c r="J120" i="1"/>
  <c r="I120" i="1"/>
  <c r="H120" i="1"/>
  <c r="E120" i="1"/>
  <c r="D120" i="1"/>
  <c r="U119" i="1"/>
  <c r="T119" i="1"/>
  <c r="N119" i="1"/>
  <c r="F119" i="1"/>
  <c r="U118" i="1"/>
  <c r="T118" i="1"/>
  <c r="N118" i="1"/>
  <c r="T117" i="1"/>
  <c r="T116" i="1" s="1"/>
  <c r="S117" i="1"/>
  <c r="R117" i="1"/>
  <c r="Q117" i="1"/>
  <c r="P117" i="1"/>
  <c r="P116" i="1" s="1"/>
  <c r="O117" i="1"/>
  <c r="M117" i="1"/>
  <c r="L117" i="1"/>
  <c r="L116" i="1" s="1"/>
  <c r="K117" i="1"/>
  <c r="J117" i="1"/>
  <c r="I117" i="1"/>
  <c r="H117" i="1"/>
  <c r="H116" i="1" s="1"/>
  <c r="G117" i="1"/>
  <c r="N117" i="1" s="1"/>
  <c r="F117" i="1"/>
  <c r="E117" i="1"/>
  <c r="D117" i="1"/>
  <c r="D116" i="1" s="1"/>
  <c r="C117" i="1"/>
  <c r="S116" i="1"/>
  <c r="R116" i="1"/>
  <c r="Q116" i="1"/>
  <c r="O116" i="1"/>
  <c r="M116" i="1"/>
  <c r="K116" i="1"/>
  <c r="J116" i="1"/>
  <c r="I116" i="1"/>
  <c r="G116" i="1"/>
  <c r="E116" i="1"/>
  <c r="C116" i="1"/>
  <c r="F116" i="1" s="1"/>
  <c r="T115" i="1"/>
  <c r="N115" i="1"/>
  <c r="F115" i="1"/>
  <c r="U115" i="1" s="1"/>
  <c r="T114" i="1"/>
  <c r="N114" i="1"/>
  <c r="F114" i="1"/>
  <c r="U114" i="1" s="1"/>
  <c r="T113" i="1"/>
  <c r="S113" i="1"/>
  <c r="R113" i="1"/>
  <c r="R110" i="1" s="1"/>
  <c r="Q113" i="1"/>
  <c r="P113" i="1"/>
  <c r="O113" i="1"/>
  <c r="M113" i="1"/>
  <c r="L113" i="1"/>
  <c r="K113" i="1"/>
  <c r="J113" i="1"/>
  <c r="N113" i="1" s="1"/>
  <c r="I113" i="1"/>
  <c r="H113" i="1"/>
  <c r="G113" i="1"/>
  <c r="F113" i="1"/>
  <c r="E113" i="1"/>
  <c r="D113" i="1"/>
  <c r="C113" i="1"/>
  <c r="U112" i="1"/>
  <c r="T112" i="1"/>
  <c r="N112" i="1"/>
  <c r="T111" i="1"/>
  <c r="T110" i="1" s="1"/>
  <c r="S111" i="1"/>
  <c r="R111" i="1"/>
  <c r="Q111" i="1"/>
  <c r="P111" i="1"/>
  <c r="P110" i="1" s="1"/>
  <c r="O111" i="1"/>
  <c r="M111" i="1"/>
  <c r="L111" i="1"/>
  <c r="L110" i="1" s="1"/>
  <c r="K111" i="1"/>
  <c r="J111" i="1"/>
  <c r="I111" i="1"/>
  <c r="H111" i="1"/>
  <c r="H110" i="1" s="1"/>
  <c r="G111" i="1"/>
  <c r="F111" i="1"/>
  <c r="E111" i="1"/>
  <c r="D111" i="1"/>
  <c r="D110" i="1" s="1"/>
  <c r="C111" i="1"/>
  <c r="S110" i="1"/>
  <c r="Q110" i="1"/>
  <c r="O110" i="1"/>
  <c r="M110" i="1"/>
  <c r="K110" i="1"/>
  <c r="J110" i="1"/>
  <c r="I110" i="1"/>
  <c r="G110" i="1"/>
  <c r="E110" i="1"/>
  <c r="C110" i="1"/>
  <c r="U109" i="1"/>
  <c r="T109" i="1"/>
  <c r="N109" i="1"/>
  <c r="E109" i="1"/>
  <c r="U108" i="1"/>
  <c r="T108" i="1"/>
  <c r="N108" i="1"/>
  <c r="E108" i="1"/>
  <c r="E107" i="1" s="1"/>
  <c r="E106" i="1" s="1"/>
  <c r="T107" i="1"/>
  <c r="N107" i="1"/>
  <c r="F107" i="1"/>
  <c r="U107" i="1" s="1"/>
  <c r="T106" i="1"/>
  <c r="N106" i="1"/>
  <c r="T105" i="1"/>
  <c r="N105" i="1"/>
  <c r="U104" i="1"/>
  <c r="T104" i="1"/>
  <c r="N104" i="1"/>
  <c r="T103" i="1"/>
  <c r="T102" i="1" s="1"/>
  <c r="N103" i="1"/>
  <c r="S102" i="1"/>
  <c r="R102" i="1"/>
  <c r="R89" i="1" s="1"/>
  <c r="Q102" i="1"/>
  <c r="P102" i="1"/>
  <c r="O102" i="1"/>
  <c r="M102" i="1"/>
  <c r="L102" i="1"/>
  <c r="K102" i="1"/>
  <c r="J102" i="1"/>
  <c r="J89" i="1" s="1"/>
  <c r="I102" i="1"/>
  <c r="H102" i="1"/>
  <c r="G102" i="1"/>
  <c r="D102" i="1"/>
  <c r="C102" i="1"/>
  <c r="U101" i="1"/>
  <c r="T101" i="1"/>
  <c r="N101" i="1"/>
  <c r="F101" i="1"/>
  <c r="U100" i="1"/>
  <c r="T100" i="1"/>
  <c r="N100" i="1"/>
  <c r="F100" i="1"/>
  <c r="U99" i="1"/>
  <c r="T99" i="1"/>
  <c r="N99" i="1"/>
  <c r="F99" i="1"/>
  <c r="T98" i="1"/>
  <c r="S98" i="1"/>
  <c r="R98" i="1"/>
  <c r="Q98" i="1"/>
  <c r="Q89" i="1" s="1"/>
  <c r="P98" i="1"/>
  <c r="O98" i="1"/>
  <c r="M98" i="1"/>
  <c r="M89" i="1" s="1"/>
  <c r="L98" i="1"/>
  <c r="K98" i="1"/>
  <c r="J98" i="1"/>
  <c r="I98" i="1"/>
  <c r="I89" i="1" s="1"/>
  <c r="H98" i="1"/>
  <c r="G98" i="1"/>
  <c r="N98" i="1" s="1"/>
  <c r="E98" i="1"/>
  <c r="D98" i="1"/>
  <c r="C98" i="1"/>
  <c r="T97" i="1"/>
  <c r="N97" i="1"/>
  <c r="F97" i="1"/>
  <c r="T96" i="1"/>
  <c r="N96" i="1"/>
  <c r="F96" i="1"/>
  <c r="U96" i="1" s="1"/>
  <c r="T95" i="1"/>
  <c r="N95" i="1"/>
  <c r="F95" i="1"/>
  <c r="U95" i="1" s="1"/>
  <c r="T94" i="1"/>
  <c r="N94" i="1"/>
  <c r="F94" i="1"/>
  <c r="T93" i="1"/>
  <c r="N93" i="1"/>
  <c r="F93" i="1"/>
  <c r="T92" i="1"/>
  <c r="N92" i="1"/>
  <c r="F92" i="1"/>
  <c r="U92" i="1" s="1"/>
  <c r="T91" i="1"/>
  <c r="N91" i="1"/>
  <c r="F91" i="1"/>
  <c r="U91" i="1" s="1"/>
  <c r="T90" i="1"/>
  <c r="T89" i="1" s="1"/>
  <c r="S90" i="1"/>
  <c r="R90" i="1"/>
  <c r="Q90" i="1"/>
  <c r="P90" i="1"/>
  <c r="P89" i="1" s="1"/>
  <c r="O90" i="1"/>
  <c r="M90" i="1"/>
  <c r="L90" i="1"/>
  <c r="L89" i="1" s="1"/>
  <c r="K90" i="1"/>
  <c r="J90" i="1"/>
  <c r="I90" i="1"/>
  <c r="H90" i="1"/>
  <c r="H89" i="1" s="1"/>
  <c r="G90" i="1"/>
  <c r="N90" i="1" s="1"/>
  <c r="E90" i="1"/>
  <c r="D90" i="1"/>
  <c r="D89" i="1" s="1"/>
  <c r="C90" i="1"/>
  <c r="S89" i="1"/>
  <c r="O89" i="1"/>
  <c r="K89" i="1"/>
  <c r="G89" i="1"/>
  <c r="C89" i="1"/>
  <c r="U88" i="1"/>
  <c r="T88" i="1"/>
  <c r="N88" i="1"/>
  <c r="U87" i="1"/>
  <c r="T87" i="1"/>
  <c r="N87" i="1"/>
  <c r="T86" i="1"/>
  <c r="N86" i="1"/>
  <c r="F86" i="1"/>
  <c r="T85" i="1"/>
  <c r="T84" i="1" s="1"/>
  <c r="S85" i="1"/>
  <c r="R85" i="1"/>
  <c r="Q85" i="1"/>
  <c r="P85" i="1"/>
  <c r="P84" i="1" s="1"/>
  <c r="O85" i="1"/>
  <c r="M85" i="1"/>
  <c r="L85" i="1"/>
  <c r="L84" i="1" s="1"/>
  <c r="K85" i="1"/>
  <c r="J85" i="1"/>
  <c r="I85" i="1"/>
  <c r="H85" i="1"/>
  <c r="H84" i="1" s="1"/>
  <c r="G85" i="1"/>
  <c r="N85" i="1" s="1"/>
  <c r="E85" i="1"/>
  <c r="D85" i="1"/>
  <c r="D84" i="1" s="1"/>
  <c r="C85" i="1"/>
  <c r="S84" i="1"/>
  <c r="R84" i="1"/>
  <c r="Q84" i="1"/>
  <c r="O84" i="1"/>
  <c r="M84" i="1"/>
  <c r="K84" i="1"/>
  <c r="J84" i="1"/>
  <c r="I84" i="1"/>
  <c r="G84" i="1"/>
  <c r="N84" i="1" s="1"/>
  <c r="E84" i="1"/>
  <c r="C84" i="1"/>
  <c r="F84" i="1" s="1"/>
  <c r="U84" i="1" s="1"/>
  <c r="T83" i="1"/>
  <c r="N83" i="1"/>
  <c r="F83" i="1"/>
  <c r="U83" i="1" s="1"/>
  <c r="T82" i="1"/>
  <c r="N82" i="1"/>
  <c r="F82" i="1"/>
  <c r="T81" i="1"/>
  <c r="S81" i="1"/>
  <c r="R81" i="1"/>
  <c r="Q81" i="1"/>
  <c r="P81" i="1"/>
  <c r="O81" i="1"/>
  <c r="H81" i="1"/>
  <c r="G81" i="1"/>
  <c r="E81" i="1"/>
  <c r="D81" i="1"/>
  <c r="C81" i="1"/>
  <c r="T80" i="1"/>
  <c r="N80" i="1"/>
  <c r="F80" i="1"/>
  <c r="U80" i="1" s="1"/>
  <c r="T79" i="1"/>
  <c r="N79" i="1"/>
  <c r="F79" i="1"/>
  <c r="T78" i="1"/>
  <c r="N78" i="1"/>
  <c r="F78" i="1"/>
  <c r="U78" i="1" s="1"/>
  <c r="T77" i="1"/>
  <c r="S77" i="1"/>
  <c r="S70" i="1" s="1"/>
  <c r="R77" i="1"/>
  <c r="Q77" i="1"/>
  <c r="P77" i="1"/>
  <c r="O77" i="1"/>
  <c r="O70" i="1" s="1"/>
  <c r="M77" i="1"/>
  <c r="L77" i="1"/>
  <c r="K77" i="1"/>
  <c r="K70" i="1" s="1"/>
  <c r="J77" i="1"/>
  <c r="I77" i="1"/>
  <c r="H77" i="1"/>
  <c r="G77" i="1"/>
  <c r="E77" i="1"/>
  <c r="D77" i="1"/>
  <c r="C77" i="1"/>
  <c r="U76" i="1"/>
  <c r="T76" i="1"/>
  <c r="F76" i="1"/>
  <c r="T75" i="1"/>
  <c r="S75" i="1"/>
  <c r="R75" i="1"/>
  <c r="Q75" i="1"/>
  <c r="Q70" i="1" s="1"/>
  <c r="P75" i="1"/>
  <c r="O75" i="1"/>
  <c r="N75" i="1"/>
  <c r="F75" i="1"/>
  <c r="U75" i="1" s="1"/>
  <c r="E75" i="1"/>
  <c r="D75" i="1"/>
  <c r="C75" i="1"/>
  <c r="U74" i="1"/>
  <c r="T74" i="1"/>
  <c r="N74" i="1"/>
  <c r="F74" i="1"/>
  <c r="F71" i="1" s="1"/>
  <c r="U73" i="1"/>
  <c r="T73" i="1"/>
  <c r="N73" i="1"/>
  <c r="T72" i="1"/>
  <c r="U72" i="1" s="1"/>
  <c r="N72" i="1"/>
  <c r="F72" i="1"/>
  <c r="T71" i="1"/>
  <c r="S71" i="1"/>
  <c r="R71" i="1"/>
  <c r="Q71" i="1"/>
  <c r="P71" i="1"/>
  <c r="P70" i="1" s="1"/>
  <c r="O71" i="1"/>
  <c r="M71" i="1"/>
  <c r="L71" i="1"/>
  <c r="K71" i="1"/>
  <c r="J71" i="1"/>
  <c r="I71" i="1"/>
  <c r="H71" i="1"/>
  <c r="G71" i="1"/>
  <c r="N71" i="1" s="1"/>
  <c r="E71" i="1"/>
  <c r="D71" i="1"/>
  <c r="D70" i="1" s="1"/>
  <c r="C71" i="1"/>
  <c r="T70" i="1"/>
  <c r="R70" i="1"/>
  <c r="M70" i="1"/>
  <c r="L70" i="1"/>
  <c r="J70" i="1"/>
  <c r="I70" i="1"/>
  <c r="H70" i="1"/>
  <c r="E70" i="1"/>
  <c r="T69" i="1"/>
  <c r="N69" i="1"/>
  <c r="F69" i="1"/>
  <c r="U69" i="1" s="1"/>
  <c r="T68" i="1"/>
  <c r="T67" i="1" s="1"/>
  <c r="N68" i="1"/>
  <c r="F68" i="1"/>
  <c r="S67" i="1"/>
  <c r="R67" i="1"/>
  <c r="Q67" i="1"/>
  <c r="P67" i="1"/>
  <c r="O67" i="1"/>
  <c r="M67" i="1"/>
  <c r="L67" i="1"/>
  <c r="K67" i="1"/>
  <c r="J67" i="1"/>
  <c r="I67" i="1"/>
  <c r="H67" i="1"/>
  <c r="G67" i="1"/>
  <c r="N67" i="1" s="1"/>
  <c r="D67" i="1"/>
  <c r="C67" i="1"/>
  <c r="F67" i="1" s="1"/>
  <c r="U66" i="1"/>
  <c r="T66" i="1"/>
  <c r="N66" i="1"/>
  <c r="F66" i="1"/>
  <c r="U65" i="1"/>
  <c r="T65" i="1"/>
  <c r="N65" i="1"/>
  <c r="F65" i="1"/>
  <c r="U64" i="1"/>
  <c r="T64" i="1"/>
  <c r="N64" i="1"/>
  <c r="F64" i="1"/>
  <c r="U63" i="1"/>
  <c r="T63" i="1"/>
  <c r="F63" i="1"/>
  <c r="T62" i="1"/>
  <c r="S62" i="1"/>
  <c r="R62" i="1"/>
  <c r="Q62" i="1"/>
  <c r="P62" i="1"/>
  <c r="O62" i="1"/>
  <c r="M62" i="1"/>
  <c r="L62" i="1"/>
  <c r="K62" i="1"/>
  <c r="J62" i="1"/>
  <c r="I62" i="1"/>
  <c r="H62" i="1"/>
  <c r="G62" i="1"/>
  <c r="E62" i="1"/>
  <c r="D62" i="1"/>
  <c r="C62" i="1"/>
  <c r="F62" i="1" s="1"/>
  <c r="T61" i="1"/>
  <c r="N61" i="1"/>
  <c r="F61" i="1"/>
  <c r="T60" i="1"/>
  <c r="N60" i="1"/>
  <c r="F60" i="1"/>
  <c r="U60" i="1" s="1"/>
  <c r="T59" i="1"/>
  <c r="N59" i="1"/>
  <c r="F59" i="1"/>
  <c r="T58" i="1"/>
  <c r="S58" i="1"/>
  <c r="R58" i="1"/>
  <c r="Q58" i="1"/>
  <c r="P58" i="1"/>
  <c r="O58" i="1"/>
  <c r="L58" i="1"/>
  <c r="K58" i="1"/>
  <c r="J58" i="1"/>
  <c r="I58" i="1"/>
  <c r="H58" i="1"/>
  <c r="G58" i="1"/>
  <c r="F58" i="1"/>
  <c r="E58" i="1"/>
  <c r="D58" i="1"/>
  <c r="C58" i="1"/>
  <c r="U57" i="1"/>
  <c r="T57" i="1"/>
  <c r="N57" i="1"/>
  <c r="F57" i="1"/>
  <c r="U56" i="1"/>
  <c r="T56" i="1"/>
  <c r="N56" i="1"/>
  <c r="F56" i="1"/>
  <c r="U55" i="1"/>
  <c r="T55" i="1"/>
  <c r="N55" i="1"/>
  <c r="F55" i="1"/>
  <c r="U54" i="1"/>
  <c r="T54" i="1"/>
  <c r="N54" i="1"/>
  <c r="F54" i="1"/>
  <c r="U53" i="1"/>
  <c r="T53" i="1"/>
  <c r="N53" i="1"/>
  <c r="F53" i="1"/>
  <c r="U52" i="1"/>
  <c r="T52" i="1"/>
  <c r="N52" i="1"/>
  <c r="F52" i="1"/>
  <c r="U51" i="1"/>
  <c r="T51" i="1"/>
  <c r="N51" i="1"/>
  <c r="F51" i="1"/>
  <c r="U50" i="1"/>
  <c r="T50" i="1"/>
  <c r="N50" i="1"/>
  <c r="F50" i="1"/>
  <c r="U49" i="1"/>
  <c r="T49" i="1"/>
  <c r="N49" i="1"/>
  <c r="F49" i="1"/>
  <c r="U48" i="1"/>
  <c r="T48" i="1"/>
  <c r="N48" i="1"/>
  <c r="F48" i="1"/>
  <c r="U47" i="1"/>
  <c r="T47" i="1"/>
  <c r="N47" i="1"/>
  <c r="F47" i="1"/>
  <c r="U46" i="1"/>
  <c r="T46" i="1"/>
  <c r="N46" i="1"/>
  <c r="F46" i="1"/>
  <c r="T45" i="1"/>
  <c r="S45" i="1"/>
  <c r="R45" i="1"/>
  <c r="Q45" i="1"/>
  <c r="P45" i="1"/>
  <c r="O45" i="1"/>
  <c r="M45" i="1"/>
  <c r="M124" i="1" s="1"/>
  <c r="L45" i="1"/>
  <c r="K45" i="1"/>
  <c r="J45" i="1"/>
  <c r="I45" i="1"/>
  <c r="N45" i="1" s="1"/>
  <c r="H45" i="1"/>
  <c r="G45" i="1"/>
  <c r="E45" i="1"/>
  <c r="F45" i="1" s="1"/>
  <c r="U45" i="1" s="1"/>
  <c r="D45" i="1"/>
  <c r="C45" i="1"/>
  <c r="T44" i="1"/>
  <c r="U44" i="1" s="1"/>
  <c r="N44" i="1"/>
  <c r="F44" i="1"/>
  <c r="T43" i="1"/>
  <c r="U43" i="1" s="1"/>
  <c r="N43" i="1"/>
  <c r="F43" i="1"/>
  <c r="T42" i="1"/>
  <c r="U42" i="1" s="1"/>
  <c r="N42" i="1"/>
  <c r="F42" i="1"/>
  <c r="T41" i="1"/>
  <c r="U41" i="1" s="1"/>
  <c r="N41" i="1"/>
  <c r="F41" i="1"/>
  <c r="S40" i="1"/>
  <c r="R40" i="1"/>
  <c r="Q40" i="1"/>
  <c r="Q21" i="1" s="1"/>
  <c r="P40" i="1"/>
  <c r="P21" i="1" s="1"/>
  <c r="O40" i="1"/>
  <c r="M40" i="1"/>
  <c r="M21" i="1" s="1"/>
  <c r="L40" i="1"/>
  <c r="L21" i="1" s="1"/>
  <c r="K40" i="1"/>
  <c r="J40" i="1"/>
  <c r="I40" i="1"/>
  <c r="I21" i="1" s="1"/>
  <c r="H40" i="1"/>
  <c r="G40" i="1"/>
  <c r="E40" i="1"/>
  <c r="E21" i="1" s="1"/>
  <c r="D40" i="1"/>
  <c r="D21" i="1" s="1"/>
  <c r="C40" i="1"/>
  <c r="F40" i="1" s="1"/>
  <c r="T39" i="1"/>
  <c r="N39" i="1"/>
  <c r="F39" i="1"/>
  <c r="T38" i="1"/>
  <c r="N38" i="1"/>
  <c r="F38" i="1"/>
  <c r="U38" i="1" s="1"/>
  <c r="T37" i="1"/>
  <c r="N37" i="1"/>
  <c r="F37" i="1"/>
  <c r="T36" i="1"/>
  <c r="N36" i="1"/>
  <c r="F36" i="1"/>
  <c r="U36" i="1" s="1"/>
  <c r="T35" i="1"/>
  <c r="N35" i="1"/>
  <c r="F35" i="1"/>
  <c r="T34" i="1"/>
  <c r="N34" i="1"/>
  <c r="F34" i="1"/>
  <c r="U34" i="1" s="1"/>
  <c r="T33" i="1"/>
  <c r="N33" i="1"/>
  <c r="F33" i="1"/>
  <c r="T32" i="1"/>
  <c r="N32" i="1"/>
  <c r="F32" i="1"/>
  <c r="U32" i="1" s="1"/>
  <c r="T31" i="1"/>
  <c r="T22" i="1" s="1"/>
  <c r="F31" i="1"/>
  <c r="U31" i="1" s="1"/>
  <c r="T30" i="1"/>
  <c r="N30" i="1"/>
  <c r="F30" i="1"/>
  <c r="U30" i="1" s="1"/>
  <c r="T29" i="1"/>
  <c r="N29" i="1"/>
  <c r="F29" i="1"/>
  <c r="U29" i="1" s="1"/>
  <c r="T28" i="1"/>
  <c r="N28" i="1"/>
  <c r="F28" i="1"/>
  <c r="U28" i="1" s="1"/>
  <c r="T27" i="1"/>
  <c r="N27" i="1"/>
  <c r="F27" i="1"/>
  <c r="U27" i="1" s="1"/>
  <c r="T26" i="1"/>
  <c r="N26" i="1"/>
  <c r="F26" i="1"/>
  <c r="U26" i="1" s="1"/>
  <c r="T25" i="1"/>
  <c r="N25" i="1"/>
  <c r="F25" i="1"/>
  <c r="U25" i="1" s="1"/>
  <c r="T24" i="1"/>
  <c r="N24" i="1"/>
  <c r="F24" i="1"/>
  <c r="U24" i="1" s="1"/>
  <c r="T23" i="1"/>
  <c r="N23" i="1"/>
  <c r="F23" i="1"/>
  <c r="U23" i="1" s="1"/>
  <c r="S22" i="1"/>
  <c r="R22" i="1"/>
  <c r="R21" i="1" s="1"/>
  <c r="Q22" i="1"/>
  <c r="P22" i="1"/>
  <c r="O22" i="1"/>
  <c r="M22" i="1"/>
  <c r="L22" i="1"/>
  <c r="K22" i="1"/>
  <c r="J22" i="1"/>
  <c r="N22" i="1" s="1"/>
  <c r="I22" i="1"/>
  <c r="H22" i="1"/>
  <c r="G22" i="1"/>
  <c r="F22" i="1"/>
  <c r="E22" i="1"/>
  <c r="D22" i="1"/>
  <c r="C22" i="1"/>
  <c r="K21" i="1"/>
  <c r="J21" i="1"/>
  <c r="G21" i="1"/>
  <c r="F21" i="1"/>
  <c r="C21" i="1"/>
  <c r="U20" i="1"/>
  <c r="T20" i="1"/>
  <c r="N20" i="1"/>
  <c r="F20" i="1"/>
  <c r="T19" i="1"/>
  <c r="S19" i="1"/>
  <c r="R19" i="1"/>
  <c r="Q19" i="1"/>
  <c r="Q8" i="1" s="1"/>
  <c r="Q123" i="1" s="1"/>
  <c r="P19" i="1"/>
  <c r="O19" i="1"/>
  <c r="L19" i="1"/>
  <c r="K19" i="1"/>
  <c r="J19" i="1"/>
  <c r="I19" i="1"/>
  <c r="H19" i="1"/>
  <c r="N19" i="1" s="1"/>
  <c r="G19" i="1"/>
  <c r="E19" i="1"/>
  <c r="D19" i="1"/>
  <c r="C19" i="1"/>
  <c r="T18" i="1"/>
  <c r="N18" i="1"/>
  <c r="F18" i="1"/>
  <c r="T17" i="1"/>
  <c r="S17" i="1"/>
  <c r="Q17" i="1"/>
  <c r="P17" i="1"/>
  <c r="O17" i="1"/>
  <c r="L17" i="1"/>
  <c r="K17" i="1"/>
  <c r="J17" i="1"/>
  <c r="I17" i="1"/>
  <c r="N17" i="1" s="1"/>
  <c r="H17" i="1"/>
  <c r="G17" i="1"/>
  <c r="F17" i="1"/>
  <c r="E17" i="1"/>
  <c r="D17" i="1"/>
  <c r="C17" i="1"/>
  <c r="U16" i="1"/>
  <c r="T16" i="1"/>
  <c r="N16" i="1"/>
  <c r="F16" i="1"/>
  <c r="U15" i="1"/>
  <c r="T15" i="1"/>
  <c r="N15" i="1"/>
  <c r="N14" i="1" s="1"/>
  <c r="F15" i="1"/>
  <c r="S14" i="1"/>
  <c r="R14" i="1"/>
  <c r="Q14" i="1"/>
  <c r="P14" i="1"/>
  <c r="T14" i="1" s="1"/>
  <c r="O14" i="1"/>
  <c r="M14" i="1"/>
  <c r="L14" i="1"/>
  <c r="K14" i="1"/>
  <c r="J14" i="1"/>
  <c r="I14" i="1"/>
  <c r="H14" i="1"/>
  <c r="G14" i="1"/>
  <c r="E14" i="1"/>
  <c r="D14" i="1"/>
  <c r="C14" i="1"/>
  <c r="T13" i="1"/>
  <c r="F13" i="1"/>
  <c r="U13" i="1" s="1"/>
  <c r="T12" i="1"/>
  <c r="N12" i="1"/>
  <c r="F12" i="1"/>
  <c r="T11" i="1"/>
  <c r="N11" i="1"/>
  <c r="F11" i="1"/>
  <c r="U11" i="1" s="1"/>
  <c r="T10" i="1"/>
  <c r="N10" i="1"/>
  <c r="F10" i="1"/>
  <c r="T9" i="1"/>
  <c r="S9" i="1"/>
  <c r="R9" i="1"/>
  <c r="R124" i="1" s="1"/>
  <c r="Q9" i="1"/>
  <c r="P9" i="1"/>
  <c r="O9" i="1"/>
  <c r="M9" i="1"/>
  <c r="L9" i="1"/>
  <c r="K9" i="1"/>
  <c r="K8" i="1" s="1"/>
  <c r="K123" i="1" s="1"/>
  <c r="J9" i="1"/>
  <c r="I9" i="1"/>
  <c r="H9" i="1"/>
  <c r="G9" i="1"/>
  <c r="N9" i="1" s="1"/>
  <c r="E9" i="1"/>
  <c r="D9" i="1"/>
  <c r="C9" i="1"/>
  <c r="C124" i="1" s="1"/>
  <c r="S8" i="1"/>
  <c r="R8" i="1"/>
  <c r="O8" i="1"/>
  <c r="M8" i="1"/>
  <c r="M123" i="1" s="1"/>
  <c r="J8" i="1"/>
  <c r="J123" i="1" s="1"/>
  <c r="C8" i="1"/>
  <c r="R123" i="1" l="1"/>
  <c r="J124" i="1"/>
  <c r="W9" i="1"/>
  <c r="O124" i="1"/>
  <c r="S124" i="1"/>
  <c r="U12" i="1"/>
  <c r="K124" i="1"/>
  <c r="E8" i="1"/>
  <c r="U33" i="1"/>
  <c r="U37" i="1"/>
  <c r="N40" i="1"/>
  <c r="T40" i="1"/>
  <c r="T21" i="1" s="1"/>
  <c r="U21" i="1" s="1"/>
  <c r="O21" i="1"/>
  <c r="W21" i="1" s="1"/>
  <c r="S21" i="1"/>
  <c r="U61" i="1"/>
  <c r="U68" i="1"/>
  <c r="N77" i="1"/>
  <c r="G70" i="1"/>
  <c r="N70" i="1" s="1"/>
  <c r="U79" i="1"/>
  <c r="N89" i="1"/>
  <c r="F90" i="1"/>
  <c r="U90" i="1" s="1"/>
  <c r="N102" i="1"/>
  <c r="F106" i="1"/>
  <c r="U106" i="1" s="1"/>
  <c r="E105" i="1"/>
  <c r="F110" i="1"/>
  <c r="U110" i="1" s="1"/>
  <c r="N116" i="1"/>
  <c r="U117" i="1"/>
  <c r="D124" i="1"/>
  <c r="D8" i="1"/>
  <c r="S123" i="1"/>
  <c r="F14" i="1"/>
  <c r="U14" i="1" s="1"/>
  <c r="U22" i="1"/>
  <c r="U40" i="1"/>
  <c r="H21" i="1"/>
  <c r="N21" i="1" s="1"/>
  <c r="F77" i="1"/>
  <c r="C70" i="1"/>
  <c r="F70" i="1" s="1"/>
  <c r="U70" i="1" s="1"/>
  <c r="U82" i="1"/>
  <c r="F81" i="1"/>
  <c r="U81" i="1" s="1"/>
  <c r="U94" i="1"/>
  <c r="F98" i="1"/>
  <c r="U98" i="1" s="1"/>
  <c r="U113" i="1"/>
  <c r="N121" i="1"/>
  <c r="G124" i="1"/>
  <c r="G120" i="1"/>
  <c r="Q124" i="1"/>
  <c r="W70" i="1"/>
  <c r="P124" i="1"/>
  <c r="P8" i="1"/>
  <c r="P123" i="1" s="1"/>
  <c r="T8" i="1"/>
  <c r="U17" i="1"/>
  <c r="F19" i="1"/>
  <c r="U19" i="1" s="1"/>
  <c r="G8" i="1"/>
  <c r="H8" i="1"/>
  <c r="H123" i="1" s="1"/>
  <c r="L124" i="1"/>
  <c r="L8" i="1"/>
  <c r="L123" i="1" s="1"/>
  <c r="U10" i="1"/>
  <c r="F9" i="1"/>
  <c r="I8" i="1"/>
  <c r="I123" i="1" s="1"/>
  <c r="U18" i="1"/>
  <c r="U35" i="1"/>
  <c r="U39" i="1"/>
  <c r="N58" i="1"/>
  <c r="N124" i="1" s="1"/>
  <c r="U59" i="1"/>
  <c r="N62" i="1"/>
  <c r="U62" i="1" s="1"/>
  <c r="U67" i="1"/>
  <c r="U71" i="1"/>
  <c r="F85" i="1"/>
  <c r="U85" i="1" s="1"/>
  <c r="U86" i="1"/>
  <c r="U93" i="1"/>
  <c r="U97" i="1"/>
  <c r="N110" i="1"/>
  <c r="N111" i="1"/>
  <c r="U111" i="1" s="1"/>
  <c r="U116" i="1"/>
  <c r="F121" i="1"/>
  <c r="C120" i="1"/>
  <c r="F120" i="1" s="1"/>
  <c r="H124" i="1"/>
  <c r="U122" i="1"/>
  <c r="T125" i="1"/>
  <c r="U9" i="1" l="1"/>
  <c r="N8" i="1"/>
  <c r="U58" i="1"/>
  <c r="T124" i="1"/>
  <c r="C123" i="1"/>
  <c r="O123" i="1"/>
  <c r="T123" i="1" s="1"/>
  <c r="D123" i="1"/>
  <c r="F8" i="1"/>
  <c r="U77" i="1"/>
  <c r="F105" i="1"/>
  <c r="U105" i="1" s="1"/>
  <c r="E104" i="1"/>
  <c r="E103" i="1" s="1"/>
  <c r="U121" i="1"/>
  <c r="G123" i="1"/>
  <c r="N123" i="1" s="1"/>
  <c r="N120" i="1"/>
  <c r="U120" i="1" s="1"/>
  <c r="U8" i="1" l="1"/>
  <c r="E125" i="1"/>
  <c r="E102" i="1"/>
  <c r="F103" i="1"/>
  <c r="F102" i="1" l="1"/>
  <c r="E89" i="1"/>
  <c r="E124" i="1"/>
  <c r="U103" i="1"/>
  <c r="F125" i="1"/>
  <c r="U125" i="1" s="1"/>
  <c r="F89" i="1" l="1"/>
  <c r="E123" i="1"/>
  <c r="U102" i="1"/>
  <c r="F124" i="1"/>
  <c r="U124" i="1" s="1"/>
  <c r="U89" i="1" l="1"/>
  <c r="F123" i="1"/>
  <c r="U123" i="1" s="1"/>
</calcChain>
</file>

<file path=xl/sharedStrings.xml><?xml version="1.0" encoding="utf-8"?>
<sst xmlns="http://schemas.openxmlformats.org/spreadsheetml/2006/main" count="274" uniqueCount="253">
  <si>
    <t>RESUMEN PRESUPUESTO DE EGRESOS PARA EJERCICIO FINANCIERO 2020</t>
  </si>
  <si>
    <t>CODIGO</t>
  </si>
  <si>
    <t>C O N C E P T O</t>
  </si>
  <si>
    <t>FUENTE DE FINANCIAMIENTO 1 (FF 1)      [10% del fondo General]</t>
  </si>
  <si>
    <t>FUENTE DE FINANCIAMIENTO 2 (FF2)</t>
  </si>
  <si>
    <t>FODES 25%</t>
  </si>
  <si>
    <t>FODES 75%, FISDL Y PRESTAMO INTERNO</t>
  </si>
  <si>
    <t>FONDOS PROPIOS</t>
  </si>
  <si>
    <t xml:space="preserve">AREA DE GESTION </t>
  </si>
  <si>
    <t>DESARR. SOC. A.G. 3</t>
  </si>
  <si>
    <t>DESARROLLO ECONOMICO A.G.4</t>
  </si>
  <si>
    <t>DEUDA PUB.</t>
  </si>
  <si>
    <t>AREA DE GESTION   3 y 4</t>
  </si>
  <si>
    <t>CODUCCION ADMINISTRATIVA   (AG 1)</t>
  </si>
  <si>
    <t>0301</t>
  </si>
  <si>
    <t>0302</t>
  </si>
  <si>
    <t>0401 /                     0402</t>
  </si>
  <si>
    <t>(AG  5)</t>
  </si>
  <si>
    <t>SUB TOTAL</t>
  </si>
  <si>
    <t>CONDUC. ADMINISTRAR   (AG 1)</t>
  </si>
  <si>
    <t>GRAN TOTAL</t>
  </si>
  <si>
    <t>0101</t>
  </si>
  <si>
    <t>0102</t>
  </si>
  <si>
    <t>0201</t>
  </si>
  <si>
    <t>Preinv.</t>
  </si>
  <si>
    <t>Proy. Des. Soc.</t>
  </si>
  <si>
    <t>Proyectos de Desarrollo Económico</t>
  </si>
  <si>
    <t>0501Financiamiento Munic.</t>
  </si>
  <si>
    <t>0401</t>
  </si>
  <si>
    <t>Dir. Superior</t>
  </si>
  <si>
    <t>Admon.Financ</t>
  </si>
  <si>
    <t>Serv.Mp.Div.</t>
  </si>
  <si>
    <t>FODES 75%</t>
  </si>
  <si>
    <t>FISDL</t>
  </si>
  <si>
    <t>PREST. INT.</t>
  </si>
  <si>
    <t>Des. Social</t>
  </si>
  <si>
    <t>Des.Econom</t>
  </si>
  <si>
    <t>REMUNERACIONES</t>
  </si>
  <si>
    <t>REMUNERACIONES PERMANENTES</t>
  </si>
  <si>
    <t>SUELDOS</t>
  </si>
  <si>
    <t>AGUINALDOS</t>
  </si>
  <si>
    <t>DIETAS</t>
  </si>
  <si>
    <t>51999</t>
  </si>
  <si>
    <t>REMUNERACIONES DIVERSAS</t>
  </si>
  <si>
    <t>512</t>
  </si>
  <si>
    <t xml:space="preserve">REMUNERACIONES EVENTUALES </t>
  </si>
  <si>
    <t>51201</t>
  </si>
  <si>
    <t>51203</t>
  </si>
  <si>
    <t xml:space="preserve">AGUINALDS </t>
  </si>
  <si>
    <t>514</t>
  </si>
  <si>
    <t>CONTRIB.PATRON.A INSTIT.SEG SOC.PUB</t>
  </si>
  <si>
    <t>51401</t>
  </si>
  <si>
    <t>POR REMUNERACIONES PERMANENTES</t>
  </si>
  <si>
    <t>515</t>
  </si>
  <si>
    <t>CONTRIB.PATRON.A INST.SEG SOC.PRIV</t>
  </si>
  <si>
    <t>51501</t>
  </si>
  <si>
    <t>ADQUISICIONES DE BIENES Y SERVICIOS</t>
  </si>
  <si>
    <t>BIENES DE USO Y CONSUMO</t>
  </si>
  <si>
    <t>54101</t>
  </si>
  <si>
    <t>PRODUCTOS ALIMENTICIOS PARA PERSONAS</t>
  </si>
  <si>
    <t>54103</t>
  </si>
  <si>
    <t>PRODUCTOS AGROPECUARIOS Y FOREST..</t>
  </si>
  <si>
    <t>54104</t>
  </si>
  <si>
    <t>PRODUCTOS TEXTILES Y VESTUARIOS</t>
  </si>
  <si>
    <t>54105</t>
  </si>
  <si>
    <t xml:space="preserve">PRODUCTOS DE PAPEL Y CARTON </t>
  </si>
  <si>
    <t>54106</t>
  </si>
  <si>
    <t>PRODUCTOS DE CUERO Y CAUCHO</t>
  </si>
  <si>
    <t>54107</t>
  </si>
  <si>
    <t xml:space="preserve">PRODUCTOS QUIMICOS </t>
  </si>
  <si>
    <t>LLANTAS Y NEUMATICOS</t>
  </si>
  <si>
    <t>54110</t>
  </si>
  <si>
    <t>COMBUSTIBLES Y LUBRICANTES</t>
  </si>
  <si>
    <t>54111</t>
  </si>
  <si>
    <t>MINERALES NO METALICOS Y PROD DERIVAD</t>
  </si>
  <si>
    <t>54112</t>
  </si>
  <si>
    <t>MINERALES  METALICOS Y PROD DERIVAD</t>
  </si>
  <si>
    <t>54114</t>
  </si>
  <si>
    <t>MATERIALES DE OFICINA</t>
  </si>
  <si>
    <t>54115</t>
  </si>
  <si>
    <t>MATERIALES INFORMATICOS</t>
  </si>
  <si>
    <t>54116</t>
  </si>
  <si>
    <t>LIBROS, TEXTOS Y UTILES DE ENZEÑANZA</t>
  </si>
  <si>
    <t>54118</t>
  </si>
  <si>
    <t>HERRAMIENTAS,REPUESTOS Y ACCESORIOS</t>
  </si>
  <si>
    <t>54119</t>
  </si>
  <si>
    <t xml:space="preserve">MATERIALES ELECTRICOS </t>
  </si>
  <si>
    <t>54121</t>
  </si>
  <si>
    <t>ESPECIES MUNICIPALES DIVERSAS</t>
  </si>
  <si>
    <t>54199</t>
  </si>
  <si>
    <t>542</t>
  </si>
  <si>
    <t>SERVICIOS BASICOS</t>
  </si>
  <si>
    <t>54201</t>
  </si>
  <si>
    <t>SERVICIOS DE ENERGIA ELECTRICA</t>
  </si>
  <si>
    <t>54203</t>
  </si>
  <si>
    <t>SERVICOS DE TELECOMUNICACIONES</t>
  </si>
  <si>
    <t>54204</t>
  </si>
  <si>
    <t xml:space="preserve">SERVICIOS DE CORREOS </t>
  </si>
  <si>
    <t>54205</t>
  </si>
  <si>
    <t xml:space="preserve">ALUMBRADO PUBLICO </t>
  </si>
  <si>
    <t>SERVICIOS GRALES Y ARRENDAMIENTOS</t>
  </si>
  <si>
    <t>54301</t>
  </si>
  <si>
    <t>MANTTO Y REPARACIÓN DE BIENES MUEB</t>
  </si>
  <si>
    <t>54302</t>
  </si>
  <si>
    <t>MANTTO Y REPARACIÓN DE VEHICULOS</t>
  </si>
  <si>
    <t>54303</t>
  </si>
  <si>
    <t>MANTTO Y RAPARACION DE BIENES INMUEB</t>
  </si>
  <si>
    <t>54304</t>
  </si>
  <si>
    <t>TRANSPORTE FLETES Y ALMACEMAMIENTOS</t>
  </si>
  <si>
    <t>54305</t>
  </si>
  <si>
    <t xml:space="preserve">SERVCIOS DE PUBLICIDAD </t>
  </si>
  <si>
    <t>54307</t>
  </si>
  <si>
    <t>SERVICIOS DE LIMPIEZA Y FUMIGACION</t>
  </si>
  <si>
    <t>54309</t>
  </si>
  <si>
    <t>SERVICIOS DE LABORATORIO</t>
  </si>
  <si>
    <t>54313</t>
  </si>
  <si>
    <t>IMPRESIONES, PUBLICACION Y REPRODUCC</t>
  </si>
  <si>
    <t>54314</t>
  </si>
  <si>
    <t xml:space="preserve">ATENSIONES SOCIALES </t>
  </si>
  <si>
    <t>54316</t>
  </si>
  <si>
    <t>ARRENDAMIENTO DE BIENES MUEBLES</t>
  </si>
  <si>
    <t>54317</t>
  </si>
  <si>
    <t>ARRENDAMIENTO DE BIENES INMUEBLES</t>
  </si>
  <si>
    <t>54399</t>
  </si>
  <si>
    <t>SERVICIOS GENERALES Y ARREN  DIVERSOS</t>
  </si>
  <si>
    <t>544</t>
  </si>
  <si>
    <t xml:space="preserve">PASAJE Y VIATICOS </t>
  </si>
  <si>
    <t>54401</t>
  </si>
  <si>
    <t xml:space="preserve">PASAJES AL INTERIOR </t>
  </si>
  <si>
    <t>54402</t>
  </si>
  <si>
    <t>PASAJES AL EXTERIOR</t>
  </si>
  <si>
    <t>54403</t>
  </si>
  <si>
    <t xml:space="preserve">VIATICOS POR COMISION INTERNA </t>
  </si>
  <si>
    <t>545</t>
  </si>
  <si>
    <t>CONSULTORIA, ESTUDIOS E INVESTIGACIO</t>
  </si>
  <si>
    <t>54503</t>
  </si>
  <si>
    <t>SERVICICIOS JURIDICOS</t>
  </si>
  <si>
    <t>54504</t>
  </si>
  <si>
    <t>SERVCIOS DE CONTABILIDAD Y AUDITORIA</t>
  </si>
  <si>
    <t>54505</t>
  </si>
  <si>
    <t>SERVICIOS DE CAPACITACION</t>
  </si>
  <si>
    <t>54599</t>
  </si>
  <si>
    <t>CONSULT, ESTUDIOS E INVESTIGACIO DIV</t>
  </si>
  <si>
    <t>546</t>
  </si>
  <si>
    <t>TRATAMIENTO DE DESECHOS SOLIDOS</t>
  </si>
  <si>
    <t>54602</t>
  </si>
  <si>
    <t>DEPOSITO DE DESECHOS SÓLIDOS</t>
  </si>
  <si>
    <t>54603</t>
  </si>
  <si>
    <t>RECOLECCION DE DESECHOS SÓLIDOS</t>
  </si>
  <si>
    <t>55</t>
  </si>
  <si>
    <t xml:space="preserve">GASTOS FINANCIEROS Y OTROS </t>
  </si>
  <si>
    <t>553</t>
  </si>
  <si>
    <t>INTERESES Y OMISIONES DE EMPRES, INT.</t>
  </si>
  <si>
    <t>55302</t>
  </si>
  <si>
    <t>DE INST, DESCENTRALIZADAS NO EMPRE</t>
  </si>
  <si>
    <t>55304</t>
  </si>
  <si>
    <t xml:space="preserve">DE EMPRESAS PUBLICAS FINANCIERAS </t>
  </si>
  <si>
    <t>55308</t>
  </si>
  <si>
    <t>DE EMPRESAS PRIVADAS FINANCIERAS</t>
  </si>
  <si>
    <t>555</t>
  </si>
  <si>
    <t>DERECHOS</t>
  </si>
  <si>
    <t>55508</t>
  </si>
  <si>
    <t>RENOVACION DE MATRICULAS DE VEHIC.</t>
  </si>
  <si>
    <t>556</t>
  </si>
  <si>
    <t>SEGUROS, COMISIONES Y GASTOS BANCAR</t>
  </si>
  <si>
    <t>55602</t>
  </si>
  <si>
    <t>PRIMAS Y GASTOS DE SEGUROS DE BIENES</t>
  </si>
  <si>
    <t>55603</t>
  </si>
  <si>
    <t>PRIMAS DE FIANZA SEGUROS TESORERIA</t>
  </si>
  <si>
    <t>COMISIONES Y GASTOS BANCARIOS</t>
  </si>
  <si>
    <t>557</t>
  </si>
  <si>
    <t>OTROS GASTOS NO CLASIFICADOS</t>
  </si>
  <si>
    <t>55703</t>
  </si>
  <si>
    <t xml:space="preserve">MULTAS Y COSTAS JUDICIALES </t>
  </si>
  <si>
    <t>55799</t>
  </si>
  <si>
    <t>GASTOS DIVERSOS</t>
  </si>
  <si>
    <t>TRANSFERENCIAS CORRIENTES</t>
  </si>
  <si>
    <t>TRANSFERENC. CTES AL SECTOR PUBLIC.</t>
  </si>
  <si>
    <t>TRANSFER.  CTES AL SECTOR PUBLICO  (CM)</t>
  </si>
  <si>
    <t>56202</t>
  </si>
  <si>
    <t xml:space="preserve">TRANSFER.  CTES AL SECTOR PUBLICO </t>
  </si>
  <si>
    <t>56203</t>
  </si>
  <si>
    <t>TRANSFER.  CTES AL SECTOR PRIVADO</t>
  </si>
  <si>
    <t>61</t>
  </si>
  <si>
    <t>INVERSIONES EN ACTIVO FIJO</t>
  </si>
  <si>
    <t>611</t>
  </si>
  <si>
    <t>BIENES MUEBLES</t>
  </si>
  <si>
    <t>61101</t>
  </si>
  <si>
    <t>MOBILIARIO</t>
  </si>
  <si>
    <t>61102</t>
  </si>
  <si>
    <t>MAQUINARIAS Y EQUIPOS</t>
  </si>
  <si>
    <t>61104</t>
  </si>
  <si>
    <t xml:space="preserve">EQUIPOS INFORMATICOS </t>
  </si>
  <si>
    <t>61105</t>
  </si>
  <si>
    <t>VEHICULOS DE TRANSPORTE</t>
  </si>
  <si>
    <t>61107</t>
  </si>
  <si>
    <t>LIBROS Y COLECCIONES</t>
  </si>
  <si>
    <t>61108</t>
  </si>
  <si>
    <t xml:space="preserve">HERRAMIENTAS Y EQUIPOS PRINCIPALES </t>
  </si>
  <si>
    <t>61199</t>
  </si>
  <si>
    <t xml:space="preserve">BIENES MUEBLES DIVERSOS </t>
  </si>
  <si>
    <t>615</t>
  </si>
  <si>
    <t>ESTUDIOS DE PRE-INVERSION</t>
  </si>
  <si>
    <t>61501</t>
  </si>
  <si>
    <t>PROYECTOS DE CONSTRUCCIONES</t>
  </si>
  <si>
    <t>61502</t>
  </si>
  <si>
    <t>PROYECTOS Y PROGRAMAS DE INVERSION D</t>
  </si>
  <si>
    <t>61599</t>
  </si>
  <si>
    <t>PROY.Y  PROGRAM. DE INVERS. DIVERS.</t>
  </si>
  <si>
    <t>616</t>
  </si>
  <si>
    <t>INFRAESTRUCTURAS</t>
  </si>
  <si>
    <t>61601</t>
  </si>
  <si>
    <t>VIALES</t>
  </si>
  <si>
    <t>61602</t>
  </si>
  <si>
    <t xml:space="preserve">DE SALUD Y SANEAMIENTO AMBIENTAL </t>
  </si>
  <si>
    <t>61603</t>
  </si>
  <si>
    <t xml:space="preserve">DE EDUCACION Y RECRACION </t>
  </si>
  <si>
    <t>61606</t>
  </si>
  <si>
    <t>ELECTRICAS Y COMUNICACIONES</t>
  </si>
  <si>
    <t>61607</t>
  </si>
  <si>
    <t>DE PRODUCCION DE BIENES Y SERVICIOS</t>
  </si>
  <si>
    <t>61608</t>
  </si>
  <si>
    <t>SUPERVICION DE INFRAESTRUCTURAS</t>
  </si>
  <si>
    <t>61699</t>
  </si>
  <si>
    <t>OBRAS DE INFRAESTRUCTURA DIVERSAS</t>
  </si>
  <si>
    <t>62</t>
  </si>
  <si>
    <t xml:space="preserve">TRANSFERNCIAS DE CAPITAL </t>
  </si>
  <si>
    <t>622</t>
  </si>
  <si>
    <t>TRANSFERENCIAS DE CAPITAL AL SEC P</t>
  </si>
  <si>
    <t>62201</t>
  </si>
  <si>
    <t>TRANSFERENCIAS DE CAPITAL AL SEC PUB</t>
  </si>
  <si>
    <t>623</t>
  </si>
  <si>
    <t>TRANSFERENCIAS DE CAPITAL AL SEC PRIV</t>
  </si>
  <si>
    <t>62303</t>
  </si>
  <si>
    <t>A ORGANISMOS SIN FINES DE LUCRO</t>
  </si>
  <si>
    <t>62304</t>
  </si>
  <si>
    <t xml:space="preserve">A PERSONAS NATURALES </t>
  </si>
  <si>
    <t>71</t>
  </si>
  <si>
    <t>AMORTIZ. DE  ENDEUDAMIENTO PUBLICO</t>
  </si>
  <si>
    <t>713</t>
  </si>
  <si>
    <t>AMORTIZ. DE EMPRESTITOS INTERNOS</t>
  </si>
  <si>
    <t>71304</t>
  </si>
  <si>
    <t>71308</t>
  </si>
  <si>
    <t>72</t>
  </si>
  <si>
    <t>SALDOS AÑOS ANTERIORES</t>
  </si>
  <si>
    <t>721</t>
  </si>
  <si>
    <t>CUENTAS POR PAG. AÑOS ANTERIORES</t>
  </si>
  <si>
    <t>72101</t>
  </si>
  <si>
    <t>Totales</t>
  </si>
  <si>
    <t xml:space="preserve">Rubro de Agrupacion     </t>
  </si>
  <si>
    <t xml:space="preserve">Cuenta Presupuestaria   </t>
  </si>
  <si>
    <t xml:space="preserve">Totales de Objetos especificos                 </t>
  </si>
  <si>
    <t xml:space="preserve">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</si>
</sst>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* #,##0.00_-;\-[$€-2]* #,##0.00_-;_-[$€-2]* &quot;-&quot;??_-"/>
    <numFmt numFmtId="165" formatCode="_([$$-409]* #,##0.00_);_([$$-409]* \(#,##0.00\);_([$$-409]* &quot;-&quot;??_);_(@_)"/>
    <numFmt numFmtId="166" formatCode="_-[$$-440A]* #,##0.00_ ;_-[$$-440A]* \-#,##0.00\ ;_-[$$-440A]* &quot;-&quot;??_ ;_-@_ 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7"/>
      <color theme="1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4" fontId="2" fillId="0" borderId="0" xfId="1" applyNumberFormat="1" applyFont="1" applyBorder="1" applyAlignment="1">
      <alignment horizontal="center"/>
    </xf>
    <xf numFmtId="49" fontId="3" fillId="2" borderId="1" xfId="1" applyNumberFormat="1" applyFont="1" applyFill="1" applyBorder="1" applyAlignment="1">
      <alignment horizontal="center" vertical="center"/>
    </xf>
    <xf numFmtId="4" fontId="4" fillId="2" borderId="1" xfId="1" applyNumberFormat="1" applyFont="1" applyFill="1" applyBorder="1" applyAlignment="1">
      <alignment horizontal="center" vertical="center"/>
    </xf>
    <xf numFmtId="4" fontId="2" fillId="2" borderId="2" xfId="1" applyNumberFormat="1" applyFont="1" applyFill="1" applyBorder="1" applyAlignment="1">
      <alignment horizontal="center"/>
    </xf>
    <xf numFmtId="4" fontId="2" fillId="2" borderId="3" xfId="1" applyNumberFormat="1" applyFont="1" applyFill="1" applyBorder="1" applyAlignment="1">
      <alignment horizontal="center"/>
    </xf>
    <xf numFmtId="4" fontId="2" fillId="2" borderId="4" xfId="1" applyNumberFormat="1" applyFont="1" applyFill="1" applyBorder="1" applyAlignment="1">
      <alignment horizontal="center"/>
    </xf>
    <xf numFmtId="4" fontId="5" fillId="2" borderId="2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3" fillId="2" borderId="5" xfId="1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/>
    </xf>
    <xf numFmtId="4" fontId="2" fillId="2" borderId="7" xfId="1" applyNumberFormat="1" applyFont="1" applyFill="1" applyBorder="1" applyAlignment="1">
      <alignment horizontal="center"/>
    </xf>
    <xf numFmtId="4" fontId="2" fillId="2" borderId="8" xfId="1" applyNumberFormat="1" applyFont="1" applyFill="1" applyBorder="1" applyAlignment="1">
      <alignment horizontal="center"/>
    </xf>
    <xf numFmtId="4" fontId="2" fillId="2" borderId="7" xfId="1" applyNumberFormat="1" applyFont="1" applyFill="1" applyBorder="1" applyAlignment="1">
      <alignment horizontal="center"/>
    </xf>
    <xf numFmtId="4" fontId="6" fillId="2" borderId="2" xfId="1" applyNumberFormat="1" applyFont="1" applyFill="1" applyBorder="1" applyAlignment="1">
      <alignment horizontal="center"/>
    </xf>
    <xf numFmtId="4" fontId="6" fillId="2" borderId="3" xfId="1" applyNumberFormat="1" applyFont="1" applyFill="1" applyBorder="1" applyAlignment="1">
      <alignment horizontal="center"/>
    </xf>
    <xf numFmtId="4" fontId="6" fillId="2" borderId="4" xfId="1" applyNumberFormat="1" applyFont="1" applyFill="1" applyBorder="1" applyAlignment="1">
      <alignment horizontal="center"/>
    </xf>
    <xf numFmtId="4" fontId="7" fillId="2" borderId="1" xfId="1" applyNumberFormat="1" applyFont="1" applyFill="1" applyBorder="1" applyAlignment="1"/>
    <xf numFmtId="0" fontId="7" fillId="0" borderId="0" xfId="0" applyFont="1"/>
    <xf numFmtId="4" fontId="7" fillId="2" borderId="9" xfId="1" applyNumberFormat="1" applyFont="1" applyFill="1" applyBorder="1" applyAlignment="1">
      <alignment horizontal="center"/>
    </xf>
    <xf numFmtId="4" fontId="7" fillId="2" borderId="0" xfId="1" applyNumberFormat="1" applyFont="1" applyFill="1" applyBorder="1" applyAlignment="1">
      <alignment horizontal="center"/>
    </xf>
    <xf numFmtId="4" fontId="7" fillId="2" borderId="10" xfId="1" applyNumberFormat="1" applyFont="1" applyFill="1" applyBorder="1" applyAlignment="1">
      <alignment horizontal="center"/>
    </xf>
    <xf numFmtId="49" fontId="7" fillId="2" borderId="1" xfId="1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6" xfId="1" applyNumberFormat="1" applyFont="1" applyFill="1" applyBorder="1" applyAlignment="1">
      <alignment horizontal="left"/>
    </xf>
    <xf numFmtId="49" fontId="7" fillId="2" borderId="7" xfId="1" applyNumberFormat="1" applyFont="1" applyFill="1" applyBorder="1" applyAlignment="1">
      <alignment horizontal="left"/>
    </xf>
    <xf numFmtId="49" fontId="7" fillId="2" borderId="8" xfId="1" applyNumberFormat="1" applyFont="1" applyFill="1" applyBorder="1" applyAlignment="1">
      <alignment horizontal="left"/>
    </xf>
    <xf numFmtId="4" fontId="7" fillId="2" borderId="6" xfId="1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" fontId="7" fillId="2" borderId="1" xfId="1" applyNumberFormat="1" applyFont="1" applyFill="1" applyBorder="1" applyAlignment="1">
      <alignment horizontal="center"/>
    </xf>
    <xf numFmtId="4" fontId="7" fillId="2" borderId="2" xfId="1" applyNumberFormat="1" applyFont="1" applyFill="1" applyBorder="1" applyAlignment="1"/>
    <xf numFmtId="4" fontId="7" fillId="2" borderId="3" xfId="1" applyNumberFormat="1" applyFont="1" applyFill="1" applyBorder="1" applyAlignment="1"/>
    <xf numFmtId="4" fontId="7" fillId="2" borderId="4" xfId="1" applyNumberFormat="1" applyFont="1" applyFill="1" applyBorder="1" applyAlignment="1"/>
    <xf numFmtId="4" fontId="7" fillId="2" borderId="6" xfId="1" applyNumberFormat="1" applyFont="1" applyFill="1" applyBorder="1" applyAlignment="1"/>
    <xf numFmtId="4" fontId="7" fillId="2" borderId="7" xfId="1" applyNumberFormat="1" applyFont="1" applyFill="1" applyBorder="1" applyAlignment="1"/>
    <xf numFmtId="4" fontId="7" fillId="2" borderId="1" xfId="1" applyNumberFormat="1" applyFont="1" applyFill="1" applyBorder="1" applyAlignment="1">
      <alignment horizontal="center" vertical="center"/>
    </xf>
    <xf numFmtId="0" fontId="7" fillId="0" borderId="9" xfId="0" applyFont="1" applyBorder="1"/>
    <xf numFmtId="4" fontId="7" fillId="2" borderId="6" xfId="1" applyNumberFormat="1" applyFont="1" applyFill="1" applyBorder="1" applyAlignment="1">
      <alignment horizontal="center"/>
    </xf>
    <xf numFmtId="4" fontId="7" fillId="2" borderId="11" xfId="1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49" fontId="7" fillId="2" borderId="12" xfId="1" applyNumberFormat="1" applyFont="1" applyFill="1" applyBorder="1" applyAlignment="1">
      <alignment horizontal="center"/>
    </xf>
    <xf numFmtId="49" fontId="7" fillId="2" borderId="13" xfId="1" applyNumberFormat="1" applyFont="1" applyFill="1" applyBorder="1" applyAlignment="1">
      <alignment horizontal="center"/>
    </xf>
    <xf numFmtId="49" fontId="7" fillId="2" borderId="10" xfId="1" applyNumberFormat="1" applyFont="1" applyFill="1" applyBorder="1" applyAlignment="1">
      <alignment horizontal="center"/>
    </xf>
    <xf numFmtId="4" fontId="7" fillId="2" borderId="5" xfId="1" applyNumberFormat="1" applyFont="1" applyFill="1" applyBorder="1" applyAlignment="1">
      <alignment horizontal="center"/>
    </xf>
    <xf numFmtId="4" fontId="7" fillId="2" borderId="9" xfId="1" applyNumberFormat="1" applyFont="1" applyFill="1" applyBorder="1" applyAlignment="1">
      <alignment horizontal="center"/>
    </xf>
    <xf numFmtId="49" fontId="7" fillId="2" borderId="5" xfId="1" applyNumberFormat="1" applyFont="1" applyFill="1" applyBorder="1" applyAlignment="1">
      <alignment horizontal="center"/>
    </xf>
    <xf numFmtId="4" fontId="7" fillId="2" borderId="5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4" fontId="4" fillId="2" borderId="11" xfId="1" applyNumberFormat="1" applyFont="1" applyFill="1" applyBorder="1" applyAlignment="1">
      <alignment horizontal="center" vertical="center"/>
    </xf>
    <xf numFmtId="4" fontId="9" fillId="2" borderId="9" xfId="1" applyNumberFormat="1" applyFont="1" applyFill="1" applyBorder="1" applyAlignment="1">
      <alignment horizontal="center"/>
    </xf>
    <xf numFmtId="4" fontId="3" fillId="2" borderId="9" xfId="1" applyNumberFormat="1" applyFont="1" applyFill="1" applyBorder="1" applyAlignment="1">
      <alignment horizontal="center"/>
    </xf>
    <xf numFmtId="4" fontId="7" fillId="2" borderId="5" xfId="1" applyNumberFormat="1" applyFont="1" applyFill="1" applyBorder="1" applyAlignment="1">
      <alignment horizontal="center"/>
    </xf>
    <xf numFmtId="4" fontId="7" fillId="2" borderId="11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4" fontId="7" fillId="2" borderId="14" xfId="1" applyNumberFormat="1" applyFont="1" applyFill="1" applyBorder="1" applyAlignment="1">
      <alignment horizontal="center"/>
    </xf>
    <xf numFmtId="4" fontId="7" fillId="2" borderId="10" xfId="1" applyNumberFormat="1" applyFont="1" applyFill="1" applyBorder="1" applyAlignment="1"/>
    <xf numFmtId="4" fontId="9" fillId="2" borderId="5" xfId="1" applyNumberFormat="1" applyFont="1" applyFill="1" applyBorder="1" applyAlignment="1">
      <alignment horizontal="center"/>
    </xf>
    <xf numFmtId="4" fontId="9" fillId="2" borderId="11" xfId="1" applyNumberFormat="1" applyFont="1" applyFill="1" applyBorder="1" applyAlignment="1">
      <alignment horizontal="center"/>
    </xf>
    <xf numFmtId="4" fontId="7" fillId="2" borderId="11" xfId="1" applyNumberFormat="1" applyFont="1" applyFill="1" applyBorder="1" applyAlignment="1">
      <alignment horizontal="center" vertical="center"/>
    </xf>
    <xf numFmtId="4" fontId="7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0" fontId="7" fillId="0" borderId="7" xfId="0" applyFont="1" applyBorder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center"/>
    </xf>
    <xf numFmtId="166" fontId="7" fillId="0" borderId="0" xfId="0" applyNumberFormat="1" applyFont="1"/>
    <xf numFmtId="0" fontId="15" fillId="0" borderId="0" xfId="0" applyFont="1" applyAlignment="1">
      <alignment horizontal="center"/>
    </xf>
    <xf numFmtId="49" fontId="6" fillId="0" borderId="15" xfId="1" applyNumberFormat="1" applyFont="1" applyFill="1" applyBorder="1" applyAlignment="1">
      <alignment horizontal="left" wrapText="1"/>
    </xf>
    <xf numFmtId="4" fontId="6" fillId="0" borderId="16" xfId="1" applyNumberFormat="1" applyFont="1" applyFill="1" applyBorder="1" applyAlignment="1">
      <alignment wrapText="1"/>
    </xf>
    <xf numFmtId="4" fontId="6" fillId="0" borderId="17" xfId="1" applyNumberFormat="1" applyFont="1" applyFill="1" applyBorder="1" applyAlignment="1">
      <alignment wrapText="1"/>
    </xf>
    <xf numFmtId="4" fontId="6" fillId="3" borderId="18" xfId="1" applyNumberFormat="1" applyFont="1" applyFill="1" applyBorder="1" applyAlignment="1">
      <alignment wrapText="1"/>
    </xf>
    <xf numFmtId="4" fontId="6" fillId="0" borderId="19" xfId="1" applyNumberFormat="1" applyFont="1" applyFill="1" applyBorder="1" applyAlignment="1">
      <alignment wrapText="1"/>
    </xf>
    <xf numFmtId="4" fontId="6" fillId="0" borderId="18" xfId="1" applyNumberFormat="1" applyFont="1" applyFill="1" applyBorder="1" applyAlignment="1">
      <alignment wrapText="1"/>
    </xf>
    <xf numFmtId="49" fontId="6" fillId="0" borderId="20" xfId="1" applyNumberFormat="1" applyFont="1" applyFill="1" applyBorder="1" applyAlignment="1">
      <alignment horizontal="left" wrapText="1"/>
    </xf>
    <xf numFmtId="4" fontId="6" fillId="0" borderId="21" xfId="1" applyNumberFormat="1" applyFont="1" applyFill="1" applyBorder="1" applyAlignment="1">
      <alignment wrapText="1"/>
    </xf>
    <xf numFmtId="4" fontId="6" fillId="0" borderId="22" xfId="1" applyNumberFormat="1" applyFont="1" applyFill="1" applyBorder="1" applyAlignment="1">
      <alignment wrapText="1"/>
    </xf>
    <xf numFmtId="4" fontId="6" fillId="0" borderId="23" xfId="1" applyNumberFormat="1" applyFont="1" applyFill="1" applyBorder="1" applyAlignment="1">
      <alignment wrapText="1"/>
    </xf>
    <xf numFmtId="4" fontId="6" fillId="3" borderId="22" xfId="1" applyNumberFormat="1" applyFont="1" applyFill="1" applyBorder="1" applyAlignment="1">
      <alignment wrapText="1"/>
    </xf>
    <xf numFmtId="4" fontId="6" fillId="0" borderId="20" xfId="1" applyNumberFormat="1" applyFont="1" applyFill="1" applyBorder="1" applyAlignment="1">
      <alignment wrapText="1"/>
    </xf>
    <xf numFmtId="49" fontId="7" fillId="0" borderId="20" xfId="1" applyNumberFormat="1" applyFont="1" applyFill="1" applyBorder="1" applyAlignment="1">
      <alignment horizontal="left" wrapText="1"/>
    </xf>
    <xf numFmtId="4" fontId="7" fillId="0" borderId="21" xfId="1" applyNumberFormat="1" applyFont="1" applyFill="1" applyBorder="1" applyAlignment="1">
      <alignment wrapText="1"/>
    </xf>
    <xf numFmtId="4" fontId="7" fillId="0" borderId="22" xfId="1" applyNumberFormat="1" applyFont="1" applyFill="1" applyBorder="1" applyAlignment="1">
      <alignment wrapText="1"/>
    </xf>
    <xf numFmtId="4" fontId="7" fillId="0" borderId="22" xfId="1" applyNumberFormat="1" applyFont="1" applyBorder="1" applyAlignment="1">
      <alignment wrapText="1"/>
    </xf>
    <xf numFmtId="4" fontId="7" fillId="0" borderId="21" xfId="1" applyNumberFormat="1" applyFont="1" applyBorder="1" applyAlignment="1">
      <alignment wrapText="1"/>
    </xf>
    <xf numFmtId="4" fontId="7" fillId="3" borderId="22" xfId="1" applyNumberFormat="1" applyFont="1" applyFill="1" applyBorder="1" applyAlignment="1">
      <alignment wrapText="1"/>
    </xf>
    <xf numFmtId="4" fontId="7" fillId="0" borderId="18" xfId="1" applyNumberFormat="1" applyFont="1" applyFill="1" applyBorder="1" applyAlignment="1">
      <alignment wrapText="1"/>
    </xf>
    <xf numFmtId="4" fontId="7" fillId="3" borderId="18" xfId="1" applyNumberFormat="1" applyFont="1" applyFill="1" applyBorder="1" applyAlignment="1">
      <alignment wrapText="1"/>
    </xf>
    <xf numFmtId="4" fontId="6" fillId="0" borderId="21" xfId="1" applyNumberFormat="1" applyFont="1" applyBorder="1" applyAlignment="1">
      <alignment wrapText="1"/>
    </xf>
    <xf numFmtId="4" fontId="6" fillId="0" borderId="24" xfId="1" applyNumberFormat="1" applyFont="1" applyFill="1" applyBorder="1" applyAlignment="1">
      <alignment wrapText="1"/>
    </xf>
    <xf numFmtId="4" fontId="6" fillId="3" borderId="0" xfId="0" applyNumberFormat="1" applyFont="1" applyFill="1" applyAlignment="1">
      <alignment wrapText="1"/>
    </xf>
    <xf numFmtId="2" fontId="6" fillId="0" borderId="21" xfId="1" applyNumberFormat="1" applyFont="1" applyFill="1" applyBorder="1" applyAlignment="1">
      <alignment wrapText="1"/>
    </xf>
    <xf numFmtId="4" fontId="10" fillId="0" borderId="21" xfId="1" applyNumberFormat="1" applyFont="1" applyFill="1" applyBorder="1" applyAlignment="1">
      <alignment wrapText="1"/>
    </xf>
    <xf numFmtId="2" fontId="6" fillId="3" borderId="21" xfId="1" applyNumberFormat="1" applyFont="1" applyFill="1" applyBorder="1" applyAlignment="1">
      <alignment wrapText="1"/>
    </xf>
    <xf numFmtId="4" fontId="9" fillId="0" borderId="21" xfId="1" applyNumberFormat="1" applyFont="1" applyFill="1" applyBorder="1" applyAlignment="1">
      <alignment wrapText="1"/>
    </xf>
    <xf numFmtId="2" fontId="7" fillId="0" borderId="21" xfId="1" applyNumberFormat="1" applyFont="1" applyFill="1" applyBorder="1" applyAlignment="1">
      <alignment wrapText="1"/>
    </xf>
    <xf numFmtId="2" fontId="7" fillId="3" borderId="22" xfId="1" applyNumberFormat="1" applyFont="1" applyFill="1" applyBorder="1" applyAlignment="1">
      <alignment wrapText="1"/>
    </xf>
    <xf numFmtId="2" fontId="7" fillId="0" borderId="21" xfId="1" applyNumberFormat="1" applyFont="1" applyBorder="1" applyAlignment="1">
      <alignment wrapText="1"/>
    </xf>
    <xf numFmtId="2" fontId="6" fillId="3" borderId="22" xfId="1" applyNumberFormat="1" applyFont="1" applyFill="1" applyBorder="1" applyAlignment="1">
      <alignment wrapText="1"/>
    </xf>
    <xf numFmtId="2" fontId="6" fillId="0" borderId="21" xfId="1" applyNumberFormat="1" applyFont="1" applyBorder="1" applyAlignment="1">
      <alignment wrapText="1"/>
    </xf>
    <xf numFmtId="4" fontId="6" fillId="3" borderId="24" xfId="1" applyNumberFormat="1" applyFont="1" applyFill="1" applyBorder="1" applyAlignment="1">
      <alignment wrapText="1"/>
    </xf>
    <xf numFmtId="4" fontId="6" fillId="0" borderId="22" xfId="1" applyNumberFormat="1" applyFont="1" applyBorder="1" applyAlignment="1">
      <alignment wrapText="1"/>
    </xf>
    <xf numFmtId="4" fontId="7" fillId="3" borderId="21" xfId="1" applyNumberFormat="1" applyFont="1" applyFill="1" applyBorder="1" applyAlignment="1">
      <alignment wrapText="1"/>
    </xf>
    <xf numFmtId="4" fontId="6" fillId="3" borderId="21" xfId="1" applyNumberFormat="1" applyFont="1" applyFill="1" applyBorder="1" applyAlignment="1">
      <alignment wrapText="1"/>
    </xf>
    <xf numFmtId="4" fontId="10" fillId="0" borderId="22" xfId="1" applyNumberFormat="1" applyFont="1" applyFill="1" applyBorder="1" applyAlignment="1">
      <alignment wrapText="1"/>
    </xf>
    <xf numFmtId="4" fontId="6" fillId="0" borderId="24" xfId="1" applyNumberFormat="1" applyFont="1" applyBorder="1" applyAlignment="1">
      <alignment wrapText="1"/>
    </xf>
    <xf numFmtId="49" fontId="7" fillId="0" borderId="25" xfId="1" applyNumberFormat="1" applyFont="1" applyFill="1" applyBorder="1" applyAlignment="1">
      <alignment horizontal="left" wrapText="1"/>
    </xf>
    <xf numFmtId="4" fontId="7" fillId="0" borderId="26" xfId="1" applyNumberFormat="1" applyFont="1" applyFill="1" applyBorder="1" applyAlignment="1">
      <alignment wrapText="1"/>
    </xf>
    <xf numFmtId="4" fontId="7" fillId="0" borderId="27" xfId="1" applyNumberFormat="1" applyFont="1" applyFill="1" applyBorder="1" applyAlignment="1">
      <alignment wrapText="1"/>
    </xf>
    <xf numFmtId="4" fontId="7" fillId="0" borderId="27" xfId="1" applyNumberFormat="1" applyFont="1" applyBorder="1" applyAlignment="1">
      <alignment wrapText="1"/>
    </xf>
    <xf numFmtId="4" fontId="7" fillId="0" borderId="26" xfId="1" applyNumberFormat="1" applyFont="1" applyBorder="1" applyAlignment="1">
      <alignment wrapText="1"/>
    </xf>
    <xf numFmtId="49" fontId="6" fillId="0" borderId="14" xfId="1" applyNumberFormat="1" applyFont="1" applyFill="1" applyBorder="1" applyAlignment="1">
      <alignment horizontal="left" wrapText="1"/>
    </xf>
    <xf numFmtId="4" fontId="6" fillId="0" borderId="28" xfId="1" applyNumberFormat="1" applyFont="1" applyFill="1" applyBorder="1" applyAlignment="1">
      <alignment wrapText="1"/>
    </xf>
    <xf numFmtId="4" fontId="10" fillId="0" borderId="29" xfId="0" applyNumberFormat="1" applyFont="1" applyBorder="1" applyAlignment="1">
      <alignment wrapText="1"/>
    </xf>
    <xf numFmtId="4" fontId="10" fillId="3" borderId="29" xfId="0" applyNumberFormat="1" applyFont="1" applyFill="1" applyBorder="1" applyAlignment="1">
      <alignment wrapText="1"/>
    </xf>
    <xf numFmtId="4" fontId="10" fillId="3" borderId="22" xfId="1" applyNumberFormat="1" applyFont="1" applyFill="1" applyBorder="1" applyAlignment="1">
      <alignment wrapText="1"/>
    </xf>
    <xf numFmtId="4" fontId="10" fillId="0" borderId="18" xfId="1" applyNumberFormat="1" applyFont="1" applyFill="1" applyBorder="1" applyAlignment="1">
      <alignment wrapText="1"/>
    </xf>
    <xf numFmtId="49" fontId="6" fillId="0" borderId="30" xfId="1" applyNumberFormat="1" applyFont="1" applyFill="1" applyBorder="1" applyAlignment="1">
      <alignment horizontal="left" wrapText="1"/>
    </xf>
    <xf numFmtId="4" fontId="6" fillId="0" borderId="31" xfId="1" applyNumberFormat="1" applyFont="1" applyFill="1" applyBorder="1" applyAlignment="1">
      <alignment wrapText="1"/>
    </xf>
    <xf numFmtId="4" fontId="10" fillId="0" borderId="32" xfId="0" applyNumberFormat="1" applyFont="1" applyBorder="1" applyAlignment="1">
      <alignment wrapText="1"/>
    </xf>
    <xf numFmtId="4" fontId="10" fillId="3" borderId="32" xfId="0" applyNumberFormat="1" applyFont="1" applyFill="1" applyBorder="1" applyAlignment="1">
      <alignment wrapText="1"/>
    </xf>
    <xf numFmtId="4" fontId="6" fillId="0" borderId="28" xfId="1" applyNumberFormat="1" applyFont="1" applyFill="1" applyBorder="1" applyAlignment="1">
      <alignment horizontal="left" wrapText="1"/>
    </xf>
    <xf numFmtId="4" fontId="13" fillId="3" borderId="29" xfId="0" applyNumberFormat="1" applyFont="1" applyFill="1" applyBorder="1" applyAlignment="1">
      <alignment wrapText="1"/>
    </xf>
    <xf numFmtId="4" fontId="10" fillId="3" borderId="33" xfId="1" applyNumberFormat="1" applyFont="1" applyFill="1" applyBorder="1" applyAlignment="1">
      <alignment wrapText="1"/>
    </xf>
  </cellXfs>
  <cellStyles count="2">
    <cellStyle name="Euro" xfId="1" xr:uid="{E8C2D51C-DDD4-4F69-938C-9A600AEDB56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58DC-F9A6-43C9-AA67-18E1C8F1425A}">
  <dimension ref="A1:W136"/>
  <sheetViews>
    <sheetView tabSelected="1" topLeftCell="A109" workbookViewId="0">
      <selection activeCell="A8" sqref="A8:U125"/>
    </sheetView>
  </sheetViews>
  <sheetFormatPr baseColWidth="10" defaultRowHeight="15" x14ac:dyDescent="0.25"/>
  <cols>
    <col min="2" max="2" width="18.140625" customWidth="1"/>
  </cols>
  <sheetData>
    <row r="1" spans="1:23" ht="16.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16.5" thickBot="1" x14ac:dyDescent="0.3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7" t="s">
        <v>4</v>
      </c>
      <c r="P2" s="8"/>
      <c r="Q2" s="8"/>
      <c r="R2" s="8"/>
      <c r="S2" s="8"/>
      <c r="T2" s="8"/>
      <c r="U2" s="9"/>
    </row>
    <row r="3" spans="1:23" ht="16.5" thickBot="1" x14ac:dyDescent="0.3">
      <c r="A3" s="10"/>
      <c r="B3" s="11"/>
      <c r="C3" s="12" t="s">
        <v>5</v>
      </c>
      <c r="D3" s="13"/>
      <c r="E3" s="13"/>
      <c r="F3" s="14"/>
      <c r="G3" s="15"/>
      <c r="H3" s="5" t="s">
        <v>6</v>
      </c>
      <c r="I3" s="5"/>
      <c r="J3" s="5"/>
      <c r="K3" s="5"/>
      <c r="L3" s="5"/>
      <c r="M3" s="5"/>
      <c r="N3" s="6"/>
      <c r="O3" s="7" t="s">
        <v>7</v>
      </c>
      <c r="P3" s="8"/>
      <c r="Q3" s="8"/>
      <c r="R3" s="8"/>
      <c r="S3" s="8"/>
      <c r="T3" s="8"/>
      <c r="U3" s="9"/>
    </row>
    <row r="4" spans="1:23" ht="15.75" thickBot="1" x14ac:dyDescent="0.3">
      <c r="A4" s="10"/>
      <c r="B4" s="11"/>
      <c r="C4" s="16" t="s">
        <v>8</v>
      </c>
      <c r="D4" s="17"/>
      <c r="E4" s="17"/>
      <c r="F4" s="18"/>
      <c r="G4" s="16" t="s">
        <v>9</v>
      </c>
      <c r="H4" s="17"/>
      <c r="I4" s="16" t="s">
        <v>10</v>
      </c>
      <c r="J4" s="8"/>
      <c r="K4" s="9"/>
      <c r="L4" s="16" t="s">
        <v>11</v>
      </c>
      <c r="M4" s="9"/>
      <c r="N4" s="19"/>
      <c r="O4" s="16" t="s">
        <v>8</v>
      </c>
      <c r="P4" s="17"/>
      <c r="Q4" s="18"/>
      <c r="R4" s="16" t="s">
        <v>12</v>
      </c>
      <c r="S4" s="17"/>
      <c r="T4" s="17"/>
      <c r="U4" s="18"/>
      <c r="V4" s="20"/>
      <c r="W4" s="20"/>
    </row>
    <row r="5" spans="1:23" ht="15.75" thickBot="1" x14ac:dyDescent="0.3">
      <c r="A5" s="10"/>
      <c r="B5" s="11"/>
      <c r="C5" s="21" t="s">
        <v>13</v>
      </c>
      <c r="D5" s="22"/>
      <c r="E5" s="22"/>
      <c r="F5" s="23"/>
      <c r="G5" s="24" t="s">
        <v>14</v>
      </c>
      <c r="H5" s="25" t="s">
        <v>15</v>
      </c>
      <c r="I5" s="26" t="s">
        <v>16</v>
      </c>
      <c r="J5" s="27"/>
      <c r="K5" s="28"/>
      <c r="L5" s="29" t="s">
        <v>17</v>
      </c>
      <c r="M5" s="30"/>
      <c r="N5" s="31" t="s">
        <v>18</v>
      </c>
      <c r="O5" s="32" t="s">
        <v>19</v>
      </c>
      <c r="P5" s="33"/>
      <c r="Q5" s="34"/>
      <c r="R5" s="35"/>
      <c r="S5" s="36"/>
      <c r="T5" s="34"/>
      <c r="U5" s="37" t="s">
        <v>20</v>
      </c>
      <c r="V5" s="38"/>
      <c r="W5" s="20"/>
    </row>
    <row r="6" spans="1:23" ht="15.75" thickBot="1" x14ac:dyDescent="0.3">
      <c r="A6" s="10"/>
      <c r="B6" s="11"/>
      <c r="C6" s="39" t="s">
        <v>21</v>
      </c>
      <c r="D6" s="39" t="s">
        <v>22</v>
      </c>
      <c r="E6" s="24" t="s">
        <v>23</v>
      </c>
      <c r="F6" s="31" t="s">
        <v>18</v>
      </c>
      <c r="G6" s="40" t="s">
        <v>24</v>
      </c>
      <c r="H6" s="41" t="s">
        <v>25</v>
      </c>
      <c r="I6" s="42" t="s">
        <v>26</v>
      </c>
      <c r="J6" s="43"/>
      <c r="K6" s="44"/>
      <c r="L6" s="42" t="s">
        <v>27</v>
      </c>
      <c r="M6" s="44"/>
      <c r="N6" s="45"/>
      <c r="O6" s="46" t="s">
        <v>21</v>
      </c>
      <c r="P6" s="46" t="s">
        <v>22</v>
      </c>
      <c r="Q6" s="47" t="s">
        <v>23</v>
      </c>
      <c r="R6" s="24" t="s">
        <v>15</v>
      </c>
      <c r="S6" s="24" t="s">
        <v>28</v>
      </c>
      <c r="T6" s="37" t="s">
        <v>18</v>
      </c>
      <c r="U6" s="48"/>
      <c r="V6" s="20"/>
      <c r="W6" s="20"/>
    </row>
    <row r="7" spans="1:23" ht="15.75" thickBot="1" x14ac:dyDescent="0.3">
      <c r="A7" s="49"/>
      <c r="B7" s="50"/>
      <c r="C7" s="51" t="s">
        <v>29</v>
      </c>
      <c r="D7" s="52" t="s">
        <v>30</v>
      </c>
      <c r="E7" s="53" t="s">
        <v>31</v>
      </c>
      <c r="F7" s="54"/>
      <c r="G7" s="55" t="s">
        <v>32</v>
      </c>
      <c r="H7" s="56"/>
      <c r="I7" s="46" t="s">
        <v>32</v>
      </c>
      <c r="J7" s="46" t="s">
        <v>33</v>
      </c>
      <c r="K7" s="46" t="s">
        <v>34</v>
      </c>
      <c r="L7" s="46" t="s">
        <v>32</v>
      </c>
      <c r="M7" s="57" t="s">
        <v>34</v>
      </c>
      <c r="N7" s="58"/>
      <c r="O7" s="51" t="s">
        <v>29</v>
      </c>
      <c r="P7" s="51" t="s">
        <v>30</v>
      </c>
      <c r="Q7" s="59" t="s">
        <v>31</v>
      </c>
      <c r="R7" s="53" t="s">
        <v>35</v>
      </c>
      <c r="S7" s="60" t="s">
        <v>36</v>
      </c>
      <c r="T7" s="61"/>
      <c r="U7" s="61"/>
      <c r="V7" s="62"/>
      <c r="W7" s="20"/>
    </row>
    <row r="8" spans="1:23" ht="23.25" x14ac:dyDescent="0.25">
      <c r="A8" s="71">
        <v>51</v>
      </c>
      <c r="B8" s="72" t="s">
        <v>37</v>
      </c>
      <c r="C8" s="72">
        <f>C9+C14+C17+C19</f>
        <v>71360</v>
      </c>
      <c r="D8" s="72">
        <f t="shared" ref="D8:P8" si="0">SUM(D9,D17,D19)</f>
        <v>37621</v>
      </c>
      <c r="E8" s="73">
        <f t="shared" si="0"/>
        <v>83801</v>
      </c>
      <c r="F8" s="74">
        <f>C8+D8+E8</f>
        <v>192782</v>
      </c>
      <c r="G8" s="72">
        <f>SUM(G9+G14+G17+G19)</f>
        <v>0</v>
      </c>
      <c r="H8" s="73">
        <f>SUM(H9,H14,H17,H19)</f>
        <v>6000</v>
      </c>
      <c r="I8" s="73">
        <f>SUM(I9+I14+I17+I19)</f>
        <v>0</v>
      </c>
      <c r="J8" s="73">
        <f>SUM(J9+J14)</f>
        <v>95911.29</v>
      </c>
      <c r="K8" s="73">
        <f t="shared" si="0"/>
        <v>0</v>
      </c>
      <c r="L8" s="73">
        <f t="shared" si="0"/>
        <v>0</v>
      </c>
      <c r="M8" s="75">
        <f t="shared" si="0"/>
        <v>0</v>
      </c>
      <c r="N8" s="74">
        <f>SUM(G8:M8)</f>
        <v>101911.29</v>
      </c>
      <c r="O8" s="72">
        <f t="shared" si="0"/>
        <v>128100</v>
      </c>
      <c r="P8" s="73">
        <f t="shared" si="0"/>
        <v>33300</v>
      </c>
      <c r="Q8" s="72">
        <f>SUM(Q9,Q17,Q19)</f>
        <v>58681.05</v>
      </c>
      <c r="R8" s="72">
        <f>SUM(R9,R14,R17,R19)</f>
        <v>4000</v>
      </c>
      <c r="S8" s="72">
        <f>SUM(S9,S14,S17,S19)</f>
        <v>4000</v>
      </c>
      <c r="T8" s="74">
        <f>T9+T14+T17+T19</f>
        <v>228081.05</v>
      </c>
      <c r="U8" s="76">
        <f>SUM(F8+N8+T8)</f>
        <v>522774.33999999997</v>
      </c>
      <c r="V8" s="62"/>
      <c r="W8" s="20"/>
    </row>
    <row r="9" spans="1:23" ht="45.75" x14ac:dyDescent="0.25">
      <c r="A9" s="77">
        <v>511</v>
      </c>
      <c r="B9" s="78" t="s">
        <v>38</v>
      </c>
      <c r="C9" s="78">
        <f>SUM(C10:C12)</f>
        <v>58360</v>
      </c>
      <c r="D9" s="79">
        <f t="shared" ref="D9:M9" si="1">SUM(D10:D12)</f>
        <v>34621</v>
      </c>
      <c r="E9" s="80">
        <f>SUM(E10:E13)</f>
        <v>78801</v>
      </c>
      <c r="F9" s="81">
        <f>SUM(F10:F13)</f>
        <v>171782</v>
      </c>
      <c r="G9" s="79">
        <f>SUM(G10:G13)</f>
        <v>0</v>
      </c>
      <c r="H9" s="82">
        <f>SUM(H10:H13)</f>
        <v>0</v>
      </c>
      <c r="I9" s="79">
        <f t="shared" si="1"/>
        <v>0</v>
      </c>
      <c r="J9" s="79">
        <f t="shared" si="1"/>
        <v>0</v>
      </c>
      <c r="K9" s="79">
        <f t="shared" si="1"/>
        <v>0</v>
      </c>
      <c r="L9" s="79">
        <f t="shared" si="1"/>
        <v>0</v>
      </c>
      <c r="M9" s="78">
        <f t="shared" si="1"/>
        <v>0</v>
      </c>
      <c r="N9" s="81">
        <f t="shared" ref="N9:N111" si="2">SUM(G9:M9)</f>
        <v>0</v>
      </c>
      <c r="O9" s="79">
        <f t="shared" ref="O9:T9" si="3">SUM(O10:O13)</f>
        <v>116000</v>
      </c>
      <c r="P9" s="80">
        <f t="shared" si="3"/>
        <v>23500</v>
      </c>
      <c r="Q9" s="79">
        <f t="shared" si="3"/>
        <v>40000</v>
      </c>
      <c r="R9" s="79">
        <f t="shared" si="3"/>
        <v>0</v>
      </c>
      <c r="S9" s="79">
        <f t="shared" si="3"/>
        <v>0</v>
      </c>
      <c r="T9" s="81">
        <f t="shared" si="3"/>
        <v>179500</v>
      </c>
      <c r="U9" s="76">
        <f t="shared" ref="U9:U73" si="4">SUM(F9+N9+T9)</f>
        <v>351282</v>
      </c>
      <c r="V9" s="62"/>
      <c r="W9" s="62">
        <f>SUM(O9:S9)</f>
        <v>179500</v>
      </c>
    </row>
    <row r="10" spans="1:23" x14ac:dyDescent="0.25">
      <c r="A10" s="83">
        <v>51101</v>
      </c>
      <c r="B10" s="84" t="s">
        <v>39</v>
      </c>
      <c r="C10" s="85">
        <v>51000</v>
      </c>
      <c r="D10" s="86">
        <v>31000</v>
      </c>
      <c r="E10" s="87">
        <v>68500</v>
      </c>
      <c r="F10" s="88">
        <f t="shared" ref="F10:F69" si="5">C10+D10+E10</f>
        <v>150500</v>
      </c>
      <c r="G10" s="85">
        <v>0</v>
      </c>
      <c r="H10" s="86">
        <v>0</v>
      </c>
      <c r="I10" s="86">
        <v>0</v>
      </c>
      <c r="J10" s="87">
        <v>0</v>
      </c>
      <c r="K10" s="87">
        <v>0</v>
      </c>
      <c r="L10" s="87">
        <v>0</v>
      </c>
      <c r="M10" s="87">
        <v>0</v>
      </c>
      <c r="N10" s="88">
        <f t="shared" si="2"/>
        <v>0</v>
      </c>
      <c r="O10" s="85">
        <v>45000</v>
      </c>
      <c r="P10" s="85">
        <v>22000</v>
      </c>
      <c r="Q10" s="87">
        <v>35000</v>
      </c>
      <c r="R10" s="87">
        <v>0</v>
      </c>
      <c r="S10" s="87">
        <v>0</v>
      </c>
      <c r="T10" s="88">
        <f>SUM(O10:S10)</f>
        <v>102000</v>
      </c>
      <c r="U10" s="89">
        <f t="shared" si="4"/>
        <v>252500</v>
      </c>
      <c r="V10" s="62"/>
      <c r="W10" s="20"/>
    </row>
    <row r="11" spans="1:23" x14ac:dyDescent="0.25">
      <c r="A11" s="83">
        <v>51103</v>
      </c>
      <c r="B11" s="84" t="s">
        <v>40</v>
      </c>
      <c r="C11" s="85">
        <v>7360</v>
      </c>
      <c r="D11" s="86">
        <v>3621</v>
      </c>
      <c r="E11" s="87">
        <v>10301</v>
      </c>
      <c r="F11" s="88">
        <f>C11+D11+E11</f>
        <v>21282</v>
      </c>
      <c r="G11" s="85">
        <v>0</v>
      </c>
      <c r="H11" s="86">
        <v>0</v>
      </c>
      <c r="I11" s="86">
        <v>0</v>
      </c>
      <c r="J11" s="87">
        <v>0</v>
      </c>
      <c r="K11" s="87">
        <v>0</v>
      </c>
      <c r="L11" s="87">
        <v>0</v>
      </c>
      <c r="M11" s="87">
        <v>0</v>
      </c>
      <c r="N11" s="88">
        <f t="shared" si="2"/>
        <v>0</v>
      </c>
      <c r="O11" s="85">
        <v>1000</v>
      </c>
      <c r="P11" s="85">
        <v>1500</v>
      </c>
      <c r="Q11" s="87">
        <v>3000</v>
      </c>
      <c r="R11" s="87">
        <v>0</v>
      </c>
      <c r="S11" s="87">
        <v>0</v>
      </c>
      <c r="T11" s="88">
        <f>SUM(O11:S11)</f>
        <v>5500</v>
      </c>
      <c r="U11" s="89">
        <f t="shared" si="4"/>
        <v>26782</v>
      </c>
      <c r="V11" s="62"/>
      <c r="W11" s="20"/>
    </row>
    <row r="12" spans="1:23" x14ac:dyDescent="0.25">
      <c r="A12" s="83">
        <v>51105</v>
      </c>
      <c r="B12" s="84" t="s">
        <v>41</v>
      </c>
      <c r="C12" s="85">
        <v>0</v>
      </c>
      <c r="D12" s="86">
        <v>0</v>
      </c>
      <c r="E12" s="87">
        <v>0</v>
      </c>
      <c r="F12" s="88">
        <f t="shared" si="5"/>
        <v>0</v>
      </c>
      <c r="G12" s="85">
        <v>0</v>
      </c>
      <c r="H12" s="86">
        <v>0</v>
      </c>
      <c r="I12" s="86">
        <v>0</v>
      </c>
      <c r="J12" s="87">
        <v>0</v>
      </c>
      <c r="K12" s="87">
        <v>0</v>
      </c>
      <c r="L12" s="87">
        <v>0</v>
      </c>
      <c r="M12" s="87">
        <v>0</v>
      </c>
      <c r="N12" s="88">
        <f t="shared" si="2"/>
        <v>0</v>
      </c>
      <c r="O12" s="85">
        <v>70000</v>
      </c>
      <c r="P12" s="85">
        <v>0</v>
      </c>
      <c r="Q12" s="87">
        <v>0</v>
      </c>
      <c r="R12" s="87">
        <v>0</v>
      </c>
      <c r="S12" s="87">
        <v>0</v>
      </c>
      <c r="T12" s="88">
        <f>SUM(O12:S12)</f>
        <v>70000</v>
      </c>
      <c r="U12" s="89">
        <f t="shared" si="4"/>
        <v>70000</v>
      </c>
      <c r="V12" s="62"/>
      <c r="W12" s="20"/>
    </row>
    <row r="13" spans="1:23" ht="34.5" x14ac:dyDescent="0.25">
      <c r="A13" s="83" t="s">
        <v>42</v>
      </c>
      <c r="B13" s="84" t="s">
        <v>43</v>
      </c>
      <c r="C13" s="85">
        <v>0</v>
      </c>
      <c r="D13" s="86">
        <v>0</v>
      </c>
      <c r="E13" s="87">
        <v>0</v>
      </c>
      <c r="F13" s="88">
        <f t="shared" si="5"/>
        <v>0</v>
      </c>
      <c r="G13" s="85">
        <v>0</v>
      </c>
      <c r="H13" s="86">
        <v>0</v>
      </c>
      <c r="I13" s="86">
        <v>0</v>
      </c>
      <c r="J13" s="87">
        <v>0</v>
      </c>
      <c r="K13" s="87">
        <v>0</v>
      </c>
      <c r="L13" s="87">
        <v>0</v>
      </c>
      <c r="M13" s="87">
        <v>0</v>
      </c>
      <c r="N13" s="90">
        <v>0</v>
      </c>
      <c r="O13" s="85">
        <v>0</v>
      </c>
      <c r="P13" s="85">
        <v>0</v>
      </c>
      <c r="Q13" s="87">
        <v>2000</v>
      </c>
      <c r="R13" s="87">
        <v>0</v>
      </c>
      <c r="S13" s="87">
        <v>0</v>
      </c>
      <c r="T13" s="88">
        <f>SUM(O13:S13)</f>
        <v>2000</v>
      </c>
      <c r="U13" s="89">
        <f t="shared" si="4"/>
        <v>2000</v>
      </c>
      <c r="V13" s="62"/>
      <c r="W13" s="20"/>
    </row>
    <row r="14" spans="1:23" ht="34.5" x14ac:dyDescent="0.25">
      <c r="A14" s="77" t="s">
        <v>44</v>
      </c>
      <c r="B14" s="78" t="s">
        <v>45</v>
      </c>
      <c r="C14" s="79">
        <f>SUM(C15:C16)</f>
        <v>11000</v>
      </c>
      <c r="D14" s="79">
        <f t="shared" ref="D14:M14" si="6">SUM(D15:D16)</f>
        <v>0</v>
      </c>
      <c r="E14" s="79">
        <f t="shared" si="6"/>
        <v>0</v>
      </c>
      <c r="F14" s="81">
        <f>SUM(C14+D14+E14)</f>
        <v>11000</v>
      </c>
      <c r="G14" s="79">
        <f t="shared" si="6"/>
        <v>0</v>
      </c>
      <c r="H14" s="79">
        <f t="shared" si="6"/>
        <v>6000</v>
      </c>
      <c r="I14" s="79">
        <f t="shared" si="6"/>
        <v>0</v>
      </c>
      <c r="J14" s="79">
        <f t="shared" si="6"/>
        <v>95911.29</v>
      </c>
      <c r="K14" s="79">
        <f t="shared" si="6"/>
        <v>0</v>
      </c>
      <c r="L14" s="79">
        <f t="shared" si="6"/>
        <v>0</v>
      </c>
      <c r="M14" s="79">
        <f t="shared" si="6"/>
        <v>0</v>
      </c>
      <c r="N14" s="74">
        <f t="shared" ref="N14:S14" si="7">SUM(N15:N16)</f>
        <v>101911.29</v>
      </c>
      <c r="O14" s="91">
        <f t="shared" si="7"/>
        <v>0</v>
      </c>
      <c r="P14" s="91">
        <f t="shared" si="7"/>
        <v>0</v>
      </c>
      <c r="Q14" s="91">
        <f t="shared" si="7"/>
        <v>0</v>
      </c>
      <c r="R14" s="91">
        <f t="shared" si="7"/>
        <v>4000</v>
      </c>
      <c r="S14" s="91">
        <f t="shared" si="7"/>
        <v>4000</v>
      </c>
      <c r="T14" s="81">
        <f>O14+P14+Q14+R14+S14</f>
        <v>8000</v>
      </c>
      <c r="U14" s="76">
        <f t="shared" si="4"/>
        <v>120911.29</v>
      </c>
      <c r="V14" s="62"/>
      <c r="W14" s="20"/>
    </row>
    <row r="15" spans="1:23" x14ac:dyDescent="0.25">
      <c r="A15" s="83" t="s">
        <v>46</v>
      </c>
      <c r="B15" s="84" t="s">
        <v>39</v>
      </c>
      <c r="C15" s="85">
        <v>10000</v>
      </c>
      <c r="D15" s="86">
        <v>0</v>
      </c>
      <c r="E15" s="87">
        <v>0</v>
      </c>
      <c r="F15" s="88">
        <f>SUM(C15+D15+E15)</f>
        <v>10000</v>
      </c>
      <c r="G15" s="85">
        <v>0</v>
      </c>
      <c r="H15" s="86">
        <v>6000</v>
      </c>
      <c r="I15" s="86">
        <v>0</v>
      </c>
      <c r="J15" s="87">
        <v>95911.29</v>
      </c>
      <c r="K15" s="87">
        <v>0</v>
      </c>
      <c r="L15" s="87">
        <v>0</v>
      </c>
      <c r="M15" s="87">
        <v>0</v>
      </c>
      <c r="N15" s="88">
        <f t="shared" si="2"/>
        <v>101911.29</v>
      </c>
      <c r="O15" s="85">
        <v>0</v>
      </c>
      <c r="P15" s="85">
        <v>0</v>
      </c>
      <c r="Q15" s="87">
        <v>0</v>
      </c>
      <c r="R15" s="87">
        <v>4000</v>
      </c>
      <c r="S15" s="87">
        <v>4000</v>
      </c>
      <c r="T15" s="88">
        <f>O15+P15+Q15+R15+S15</f>
        <v>8000</v>
      </c>
      <c r="U15" s="89">
        <f t="shared" si="4"/>
        <v>119911.29</v>
      </c>
      <c r="V15" s="62"/>
      <c r="W15" s="20"/>
    </row>
    <row r="16" spans="1:23" x14ac:dyDescent="0.25">
      <c r="A16" s="83" t="s">
        <v>47</v>
      </c>
      <c r="B16" s="84" t="s">
        <v>48</v>
      </c>
      <c r="C16" s="85">
        <v>1000</v>
      </c>
      <c r="D16" s="86">
        <v>0</v>
      </c>
      <c r="E16" s="87">
        <v>0</v>
      </c>
      <c r="F16" s="88">
        <f>SUM(C16+D16+E16)</f>
        <v>1000</v>
      </c>
      <c r="G16" s="85">
        <v>0</v>
      </c>
      <c r="H16" s="86"/>
      <c r="I16" s="86">
        <v>0</v>
      </c>
      <c r="J16" s="87">
        <v>0</v>
      </c>
      <c r="K16" s="87">
        <v>0</v>
      </c>
      <c r="L16" s="87">
        <v>0</v>
      </c>
      <c r="M16" s="87">
        <v>0</v>
      </c>
      <c r="N16" s="88">
        <f t="shared" si="2"/>
        <v>0</v>
      </c>
      <c r="O16" s="85">
        <v>0</v>
      </c>
      <c r="P16" s="85">
        <v>0</v>
      </c>
      <c r="Q16" s="87">
        <v>0</v>
      </c>
      <c r="R16" s="87">
        <v>0</v>
      </c>
      <c r="S16" s="87">
        <v>0</v>
      </c>
      <c r="T16" s="88">
        <f>O16+P16+Q16+R16+S16</f>
        <v>0</v>
      </c>
      <c r="U16" s="89">
        <f t="shared" si="4"/>
        <v>1000</v>
      </c>
      <c r="V16" s="62"/>
      <c r="W16" s="20"/>
    </row>
    <row r="17" spans="1:23" ht="45.75" x14ac:dyDescent="0.25">
      <c r="A17" s="77" t="s">
        <v>49</v>
      </c>
      <c r="B17" s="78" t="s">
        <v>50</v>
      </c>
      <c r="C17" s="79">
        <f t="shared" ref="C17:P17" si="8">SUM(C18:C18)</f>
        <v>1000</v>
      </c>
      <c r="D17" s="79">
        <f t="shared" si="8"/>
        <v>1500</v>
      </c>
      <c r="E17" s="78">
        <f t="shared" si="8"/>
        <v>2500</v>
      </c>
      <c r="F17" s="81">
        <f t="shared" si="5"/>
        <v>5000</v>
      </c>
      <c r="G17" s="79">
        <f>SUM(G18)</f>
        <v>0</v>
      </c>
      <c r="H17" s="79">
        <f t="shared" si="8"/>
        <v>0</v>
      </c>
      <c r="I17" s="79">
        <f t="shared" si="8"/>
        <v>0</v>
      </c>
      <c r="J17" s="79">
        <f t="shared" si="8"/>
        <v>0</v>
      </c>
      <c r="K17" s="79">
        <f t="shared" si="8"/>
        <v>0</v>
      </c>
      <c r="L17" s="79">
        <f t="shared" si="8"/>
        <v>0</v>
      </c>
      <c r="M17" s="78">
        <v>0</v>
      </c>
      <c r="N17" s="74">
        <f t="shared" si="2"/>
        <v>0</v>
      </c>
      <c r="O17" s="79">
        <f t="shared" si="8"/>
        <v>0</v>
      </c>
      <c r="P17" s="79">
        <f t="shared" si="8"/>
        <v>5000</v>
      </c>
      <c r="Q17" s="79">
        <f>SUM(Q18:Q18)</f>
        <v>13000</v>
      </c>
      <c r="R17" s="79">
        <v>0</v>
      </c>
      <c r="S17" s="78">
        <f>SUM(S18:S18)</f>
        <v>0</v>
      </c>
      <c r="T17" s="81">
        <f>SUM(T18)</f>
        <v>18000</v>
      </c>
      <c r="U17" s="76">
        <f t="shared" si="4"/>
        <v>23000</v>
      </c>
      <c r="V17" s="62"/>
      <c r="W17" s="20"/>
    </row>
    <row r="18" spans="1:23" ht="57" x14ac:dyDescent="0.25">
      <c r="A18" s="83" t="s">
        <v>51</v>
      </c>
      <c r="B18" s="84" t="s">
        <v>52</v>
      </c>
      <c r="C18" s="85">
        <v>1000</v>
      </c>
      <c r="D18" s="86">
        <v>1500</v>
      </c>
      <c r="E18" s="87">
        <v>2500</v>
      </c>
      <c r="F18" s="88">
        <f t="shared" si="5"/>
        <v>5000</v>
      </c>
      <c r="G18" s="85">
        <v>0</v>
      </c>
      <c r="H18" s="86">
        <v>0</v>
      </c>
      <c r="I18" s="86">
        <v>0</v>
      </c>
      <c r="J18" s="87">
        <v>0</v>
      </c>
      <c r="K18" s="87">
        <v>0</v>
      </c>
      <c r="L18" s="87">
        <v>0</v>
      </c>
      <c r="M18" s="87">
        <v>0</v>
      </c>
      <c r="N18" s="88">
        <f t="shared" si="2"/>
        <v>0</v>
      </c>
      <c r="O18" s="85">
        <v>0</v>
      </c>
      <c r="P18" s="85">
        <v>5000</v>
      </c>
      <c r="Q18" s="87">
        <v>13000</v>
      </c>
      <c r="R18" s="87">
        <v>0</v>
      </c>
      <c r="S18" s="87">
        <v>0</v>
      </c>
      <c r="T18" s="88">
        <f>O18+P18+Q18+R18+S18</f>
        <v>18000</v>
      </c>
      <c r="U18" s="89">
        <f t="shared" si="4"/>
        <v>23000</v>
      </c>
      <c r="V18" s="62"/>
      <c r="W18" s="20"/>
    </row>
    <row r="19" spans="1:23" ht="45.75" x14ac:dyDescent="0.25">
      <c r="A19" s="77" t="s">
        <v>53</v>
      </c>
      <c r="B19" s="78" t="s">
        <v>54</v>
      </c>
      <c r="C19" s="79">
        <f t="shared" ref="C19:S19" si="9">SUM(C20:C20)</f>
        <v>1000</v>
      </c>
      <c r="D19" s="79">
        <f>D20</f>
        <v>1500</v>
      </c>
      <c r="E19" s="78">
        <f t="shared" si="9"/>
        <v>2500</v>
      </c>
      <c r="F19" s="81">
        <f t="shared" si="5"/>
        <v>5000</v>
      </c>
      <c r="G19" s="79">
        <f>SUM(G20)</f>
        <v>0</v>
      </c>
      <c r="H19" s="79">
        <f t="shared" si="9"/>
        <v>0</v>
      </c>
      <c r="I19" s="79">
        <f t="shared" si="9"/>
        <v>0</v>
      </c>
      <c r="J19" s="79">
        <f t="shared" si="9"/>
        <v>0</v>
      </c>
      <c r="K19" s="79">
        <f t="shared" si="9"/>
        <v>0</v>
      </c>
      <c r="L19" s="79">
        <f t="shared" si="9"/>
        <v>0</v>
      </c>
      <c r="M19" s="78">
        <v>0</v>
      </c>
      <c r="N19" s="81">
        <f t="shared" si="2"/>
        <v>0</v>
      </c>
      <c r="O19" s="79">
        <f t="shared" si="9"/>
        <v>12100</v>
      </c>
      <c r="P19" s="79">
        <f t="shared" si="9"/>
        <v>4800</v>
      </c>
      <c r="Q19" s="79">
        <f t="shared" si="9"/>
        <v>5681.05</v>
      </c>
      <c r="R19" s="79">
        <f t="shared" si="9"/>
        <v>0</v>
      </c>
      <c r="S19" s="78">
        <f t="shared" si="9"/>
        <v>0</v>
      </c>
      <c r="T19" s="81">
        <f>SUM(T20)</f>
        <v>22581.05</v>
      </c>
      <c r="U19" s="76">
        <f t="shared" si="4"/>
        <v>27581.05</v>
      </c>
      <c r="V19" s="62"/>
      <c r="W19" s="20"/>
    </row>
    <row r="20" spans="1:23" ht="57" x14ac:dyDescent="0.25">
      <c r="A20" s="83" t="s">
        <v>55</v>
      </c>
      <c r="B20" s="84" t="s">
        <v>52</v>
      </c>
      <c r="C20" s="85">
        <v>1000</v>
      </c>
      <c r="D20" s="86">
        <v>1500</v>
      </c>
      <c r="E20" s="87">
        <v>2500</v>
      </c>
      <c r="F20" s="88">
        <f t="shared" si="5"/>
        <v>5000</v>
      </c>
      <c r="G20" s="85">
        <v>0</v>
      </c>
      <c r="H20" s="86">
        <v>0</v>
      </c>
      <c r="I20" s="86">
        <v>0</v>
      </c>
      <c r="J20" s="87">
        <v>0</v>
      </c>
      <c r="K20" s="87">
        <v>0</v>
      </c>
      <c r="L20" s="87">
        <v>0</v>
      </c>
      <c r="M20" s="87">
        <v>0</v>
      </c>
      <c r="N20" s="88">
        <f t="shared" si="2"/>
        <v>0</v>
      </c>
      <c r="O20" s="85">
        <v>12100</v>
      </c>
      <c r="P20" s="85">
        <v>4800</v>
      </c>
      <c r="Q20" s="87">
        <v>5681.05</v>
      </c>
      <c r="R20" s="87">
        <v>0</v>
      </c>
      <c r="S20" s="87">
        <v>0</v>
      </c>
      <c r="T20" s="88">
        <f>O20+P20+Q20+R20+S20</f>
        <v>22581.05</v>
      </c>
      <c r="U20" s="89">
        <f t="shared" si="4"/>
        <v>27581.05</v>
      </c>
      <c r="V20" s="62"/>
      <c r="W20" s="20"/>
    </row>
    <row r="21" spans="1:23" ht="34.5" x14ac:dyDescent="0.25">
      <c r="A21" s="77">
        <v>54</v>
      </c>
      <c r="B21" s="78" t="s">
        <v>56</v>
      </c>
      <c r="C21" s="79">
        <f>C22+C40+C45+C58+C67</f>
        <v>107990</v>
      </c>
      <c r="D21" s="79">
        <f>D22+D40+D45+D58+D62+D67</f>
        <v>22300</v>
      </c>
      <c r="E21" s="79">
        <f>E22+E40+E45+E58+E62+E67</f>
        <v>54300</v>
      </c>
      <c r="F21" s="81">
        <f>C21+D21+E21</f>
        <v>184590</v>
      </c>
      <c r="G21" s="79">
        <f>G22+G40+G45+G58+G62+G67</f>
        <v>0</v>
      </c>
      <c r="H21" s="92">
        <f>H22+H40+H45+H58+H62+H67</f>
        <v>105200</v>
      </c>
      <c r="I21" s="92">
        <f>SUM(I22,I40,I45)</f>
        <v>0</v>
      </c>
      <c r="J21" s="92">
        <f>SUM(J22+J40+J45+J58+J62+J67+J71+J71)</f>
        <v>65000</v>
      </c>
      <c r="K21" s="92">
        <f>SUM(K22,K40,K45)</f>
        <v>0</v>
      </c>
      <c r="L21" s="92">
        <f>SUM(L22,L40,L45)</f>
        <v>0</v>
      </c>
      <c r="M21" s="92">
        <f>SUM(M22,M40,M45)</f>
        <v>0</v>
      </c>
      <c r="N21" s="81">
        <f t="shared" si="2"/>
        <v>170200</v>
      </c>
      <c r="O21" s="92">
        <f>O22+O40+O45+O58+O62+O67</f>
        <v>35970</v>
      </c>
      <c r="P21" s="92">
        <f>P22+P40+P45+P58+P62+P67</f>
        <v>6350</v>
      </c>
      <c r="Q21" s="92">
        <f>Q22+Q40+Q45+Q58+Q62+Q67</f>
        <v>125100</v>
      </c>
      <c r="R21" s="92">
        <f>R22+R40+R45+R58+R62+R67</f>
        <v>0</v>
      </c>
      <c r="S21" s="92">
        <f>S22+S40+S45+S58+S62+S67</f>
        <v>0</v>
      </c>
      <c r="T21" s="93">
        <f>T22+T40+T45+T58+T67+T62</f>
        <v>167420</v>
      </c>
      <c r="U21" s="76">
        <f t="shared" si="4"/>
        <v>522210</v>
      </c>
      <c r="V21" s="62"/>
      <c r="W21" s="63">
        <f>SUM(O21:S21)</f>
        <v>167420</v>
      </c>
    </row>
    <row r="22" spans="1:23" ht="34.5" x14ac:dyDescent="0.25">
      <c r="A22" s="77">
        <v>541</v>
      </c>
      <c r="B22" s="78" t="s">
        <v>57</v>
      </c>
      <c r="C22" s="78">
        <f>SUM(C23:C39)</f>
        <v>42620</v>
      </c>
      <c r="D22" s="79">
        <f>SUM(D23:D39)</f>
        <v>4000</v>
      </c>
      <c r="E22" s="79">
        <f>SUM(E23:E39)</f>
        <v>29400</v>
      </c>
      <c r="F22" s="81">
        <f>C22+D22+E22</f>
        <v>76020</v>
      </c>
      <c r="G22" s="78">
        <f t="shared" ref="G22:M22" si="10">SUM(G23:G39)</f>
        <v>0</v>
      </c>
      <c r="H22" s="92">
        <f t="shared" si="10"/>
        <v>69200</v>
      </c>
      <c r="I22" s="92">
        <f t="shared" si="10"/>
        <v>0</v>
      </c>
      <c r="J22" s="92">
        <f t="shared" si="10"/>
        <v>25000</v>
      </c>
      <c r="K22" s="92">
        <f t="shared" si="10"/>
        <v>0</v>
      </c>
      <c r="L22" s="92">
        <f t="shared" si="10"/>
        <v>0</v>
      </c>
      <c r="M22" s="92">
        <f t="shared" si="10"/>
        <v>0</v>
      </c>
      <c r="N22" s="81">
        <f t="shared" si="2"/>
        <v>94200</v>
      </c>
      <c r="O22" s="92">
        <f t="shared" ref="O22:T22" si="11">SUM(O23:O39)</f>
        <v>9970</v>
      </c>
      <c r="P22" s="92">
        <f t="shared" si="11"/>
        <v>2480</v>
      </c>
      <c r="Q22" s="92">
        <f t="shared" si="11"/>
        <v>74000</v>
      </c>
      <c r="R22" s="92">
        <f t="shared" si="11"/>
        <v>0</v>
      </c>
      <c r="S22" s="78">
        <f t="shared" si="11"/>
        <v>0</v>
      </c>
      <c r="T22" s="81">
        <f t="shared" si="11"/>
        <v>86450</v>
      </c>
      <c r="U22" s="76">
        <f t="shared" si="4"/>
        <v>256670</v>
      </c>
      <c r="V22" s="62"/>
      <c r="W22" s="20"/>
    </row>
    <row r="23" spans="1:23" ht="45.75" x14ac:dyDescent="0.25">
      <c r="A23" s="83" t="s">
        <v>58</v>
      </c>
      <c r="B23" s="84" t="s">
        <v>59</v>
      </c>
      <c r="C23" s="84">
        <v>0</v>
      </c>
      <c r="D23" s="84">
        <v>0</v>
      </c>
      <c r="E23" s="84">
        <v>500</v>
      </c>
      <c r="F23" s="88">
        <f>C23+D23+E23</f>
        <v>500</v>
      </c>
      <c r="G23" s="84">
        <v>0</v>
      </c>
      <c r="H23" s="84">
        <v>1200</v>
      </c>
      <c r="I23" s="84">
        <v>0</v>
      </c>
      <c r="J23" s="84">
        <v>2000</v>
      </c>
      <c r="K23" s="84">
        <v>0</v>
      </c>
      <c r="L23" s="84">
        <v>0</v>
      </c>
      <c r="M23" s="84">
        <v>0</v>
      </c>
      <c r="N23" s="88">
        <f t="shared" si="2"/>
        <v>3200</v>
      </c>
      <c r="O23" s="84">
        <v>0</v>
      </c>
      <c r="P23" s="84">
        <v>0</v>
      </c>
      <c r="Q23" s="84">
        <v>3000</v>
      </c>
      <c r="R23" s="84">
        <v>0</v>
      </c>
      <c r="S23" s="84">
        <v>0</v>
      </c>
      <c r="T23" s="88">
        <f>SUM(O23:S23)</f>
        <v>3000</v>
      </c>
      <c r="U23" s="89">
        <f t="shared" si="4"/>
        <v>6700</v>
      </c>
      <c r="V23" s="62"/>
      <c r="W23" s="20"/>
    </row>
    <row r="24" spans="1:23" ht="45.75" x14ac:dyDescent="0.25">
      <c r="A24" s="83" t="s">
        <v>60</v>
      </c>
      <c r="B24" s="84" t="s">
        <v>61</v>
      </c>
      <c r="C24" s="84">
        <v>0</v>
      </c>
      <c r="D24" s="84">
        <v>0</v>
      </c>
      <c r="E24" s="84">
        <v>0</v>
      </c>
      <c r="F24" s="88">
        <f>SUM(C24:E24)</f>
        <v>0</v>
      </c>
      <c r="G24" s="84">
        <v>0</v>
      </c>
      <c r="H24" s="84">
        <v>45000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8">
        <f>SUM(G24:M24)</f>
        <v>45000</v>
      </c>
      <c r="O24" s="84">
        <v>0</v>
      </c>
      <c r="P24" s="84">
        <v>0</v>
      </c>
      <c r="Q24" s="84">
        <v>3000</v>
      </c>
      <c r="R24" s="84">
        <v>0</v>
      </c>
      <c r="S24" s="84">
        <v>0</v>
      </c>
      <c r="T24" s="88">
        <f t="shared" ref="T24:T39" si="12">SUM(O24:S24)</f>
        <v>3000</v>
      </c>
      <c r="U24" s="89">
        <f t="shared" si="4"/>
        <v>48000</v>
      </c>
      <c r="V24" s="62"/>
      <c r="W24" s="20"/>
    </row>
    <row r="25" spans="1:23" ht="34.5" x14ac:dyDescent="0.25">
      <c r="A25" s="83" t="s">
        <v>62</v>
      </c>
      <c r="B25" s="84" t="s">
        <v>63</v>
      </c>
      <c r="C25" s="84">
        <v>1500</v>
      </c>
      <c r="D25" s="84">
        <v>1500</v>
      </c>
      <c r="E25" s="84">
        <v>2000</v>
      </c>
      <c r="F25" s="88">
        <f t="shared" si="5"/>
        <v>5000</v>
      </c>
      <c r="G25" s="84">
        <v>0</v>
      </c>
      <c r="H25" s="84">
        <v>10000</v>
      </c>
      <c r="I25" s="84">
        <v>0</v>
      </c>
      <c r="J25" s="84">
        <v>10000</v>
      </c>
      <c r="K25" s="84">
        <v>0</v>
      </c>
      <c r="L25" s="84">
        <v>0</v>
      </c>
      <c r="M25" s="84">
        <v>0</v>
      </c>
      <c r="N25" s="88">
        <f t="shared" si="2"/>
        <v>20000</v>
      </c>
      <c r="O25" s="84">
        <v>1500</v>
      </c>
      <c r="P25" s="84">
        <v>1000</v>
      </c>
      <c r="Q25" s="84">
        <v>3000</v>
      </c>
      <c r="R25" s="84">
        <v>0</v>
      </c>
      <c r="S25" s="84">
        <v>0</v>
      </c>
      <c r="T25" s="88">
        <f t="shared" si="12"/>
        <v>5500</v>
      </c>
      <c r="U25" s="89">
        <f t="shared" si="4"/>
        <v>30500</v>
      </c>
      <c r="V25" s="62"/>
      <c r="W25" s="20"/>
    </row>
    <row r="26" spans="1:23" ht="34.5" x14ac:dyDescent="0.25">
      <c r="A26" s="83" t="s">
        <v>64</v>
      </c>
      <c r="B26" s="84" t="s">
        <v>65</v>
      </c>
      <c r="C26" s="84">
        <v>1500</v>
      </c>
      <c r="D26" s="84">
        <v>500</v>
      </c>
      <c r="E26" s="84">
        <v>500</v>
      </c>
      <c r="F26" s="88">
        <f t="shared" si="5"/>
        <v>2500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8">
        <f t="shared" si="2"/>
        <v>0</v>
      </c>
      <c r="O26" s="84">
        <v>0</v>
      </c>
      <c r="P26" s="84">
        <v>120</v>
      </c>
      <c r="Q26" s="84">
        <v>500</v>
      </c>
      <c r="R26" s="84">
        <v>0</v>
      </c>
      <c r="S26" s="84">
        <v>0</v>
      </c>
      <c r="T26" s="88">
        <f t="shared" si="12"/>
        <v>620</v>
      </c>
      <c r="U26" s="89">
        <f t="shared" si="4"/>
        <v>3120</v>
      </c>
      <c r="V26" s="62"/>
      <c r="W26" s="20"/>
    </row>
    <row r="27" spans="1:23" ht="34.5" x14ac:dyDescent="0.25">
      <c r="A27" s="83" t="s">
        <v>66</v>
      </c>
      <c r="B27" s="84" t="s">
        <v>67</v>
      </c>
      <c r="C27" s="84">
        <v>0</v>
      </c>
      <c r="D27" s="84">
        <v>0</v>
      </c>
      <c r="E27" s="84">
        <v>500</v>
      </c>
      <c r="F27" s="88">
        <f t="shared" si="5"/>
        <v>500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8">
        <f t="shared" si="2"/>
        <v>0</v>
      </c>
      <c r="O27" s="84">
        <v>0</v>
      </c>
      <c r="P27" s="84">
        <v>0</v>
      </c>
      <c r="Q27" s="84">
        <v>500</v>
      </c>
      <c r="R27" s="84">
        <v>0</v>
      </c>
      <c r="S27" s="84">
        <v>0</v>
      </c>
      <c r="T27" s="88">
        <f t="shared" si="12"/>
        <v>500</v>
      </c>
      <c r="U27" s="89">
        <f t="shared" si="4"/>
        <v>1000</v>
      </c>
      <c r="V27" s="62"/>
      <c r="W27" s="20"/>
    </row>
    <row r="28" spans="1:23" ht="23.25" x14ac:dyDescent="0.25">
      <c r="A28" s="83" t="s">
        <v>68</v>
      </c>
      <c r="B28" s="84" t="s">
        <v>69</v>
      </c>
      <c r="C28" s="84">
        <v>1500</v>
      </c>
      <c r="D28" s="84">
        <v>0</v>
      </c>
      <c r="E28" s="84">
        <v>1200</v>
      </c>
      <c r="F28" s="88">
        <f t="shared" si="5"/>
        <v>2700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8">
        <f t="shared" si="2"/>
        <v>0</v>
      </c>
      <c r="O28" s="84">
        <v>0</v>
      </c>
      <c r="P28" s="84">
        <v>0</v>
      </c>
      <c r="Q28" s="84">
        <v>10000</v>
      </c>
      <c r="R28" s="84">
        <v>0</v>
      </c>
      <c r="S28" s="84">
        <v>0</v>
      </c>
      <c r="T28" s="88">
        <f t="shared" si="12"/>
        <v>10000</v>
      </c>
      <c r="U28" s="89">
        <f t="shared" si="4"/>
        <v>12700</v>
      </c>
      <c r="V28" s="62"/>
      <c r="W28" s="20"/>
    </row>
    <row r="29" spans="1:23" ht="23.25" x14ac:dyDescent="0.25">
      <c r="A29" s="83">
        <v>54109</v>
      </c>
      <c r="B29" s="84" t="s">
        <v>70</v>
      </c>
      <c r="C29" s="85">
        <v>2000</v>
      </c>
      <c r="D29" s="86">
        <v>0</v>
      </c>
      <c r="E29" s="87">
        <v>1500</v>
      </c>
      <c r="F29" s="88">
        <f t="shared" si="5"/>
        <v>3500</v>
      </c>
      <c r="G29" s="85">
        <v>0</v>
      </c>
      <c r="H29" s="86">
        <v>5000</v>
      </c>
      <c r="I29" s="86">
        <v>0</v>
      </c>
      <c r="J29" s="87">
        <v>0</v>
      </c>
      <c r="K29" s="87">
        <v>0</v>
      </c>
      <c r="L29" s="87">
        <v>0</v>
      </c>
      <c r="M29" s="87">
        <v>0</v>
      </c>
      <c r="N29" s="88">
        <f t="shared" si="2"/>
        <v>5000</v>
      </c>
      <c r="O29" s="85">
        <v>1500</v>
      </c>
      <c r="P29" s="85">
        <v>0</v>
      </c>
      <c r="Q29" s="87">
        <v>5000</v>
      </c>
      <c r="R29" s="87">
        <v>0</v>
      </c>
      <c r="S29" s="87">
        <v>0</v>
      </c>
      <c r="T29" s="88">
        <f t="shared" si="12"/>
        <v>6500</v>
      </c>
      <c r="U29" s="89">
        <f t="shared" si="4"/>
        <v>15000</v>
      </c>
      <c r="V29" s="62"/>
      <c r="W29" s="20"/>
    </row>
    <row r="30" spans="1:23" ht="34.5" x14ac:dyDescent="0.25">
      <c r="A30" s="83" t="s">
        <v>71</v>
      </c>
      <c r="B30" s="84" t="s">
        <v>72</v>
      </c>
      <c r="C30" s="85">
        <v>0</v>
      </c>
      <c r="D30" s="86">
        <v>0</v>
      </c>
      <c r="E30" s="87">
        <v>6000</v>
      </c>
      <c r="F30" s="88">
        <f t="shared" si="5"/>
        <v>6000</v>
      </c>
      <c r="G30" s="85">
        <v>0</v>
      </c>
      <c r="H30" s="86">
        <v>8000</v>
      </c>
      <c r="I30" s="86">
        <v>0</v>
      </c>
      <c r="J30" s="87">
        <v>0</v>
      </c>
      <c r="K30" s="87">
        <v>0</v>
      </c>
      <c r="L30" s="87">
        <v>0</v>
      </c>
      <c r="M30" s="87">
        <v>0</v>
      </c>
      <c r="N30" s="88">
        <f t="shared" si="2"/>
        <v>8000</v>
      </c>
      <c r="O30" s="85">
        <v>1500</v>
      </c>
      <c r="P30" s="85">
        <v>0</v>
      </c>
      <c r="Q30" s="87">
        <v>5000</v>
      </c>
      <c r="R30" s="87">
        <v>0</v>
      </c>
      <c r="S30" s="87">
        <v>0</v>
      </c>
      <c r="T30" s="88">
        <f t="shared" si="12"/>
        <v>6500</v>
      </c>
      <c r="U30" s="89">
        <f t="shared" si="4"/>
        <v>20500</v>
      </c>
      <c r="V30" s="62"/>
      <c r="W30" s="20"/>
    </row>
    <row r="31" spans="1:23" ht="57" x14ac:dyDescent="0.25">
      <c r="A31" s="83" t="s">
        <v>73</v>
      </c>
      <c r="B31" s="84" t="s">
        <v>74</v>
      </c>
      <c r="C31" s="85">
        <v>0</v>
      </c>
      <c r="D31" s="86">
        <v>0</v>
      </c>
      <c r="E31" s="87">
        <v>0</v>
      </c>
      <c r="F31" s="88">
        <f t="shared" si="5"/>
        <v>0</v>
      </c>
      <c r="G31" s="85">
        <v>0</v>
      </c>
      <c r="H31" s="86">
        <v>0</v>
      </c>
      <c r="I31" s="86">
        <v>0</v>
      </c>
      <c r="J31" s="87">
        <v>0</v>
      </c>
      <c r="K31" s="87">
        <v>0</v>
      </c>
      <c r="L31" s="87">
        <v>0</v>
      </c>
      <c r="M31" s="87">
        <v>0</v>
      </c>
      <c r="N31" s="88">
        <v>0</v>
      </c>
      <c r="O31" s="85">
        <v>0</v>
      </c>
      <c r="P31" s="85">
        <v>0</v>
      </c>
      <c r="Q31" s="87">
        <v>5000</v>
      </c>
      <c r="R31" s="87">
        <v>0</v>
      </c>
      <c r="S31" s="87">
        <v>0</v>
      </c>
      <c r="T31" s="88">
        <f t="shared" si="12"/>
        <v>5000</v>
      </c>
      <c r="U31" s="89">
        <f t="shared" si="4"/>
        <v>5000</v>
      </c>
      <c r="V31" s="62"/>
      <c r="W31" s="20"/>
    </row>
    <row r="32" spans="1:23" ht="45.75" x14ac:dyDescent="0.25">
      <c r="A32" s="83" t="s">
        <v>75</v>
      </c>
      <c r="B32" s="84" t="s">
        <v>76</v>
      </c>
      <c r="C32" s="85">
        <v>0</v>
      </c>
      <c r="D32" s="86">
        <v>0</v>
      </c>
      <c r="E32" s="87">
        <v>0</v>
      </c>
      <c r="F32" s="88">
        <f t="shared" si="5"/>
        <v>0</v>
      </c>
      <c r="G32" s="85">
        <v>0</v>
      </c>
      <c r="H32" s="86">
        <v>0</v>
      </c>
      <c r="I32" s="86">
        <v>0</v>
      </c>
      <c r="J32" s="87">
        <v>13000</v>
      </c>
      <c r="K32" s="87">
        <v>0</v>
      </c>
      <c r="L32" s="87">
        <v>0</v>
      </c>
      <c r="M32" s="87">
        <v>0</v>
      </c>
      <c r="N32" s="88">
        <f t="shared" si="2"/>
        <v>13000</v>
      </c>
      <c r="O32" s="85">
        <v>0</v>
      </c>
      <c r="P32" s="85">
        <v>0</v>
      </c>
      <c r="Q32" s="87">
        <v>5000</v>
      </c>
      <c r="R32" s="87">
        <v>0</v>
      </c>
      <c r="S32" s="87">
        <v>0</v>
      </c>
      <c r="T32" s="88">
        <f t="shared" si="12"/>
        <v>5000</v>
      </c>
      <c r="U32" s="89">
        <f t="shared" si="4"/>
        <v>18000</v>
      </c>
      <c r="V32" s="62"/>
      <c r="W32" s="20"/>
    </row>
    <row r="33" spans="1:23" ht="23.25" x14ac:dyDescent="0.25">
      <c r="A33" s="83" t="s">
        <v>77</v>
      </c>
      <c r="B33" s="84" t="s">
        <v>78</v>
      </c>
      <c r="C33" s="85">
        <v>2000</v>
      </c>
      <c r="D33" s="86">
        <v>500</v>
      </c>
      <c r="E33" s="87">
        <v>4000</v>
      </c>
      <c r="F33" s="88">
        <f t="shared" si="5"/>
        <v>6500</v>
      </c>
      <c r="G33" s="85">
        <v>0</v>
      </c>
      <c r="H33" s="86">
        <v>0</v>
      </c>
      <c r="I33" s="86">
        <v>0</v>
      </c>
      <c r="J33" s="87">
        <v>0</v>
      </c>
      <c r="K33" s="87">
        <v>0</v>
      </c>
      <c r="L33" s="87">
        <v>0</v>
      </c>
      <c r="M33" s="87">
        <v>0</v>
      </c>
      <c r="N33" s="88">
        <f t="shared" si="2"/>
        <v>0</v>
      </c>
      <c r="O33" s="85">
        <v>1500</v>
      </c>
      <c r="P33" s="85">
        <v>0</v>
      </c>
      <c r="Q33" s="87">
        <v>5000</v>
      </c>
      <c r="R33" s="87">
        <v>0</v>
      </c>
      <c r="S33" s="87">
        <v>0</v>
      </c>
      <c r="T33" s="88">
        <f t="shared" si="12"/>
        <v>6500</v>
      </c>
      <c r="U33" s="89">
        <f t="shared" si="4"/>
        <v>13000</v>
      </c>
      <c r="V33" s="62"/>
      <c r="W33" s="20"/>
    </row>
    <row r="34" spans="1:23" ht="34.5" x14ac:dyDescent="0.25">
      <c r="A34" s="83" t="s">
        <v>79</v>
      </c>
      <c r="B34" s="84" t="s">
        <v>80</v>
      </c>
      <c r="C34" s="85">
        <v>2000</v>
      </c>
      <c r="D34" s="86">
        <v>500</v>
      </c>
      <c r="E34" s="87">
        <v>2000</v>
      </c>
      <c r="F34" s="88">
        <f t="shared" si="5"/>
        <v>4500</v>
      </c>
      <c r="G34" s="85">
        <v>0</v>
      </c>
      <c r="H34" s="86">
        <v>0</v>
      </c>
      <c r="I34" s="86">
        <v>0</v>
      </c>
      <c r="J34" s="87">
        <v>0</v>
      </c>
      <c r="K34" s="87">
        <v>0</v>
      </c>
      <c r="L34" s="87">
        <v>0</v>
      </c>
      <c r="M34" s="87">
        <v>0</v>
      </c>
      <c r="N34" s="88">
        <f t="shared" si="2"/>
        <v>0</v>
      </c>
      <c r="O34" s="85">
        <v>1500</v>
      </c>
      <c r="P34" s="85">
        <v>500</v>
      </c>
      <c r="Q34" s="87">
        <v>3000</v>
      </c>
      <c r="R34" s="87">
        <v>0</v>
      </c>
      <c r="S34" s="87">
        <v>0</v>
      </c>
      <c r="T34" s="88">
        <f t="shared" si="12"/>
        <v>5000</v>
      </c>
      <c r="U34" s="89">
        <f t="shared" si="4"/>
        <v>9500</v>
      </c>
      <c r="V34" s="62"/>
      <c r="W34" s="20"/>
    </row>
    <row r="35" spans="1:23" ht="45.75" x14ac:dyDescent="0.25">
      <c r="A35" s="83" t="s">
        <v>81</v>
      </c>
      <c r="B35" s="84" t="s">
        <v>82</v>
      </c>
      <c r="C35" s="85">
        <v>120</v>
      </c>
      <c r="D35" s="86">
        <v>0</v>
      </c>
      <c r="E35" s="87">
        <v>200</v>
      </c>
      <c r="F35" s="88">
        <f t="shared" si="5"/>
        <v>320</v>
      </c>
      <c r="G35" s="85">
        <v>0</v>
      </c>
      <c r="H35" s="86">
        <v>0</v>
      </c>
      <c r="I35" s="86">
        <v>0</v>
      </c>
      <c r="J35" s="87">
        <v>0</v>
      </c>
      <c r="K35" s="87">
        <v>0</v>
      </c>
      <c r="L35" s="87">
        <v>0</v>
      </c>
      <c r="M35" s="87">
        <v>0</v>
      </c>
      <c r="N35" s="88">
        <f t="shared" si="2"/>
        <v>0</v>
      </c>
      <c r="O35" s="85">
        <v>120</v>
      </c>
      <c r="P35" s="85">
        <v>500</v>
      </c>
      <c r="Q35" s="87">
        <v>500</v>
      </c>
      <c r="R35" s="87">
        <v>0</v>
      </c>
      <c r="S35" s="87">
        <v>0</v>
      </c>
      <c r="T35" s="88">
        <f t="shared" si="12"/>
        <v>1120</v>
      </c>
      <c r="U35" s="89">
        <f t="shared" si="4"/>
        <v>1440</v>
      </c>
      <c r="V35" s="62"/>
      <c r="W35" s="20"/>
    </row>
    <row r="36" spans="1:23" ht="45.75" x14ac:dyDescent="0.25">
      <c r="A36" s="83" t="s">
        <v>83</v>
      </c>
      <c r="B36" s="84" t="s">
        <v>84</v>
      </c>
      <c r="C36" s="85">
        <v>2000</v>
      </c>
      <c r="D36" s="86">
        <v>500</v>
      </c>
      <c r="E36" s="87">
        <v>1000</v>
      </c>
      <c r="F36" s="88">
        <f t="shared" si="5"/>
        <v>3500</v>
      </c>
      <c r="G36" s="85">
        <v>0</v>
      </c>
      <c r="H36" s="86">
        <v>0</v>
      </c>
      <c r="I36" s="86">
        <v>0</v>
      </c>
      <c r="J36" s="87">
        <v>0</v>
      </c>
      <c r="K36" s="87">
        <v>0</v>
      </c>
      <c r="L36" s="87">
        <v>0</v>
      </c>
      <c r="M36" s="87">
        <v>0</v>
      </c>
      <c r="N36" s="88">
        <f t="shared" si="2"/>
        <v>0</v>
      </c>
      <c r="O36" s="85">
        <v>600</v>
      </c>
      <c r="P36" s="85">
        <v>120</v>
      </c>
      <c r="Q36" s="87">
        <v>0</v>
      </c>
      <c r="R36" s="87">
        <v>0</v>
      </c>
      <c r="S36" s="87">
        <v>0</v>
      </c>
      <c r="T36" s="88">
        <f t="shared" si="12"/>
        <v>720</v>
      </c>
      <c r="U36" s="89">
        <f t="shared" si="4"/>
        <v>4220</v>
      </c>
      <c r="V36" s="62"/>
      <c r="W36" s="20"/>
    </row>
    <row r="37" spans="1:23" ht="23.25" x14ac:dyDescent="0.25">
      <c r="A37" s="83" t="s">
        <v>85</v>
      </c>
      <c r="B37" s="84" t="s">
        <v>86</v>
      </c>
      <c r="C37" s="85">
        <v>25000</v>
      </c>
      <c r="D37" s="86">
        <v>0</v>
      </c>
      <c r="E37" s="87">
        <v>500</v>
      </c>
      <c r="F37" s="88">
        <f t="shared" si="5"/>
        <v>25500</v>
      </c>
      <c r="G37" s="85">
        <v>0</v>
      </c>
      <c r="H37" s="86">
        <v>0</v>
      </c>
      <c r="I37" s="86">
        <v>0</v>
      </c>
      <c r="J37" s="87">
        <v>0</v>
      </c>
      <c r="K37" s="87">
        <v>0</v>
      </c>
      <c r="L37" s="87">
        <v>0</v>
      </c>
      <c r="M37" s="87">
        <v>0</v>
      </c>
      <c r="N37" s="88">
        <f t="shared" si="2"/>
        <v>0</v>
      </c>
      <c r="O37" s="85">
        <v>250</v>
      </c>
      <c r="P37" s="85">
        <v>120</v>
      </c>
      <c r="Q37" s="87">
        <v>15000</v>
      </c>
      <c r="R37" s="87">
        <v>0</v>
      </c>
      <c r="S37" s="87">
        <v>0</v>
      </c>
      <c r="T37" s="88">
        <f t="shared" si="12"/>
        <v>15370</v>
      </c>
      <c r="U37" s="89">
        <f t="shared" si="4"/>
        <v>40870</v>
      </c>
      <c r="V37" s="62"/>
      <c r="W37" s="20"/>
    </row>
    <row r="38" spans="1:23" ht="34.5" x14ac:dyDescent="0.25">
      <c r="A38" s="83" t="s">
        <v>87</v>
      </c>
      <c r="B38" s="84" t="s">
        <v>88</v>
      </c>
      <c r="C38" s="85">
        <v>0</v>
      </c>
      <c r="D38" s="86">
        <v>0</v>
      </c>
      <c r="E38" s="87">
        <v>4500</v>
      </c>
      <c r="F38" s="88">
        <f t="shared" si="5"/>
        <v>4500</v>
      </c>
      <c r="G38" s="85">
        <v>0</v>
      </c>
      <c r="H38" s="86">
        <v>0</v>
      </c>
      <c r="I38" s="86">
        <v>0</v>
      </c>
      <c r="J38" s="87">
        <v>0</v>
      </c>
      <c r="K38" s="87">
        <v>0</v>
      </c>
      <c r="L38" s="87">
        <v>0</v>
      </c>
      <c r="M38" s="87">
        <v>0</v>
      </c>
      <c r="N38" s="88">
        <f t="shared" si="2"/>
        <v>0</v>
      </c>
      <c r="O38" s="85">
        <v>0</v>
      </c>
      <c r="P38" s="85">
        <v>0</v>
      </c>
      <c r="Q38" s="87">
        <v>500</v>
      </c>
      <c r="R38" s="87">
        <v>0</v>
      </c>
      <c r="S38" s="87">
        <v>0</v>
      </c>
      <c r="T38" s="88">
        <f t="shared" si="12"/>
        <v>500</v>
      </c>
      <c r="U38" s="89">
        <f t="shared" si="4"/>
        <v>5000</v>
      </c>
      <c r="V38" s="62"/>
      <c r="W38" s="20"/>
    </row>
    <row r="39" spans="1:23" ht="34.5" x14ac:dyDescent="0.25">
      <c r="A39" s="83" t="s">
        <v>89</v>
      </c>
      <c r="B39" s="85" t="s">
        <v>57</v>
      </c>
      <c r="C39" s="85">
        <v>5000</v>
      </c>
      <c r="D39" s="86">
        <v>500</v>
      </c>
      <c r="E39" s="87">
        <v>5000</v>
      </c>
      <c r="F39" s="88">
        <f t="shared" si="5"/>
        <v>10500</v>
      </c>
      <c r="G39" s="85">
        <v>0</v>
      </c>
      <c r="H39" s="86">
        <v>0</v>
      </c>
      <c r="I39" s="86">
        <v>0</v>
      </c>
      <c r="J39" s="87">
        <v>0</v>
      </c>
      <c r="K39" s="87">
        <v>0</v>
      </c>
      <c r="L39" s="87">
        <v>0</v>
      </c>
      <c r="M39" s="87">
        <v>0</v>
      </c>
      <c r="N39" s="88">
        <f t="shared" si="2"/>
        <v>0</v>
      </c>
      <c r="O39" s="85">
        <v>1500</v>
      </c>
      <c r="P39" s="85">
        <v>120</v>
      </c>
      <c r="Q39" s="87">
        <v>10000</v>
      </c>
      <c r="R39" s="87">
        <v>0</v>
      </c>
      <c r="S39" s="87">
        <v>0</v>
      </c>
      <c r="T39" s="88">
        <f t="shared" si="12"/>
        <v>11620</v>
      </c>
      <c r="U39" s="89">
        <f t="shared" si="4"/>
        <v>22120</v>
      </c>
      <c r="V39" s="62"/>
      <c r="W39" s="20"/>
    </row>
    <row r="40" spans="1:23" ht="23.25" x14ac:dyDescent="0.25">
      <c r="A40" s="77" t="s">
        <v>90</v>
      </c>
      <c r="B40" s="78" t="s">
        <v>91</v>
      </c>
      <c r="C40" s="79">
        <f>SUM(C41:C44)</f>
        <v>36120</v>
      </c>
      <c r="D40" s="79">
        <f>SUM(D41:D44)</f>
        <v>4800</v>
      </c>
      <c r="E40" s="78">
        <f>SUM(E41:E44)</f>
        <v>200</v>
      </c>
      <c r="F40" s="81">
        <f t="shared" si="5"/>
        <v>41120</v>
      </c>
      <c r="G40" s="79">
        <f t="shared" ref="G40:L40" si="13">SUM(G41:G44)</f>
        <v>0</v>
      </c>
      <c r="H40" s="79">
        <f t="shared" si="13"/>
        <v>0</v>
      </c>
      <c r="I40" s="79">
        <f t="shared" si="13"/>
        <v>0</v>
      </c>
      <c r="J40" s="79">
        <f t="shared" si="13"/>
        <v>0</v>
      </c>
      <c r="K40" s="79">
        <f t="shared" si="13"/>
        <v>0</v>
      </c>
      <c r="L40" s="79">
        <f t="shared" si="13"/>
        <v>0</v>
      </c>
      <c r="M40" s="78">
        <f>SUM(M41:M43)</f>
        <v>0</v>
      </c>
      <c r="N40" s="81">
        <f t="shared" si="2"/>
        <v>0</v>
      </c>
      <c r="O40" s="79">
        <f t="shared" ref="O40:T40" si="14">SUM(O41:O44)</f>
        <v>200</v>
      </c>
      <c r="P40" s="79">
        <f t="shared" si="14"/>
        <v>0</v>
      </c>
      <c r="Q40" s="79">
        <f t="shared" si="14"/>
        <v>10100</v>
      </c>
      <c r="R40" s="79">
        <f t="shared" si="14"/>
        <v>0</v>
      </c>
      <c r="S40" s="78">
        <f t="shared" si="14"/>
        <v>0</v>
      </c>
      <c r="T40" s="81">
        <f t="shared" si="14"/>
        <v>10300</v>
      </c>
      <c r="U40" s="76">
        <f t="shared" si="4"/>
        <v>51420</v>
      </c>
      <c r="V40" s="62"/>
      <c r="W40" s="20"/>
    </row>
    <row r="41" spans="1:23" ht="34.5" x14ac:dyDescent="0.25">
      <c r="A41" s="83" t="s">
        <v>92</v>
      </c>
      <c r="B41" s="84" t="s">
        <v>93</v>
      </c>
      <c r="C41" s="85">
        <v>6000</v>
      </c>
      <c r="D41" s="86">
        <v>4000</v>
      </c>
      <c r="E41" s="87">
        <v>0</v>
      </c>
      <c r="F41" s="88">
        <f t="shared" si="5"/>
        <v>10000</v>
      </c>
      <c r="G41" s="85">
        <v>0</v>
      </c>
      <c r="H41" s="86">
        <v>0</v>
      </c>
      <c r="I41" s="86">
        <v>0</v>
      </c>
      <c r="J41" s="87">
        <v>0</v>
      </c>
      <c r="K41" s="87">
        <v>0</v>
      </c>
      <c r="L41" s="87">
        <v>0</v>
      </c>
      <c r="M41" s="87">
        <v>0</v>
      </c>
      <c r="N41" s="88">
        <f t="shared" si="2"/>
        <v>0</v>
      </c>
      <c r="O41" s="85">
        <v>0</v>
      </c>
      <c r="P41" s="85">
        <v>0</v>
      </c>
      <c r="Q41" s="87">
        <v>10000</v>
      </c>
      <c r="R41" s="87">
        <v>0</v>
      </c>
      <c r="S41" s="87">
        <v>0</v>
      </c>
      <c r="T41" s="88">
        <f>O41+P41+Q41+R41+S41</f>
        <v>10000</v>
      </c>
      <c r="U41" s="89">
        <f t="shared" si="4"/>
        <v>20000</v>
      </c>
      <c r="V41" s="62"/>
      <c r="W41" s="20"/>
    </row>
    <row r="42" spans="1:23" ht="34.5" x14ac:dyDescent="0.25">
      <c r="A42" s="83" t="s">
        <v>94</v>
      </c>
      <c r="B42" s="84" t="s">
        <v>95</v>
      </c>
      <c r="C42" s="85">
        <v>10000</v>
      </c>
      <c r="D42" s="86">
        <v>800</v>
      </c>
      <c r="E42" s="87">
        <v>0</v>
      </c>
      <c r="F42" s="88">
        <f t="shared" si="5"/>
        <v>10800</v>
      </c>
      <c r="G42" s="85">
        <v>0</v>
      </c>
      <c r="H42" s="86">
        <v>0</v>
      </c>
      <c r="I42" s="86">
        <v>0</v>
      </c>
      <c r="J42" s="87">
        <v>0</v>
      </c>
      <c r="K42" s="87">
        <v>0</v>
      </c>
      <c r="L42" s="87">
        <v>0</v>
      </c>
      <c r="M42" s="87">
        <v>0</v>
      </c>
      <c r="N42" s="88">
        <f t="shared" si="2"/>
        <v>0</v>
      </c>
      <c r="O42" s="85">
        <v>0</v>
      </c>
      <c r="P42" s="85">
        <v>0</v>
      </c>
      <c r="Q42" s="87">
        <v>0</v>
      </c>
      <c r="R42" s="87">
        <v>0</v>
      </c>
      <c r="S42" s="87">
        <v>0</v>
      </c>
      <c r="T42" s="88">
        <f>O42+P42+Q42+R42+S42</f>
        <v>0</v>
      </c>
      <c r="U42" s="89">
        <f t="shared" si="4"/>
        <v>10800</v>
      </c>
      <c r="V42" s="62"/>
      <c r="W42" s="20"/>
    </row>
    <row r="43" spans="1:23" ht="23.25" x14ac:dyDescent="0.25">
      <c r="A43" s="83" t="s">
        <v>96</v>
      </c>
      <c r="B43" s="84" t="s">
        <v>97</v>
      </c>
      <c r="C43" s="85">
        <v>120</v>
      </c>
      <c r="D43" s="86">
        <v>0</v>
      </c>
      <c r="E43" s="87">
        <v>200</v>
      </c>
      <c r="F43" s="88">
        <f t="shared" si="5"/>
        <v>320</v>
      </c>
      <c r="G43" s="85">
        <v>0</v>
      </c>
      <c r="H43" s="86">
        <v>0</v>
      </c>
      <c r="I43" s="86">
        <v>0</v>
      </c>
      <c r="J43" s="87">
        <v>0</v>
      </c>
      <c r="K43" s="87">
        <v>0</v>
      </c>
      <c r="L43" s="87">
        <v>0</v>
      </c>
      <c r="M43" s="87">
        <v>0</v>
      </c>
      <c r="N43" s="88">
        <f t="shared" si="2"/>
        <v>0</v>
      </c>
      <c r="O43" s="85">
        <v>200</v>
      </c>
      <c r="P43" s="85">
        <v>0</v>
      </c>
      <c r="Q43" s="87">
        <v>100</v>
      </c>
      <c r="R43" s="87">
        <v>0</v>
      </c>
      <c r="S43" s="87">
        <v>0</v>
      </c>
      <c r="T43" s="88">
        <f>O43+P43+Q43+R43+S43</f>
        <v>300</v>
      </c>
      <c r="U43" s="89">
        <f t="shared" si="4"/>
        <v>620</v>
      </c>
      <c r="V43" s="62"/>
      <c r="W43" s="20"/>
    </row>
    <row r="44" spans="1:23" ht="23.25" x14ac:dyDescent="0.25">
      <c r="A44" s="83" t="s">
        <v>98</v>
      </c>
      <c r="B44" s="84" t="s">
        <v>99</v>
      </c>
      <c r="C44" s="85">
        <v>20000</v>
      </c>
      <c r="D44" s="86">
        <v>0</v>
      </c>
      <c r="E44" s="87">
        <v>0</v>
      </c>
      <c r="F44" s="88">
        <f t="shared" si="5"/>
        <v>20000</v>
      </c>
      <c r="G44" s="85">
        <v>0</v>
      </c>
      <c r="H44" s="86">
        <v>0</v>
      </c>
      <c r="I44" s="86">
        <v>0</v>
      </c>
      <c r="J44" s="87">
        <v>0</v>
      </c>
      <c r="K44" s="87">
        <v>0</v>
      </c>
      <c r="L44" s="87">
        <v>0</v>
      </c>
      <c r="M44" s="87">
        <v>0</v>
      </c>
      <c r="N44" s="88">
        <f t="shared" si="2"/>
        <v>0</v>
      </c>
      <c r="O44" s="85">
        <v>0</v>
      </c>
      <c r="P44" s="85">
        <v>0</v>
      </c>
      <c r="Q44" s="87">
        <v>0</v>
      </c>
      <c r="R44" s="87">
        <v>0</v>
      </c>
      <c r="S44" s="87">
        <v>0</v>
      </c>
      <c r="T44" s="88">
        <f>O44+P44+Q44+R44+S44</f>
        <v>0</v>
      </c>
      <c r="U44" s="89">
        <f t="shared" si="4"/>
        <v>20000</v>
      </c>
      <c r="V44" s="62"/>
      <c r="W44" s="20"/>
    </row>
    <row r="45" spans="1:23" ht="45.75" x14ac:dyDescent="0.25">
      <c r="A45" s="77">
        <v>543</v>
      </c>
      <c r="B45" s="78" t="s">
        <v>100</v>
      </c>
      <c r="C45" s="79">
        <f>SUM(C46:C57)</f>
        <v>29250</v>
      </c>
      <c r="D45" s="79">
        <f>SUM(D46:D57)</f>
        <v>3500</v>
      </c>
      <c r="E45" s="78">
        <f>SUM(E46:E57)</f>
        <v>12700</v>
      </c>
      <c r="F45" s="81">
        <f t="shared" si="5"/>
        <v>45450</v>
      </c>
      <c r="G45" s="79">
        <f t="shared" ref="G45:L45" si="15">SUM(G46:G57)</f>
        <v>0</v>
      </c>
      <c r="H45" s="79">
        <f>SUM(H46:H57)</f>
        <v>20000</v>
      </c>
      <c r="I45" s="79">
        <f t="shared" si="15"/>
        <v>0</v>
      </c>
      <c r="J45" s="79">
        <f t="shared" si="15"/>
        <v>15000</v>
      </c>
      <c r="K45" s="79">
        <f t="shared" si="15"/>
        <v>0</v>
      </c>
      <c r="L45" s="79">
        <f t="shared" si="15"/>
        <v>0</v>
      </c>
      <c r="M45" s="78">
        <f>SUM(M47:M47)</f>
        <v>0</v>
      </c>
      <c r="N45" s="81">
        <f t="shared" si="2"/>
        <v>35000</v>
      </c>
      <c r="O45" s="79">
        <f t="shared" ref="O45:T45" si="16">SUM(O46:O57)</f>
        <v>14300</v>
      </c>
      <c r="P45" s="79">
        <f t="shared" si="16"/>
        <v>1120</v>
      </c>
      <c r="Q45" s="79">
        <f t="shared" si="16"/>
        <v>29000</v>
      </c>
      <c r="R45" s="79">
        <f t="shared" si="16"/>
        <v>0</v>
      </c>
      <c r="S45" s="78">
        <f t="shared" si="16"/>
        <v>0</v>
      </c>
      <c r="T45" s="81">
        <f t="shared" si="16"/>
        <v>44420</v>
      </c>
      <c r="U45" s="76">
        <f t="shared" si="4"/>
        <v>124870</v>
      </c>
      <c r="V45" s="62"/>
      <c r="W45" s="20"/>
    </row>
    <row r="46" spans="1:23" ht="45.75" x14ac:dyDescent="0.25">
      <c r="A46" s="83" t="s">
        <v>101</v>
      </c>
      <c r="B46" s="84" t="s">
        <v>102</v>
      </c>
      <c r="C46" s="85">
        <v>5000</v>
      </c>
      <c r="D46" s="85">
        <v>0</v>
      </c>
      <c r="E46" s="84">
        <v>500</v>
      </c>
      <c r="F46" s="88">
        <f t="shared" si="5"/>
        <v>5500</v>
      </c>
      <c r="G46" s="85">
        <v>0</v>
      </c>
      <c r="H46" s="85">
        <v>0</v>
      </c>
      <c r="I46" s="85">
        <v>0</v>
      </c>
      <c r="J46" s="84">
        <v>0</v>
      </c>
      <c r="K46" s="84">
        <v>0</v>
      </c>
      <c r="L46" s="84">
        <v>0</v>
      </c>
      <c r="M46" s="84">
        <v>0</v>
      </c>
      <c r="N46" s="88">
        <f t="shared" si="2"/>
        <v>0</v>
      </c>
      <c r="O46" s="85">
        <v>1200</v>
      </c>
      <c r="P46" s="85">
        <v>120</v>
      </c>
      <c r="Q46" s="84">
        <v>0</v>
      </c>
      <c r="R46" s="84">
        <v>0</v>
      </c>
      <c r="S46" s="84">
        <v>0</v>
      </c>
      <c r="T46" s="88">
        <f>SUM(O46:S46)</f>
        <v>1320</v>
      </c>
      <c r="U46" s="89">
        <f t="shared" si="4"/>
        <v>6820</v>
      </c>
      <c r="V46" s="62"/>
      <c r="W46" s="20"/>
    </row>
    <row r="47" spans="1:23" ht="45.75" x14ac:dyDescent="0.25">
      <c r="A47" s="83" t="s">
        <v>103</v>
      </c>
      <c r="B47" s="84" t="s">
        <v>104</v>
      </c>
      <c r="C47" s="85">
        <v>15000</v>
      </c>
      <c r="D47" s="86">
        <v>0</v>
      </c>
      <c r="E47" s="87">
        <v>500</v>
      </c>
      <c r="F47" s="88">
        <f t="shared" si="5"/>
        <v>15500</v>
      </c>
      <c r="G47" s="85">
        <v>0</v>
      </c>
      <c r="H47" s="86">
        <v>5000</v>
      </c>
      <c r="I47" s="86">
        <v>0</v>
      </c>
      <c r="J47" s="87">
        <v>0</v>
      </c>
      <c r="K47" s="87">
        <v>0</v>
      </c>
      <c r="L47" s="87">
        <v>0</v>
      </c>
      <c r="M47" s="87">
        <v>0</v>
      </c>
      <c r="N47" s="88">
        <f t="shared" si="2"/>
        <v>5000</v>
      </c>
      <c r="O47" s="85">
        <v>1200</v>
      </c>
      <c r="P47" s="85">
        <v>0</v>
      </c>
      <c r="Q47" s="87">
        <v>0</v>
      </c>
      <c r="R47" s="87">
        <v>0</v>
      </c>
      <c r="S47" s="87">
        <v>0</v>
      </c>
      <c r="T47" s="88">
        <f t="shared" ref="T47:T57" si="17">SUM(O47:S47)</f>
        <v>1200</v>
      </c>
      <c r="U47" s="89">
        <f t="shared" si="4"/>
        <v>21700</v>
      </c>
      <c r="V47" s="62"/>
      <c r="W47" s="20"/>
    </row>
    <row r="48" spans="1:23" ht="45.75" x14ac:dyDescent="0.25">
      <c r="A48" s="83" t="s">
        <v>105</v>
      </c>
      <c r="B48" s="84" t="s">
        <v>106</v>
      </c>
      <c r="C48" s="85">
        <v>5000</v>
      </c>
      <c r="D48" s="86">
        <v>0</v>
      </c>
      <c r="E48" s="87">
        <v>0</v>
      </c>
      <c r="F48" s="88">
        <f t="shared" si="5"/>
        <v>5000</v>
      </c>
      <c r="G48" s="85">
        <v>0</v>
      </c>
      <c r="H48" s="86">
        <v>10000</v>
      </c>
      <c r="I48" s="86">
        <v>0</v>
      </c>
      <c r="J48" s="87">
        <v>0</v>
      </c>
      <c r="K48" s="87">
        <v>0</v>
      </c>
      <c r="L48" s="87">
        <v>0</v>
      </c>
      <c r="M48" s="87">
        <v>0</v>
      </c>
      <c r="N48" s="88">
        <f t="shared" si="2"/>
        <v>10000</v>
      </c>
      <c r="O48" s="85">
        <v>1200</v>
      </c>
      <c r="P48" s="85">
        <v>0</v>
      </c>
      <c r="Q48" s="87">
        <v>5000</v>
      </c>
      <c r="R48" s="87">
        <v>0</v>
      </c>
      <c r="S48" s="87">
        <v>0</v>
      </c>
      <c r="T48" s="88">
        <f t="shared" si="17"/>
        <v>6200</v>
      </c>
      <c r="U48" s="89">
        <f t="shared" si="4"/>
        <v>21200</v>
      </c>
      <c r="V48" s="62"/>
      <c r="W48" s="20"/>
    </row>
    <row r="49" spans="1:23" ht="45.75" x14ac:dyDescent="0.25">
      <c r="A49" s="83" t="s">
        <v>107</v>
      </c>
      <c r="B49" s="84" t="s">
        <v>108</v>
      </c>
      <c r="C49" s="84">
        <v>2000</v>
      </c>
      <c r="D49" s="87">
        <v>0</v>
      </c>
      <c r="E49" s="87">
        <v>0</v>
      </c>
      <c r="F49" s="88">
        <f t="shared" si="5"/>
        <v>2000</v>
      </c>
      <c r="G49" s="84">
        <v>0</v>
      </c>
      <c r="H49" s="87">
        <v>0</v>
      </c>
      <c r="I49" s="87">
        <v>0</v>
      </c>
      <c r="J49" s="87">
        <v>10000</v>
      </c>
      <c r="K49" s="87">
        <v>0</v>
      </c>
      <c r="L49" s="87">
        <v>0</v>
      </c>
      <c r="M49" s="87">
        <v>0</v>
      </c>
      <c r="N49" s="88">
        <f t="shared" si="2"/>
        <v>10000</v>
      </c>
      <c r="O49" s="84">
        <v>1200</v>
      </c>
      <c r="P49" s="84">
        <v>0</v>
      </c>
      <c r="Q49" s="87">
        <v>2000</v>
      </c>
      <c r="R49" s="87">
        <v>0</v>
      </c>
      <c r="S49" s="87">
        <v>0</v>
      </c>
      <c r="T49" s="88">
        <f t="shared" si="17"/>
        <v>3200</v>
      </c>
      <c r="U49" s="89">
        <f t="shared" si="4"/>
        <v>15200</v>
      </c>
      <c r="V49" s="62"/>
      <c r="W49" s="20"/>
    </row>
    <row r="50" spans="1:23" ht="23.25" x14ac:dyDescent="0.25">
      <c r="A50" s="83" t="s">
        <v>109</v>
      </c>
      <c r="B50" s="84" t="s">
        <v>110</v>
      </c>
      <c r="C50" s="84">
        <v>2000</v>
      </c>
      <c r="D50" s="87">
        <v>0</v>
      </c>
      <c r="E50" s="87">
        <v>0</v>
      </c>
      <c r="F50" s="88">
        <f t="shared" si="5"/>
        <v>2000</v>
      </c>
      <c r="G50" s="84">
        <v>0</v>
      </c>
      <c r="H50" s="87">
        <v>5000</v>
      </c>
      <c r="I50" s="87">
        <v>0</v>
      </c>
      <c r="J50" s="87">
        <v>5000</v>
      </c>
      <c r="K50" s="87">
        <v>0</v>
      </c>
      <c r="L50" s="87">
        <v>0</v>
      </c>
      <c r="M50" s="87">
        <v>0</v>
      </c>
      <c r="N50" s="88">
        <f t="shared" si="2"/>
        <v>10000</v>
      </c>
      <c r="O50" s="84">
        <v>1500</v>
      </c>
      <c r="P50" s="84">
        <v>0</v>
      </c>
      <c r="Q50" s="87">
        <v>0</v>
      </c>
      <c r="R50" s="87">
        <v>0</v>
      </c>
      <c r="S50" s="87">
        <v>0</v>
      </c>
      <c r="T50" s="88">
        <f t="shared" si="17"/>
        <v>1500</v>
      </c>
      <c r="U50" s="89">
        <f t="shared" si="4"/>
        <v>13500</v>
      </c>
      <c r="V50" s="62"/>
      <c r="W50" s="20"/>
    </row>
    <row r="51" spans="1:23" ht="34.5" x14ac:dyDescent="0.25">
      <c r="A51" s="83" t="s">
        <v>111</v>
      </c>
      <c r="B51" s="84" t="s">
        <v>112</v>
      </c>
      <c r="C51" s="84">
        <v>0</v>
      </c>
      <c r="D51" s="87">
        <v>0</v>
      </c>
      <c r="E51" s="87">
        <v>0</v>
      </c>
      <c r="F51" s="88">
        <f t="shared" si="5"/>
        <v>0</v>
      </c>
      <c r="G51" s="84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8">
        <f t="shared" si="2"/>
        <v>0</v>
      </c>
      <c r="O51" s="84">
        <v>0</v>
      </c>
      <c r="P51" s="84">
        <v>0</v>
      </c>
      <c r="Q51" s="87">
        <v>1000</v>
      </c>
      <c r="R51" s="87">
        <v>0</v>
      </c>
      <c r="S51" s="87">
        <v>0</v>
      </c>
      <c r="T51" s="88">
        <f t="shared" si="17"/>
        <v>1000</v>
      </c>
      <c r="U51" s="89">
        <f t="shared" si="4"/>
        <v>1000</v>
      </c>
      <c r="V51" s="62"/>
      <c r="W51" s="20"/>
    </row>
    <row r="52" spans="1:23" ht="34.5" x14ac:dyDescent="0.25">
      <c r="A52" s="83" t="s">
        <v>113</v>
      </c>
      <c r="B52" s="84" t="s">
        <v>114</v>
      </c>
      <c r="C52" s="84">
        <v>0</v>
      </c>
      <c r="D52" s="87">
        <v>0</v>
      </c>
      <c r="E52" s="87">
        <v>0</v>
      </c>
      <c r="F52" s="88">
        <f t="shared" si="5"/>
        <v>0</v>
      </c>
      <c r="G52" s="84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8">
        <f t="shared" si="2"/>
        <v>0</v>
      </c>
      <c r="O52" s="84">
        <v>1500</v>
      </c>
      <c r="P52" s="84">
        <v>0</v>
      </c>
      <c r="Q52" s="87">
        <v>0</v>
      </c>
      <c r="R52" s="87">
        <v>0</v>
      </c>
      <c r="S52" s="87">
        <v>0</v>
      </c>
      <c r="T52" s="88">
        <f t="shared" si="17"/>
        <v>1500</v>
      </c>
      <c r="U52" s="89">
        <f t="shared" si="4"/>
        <v>1500</v>
      </c>
      <c r="V52" s="62"/>
      <c r="W52" s="20"/>
    </row>
    <row r="53" spans="1:23" ht="34.5" x14ac:dyDescent="0.25">
      <c r="A53" s="83" t="s">
        <v>115</v>
      </c>
      <c r="B53" s="84" t="s">
        <v>116</v>
      </c>
      <c r="C53" s="84">
        <v>250</v>
      </c>
      <c r="D53" s="87">
        <v>500</v>
      </c>
      <c r="E53" s="87">
        <v>1200</v>
      </c>
      <c r="F53" s="88">
        <f t="shared" si="5"/>
        <v>1950</v>
      </c>
      <c r="G53" s="84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8">
        <f t="shared" si="2"/>
        <v>0</v>
      </c>
      <c r="O53" s="84">
        <v>2000</v>
      </c>
      <c r="P53" s="84">
        <v>0</v>
      </c>
      <c r="Q53" s="87">
        <v>0</v>
      </c>
      <c r="R53" s="87">
        <v>0</v>
      </c>
      <c r="S53" s="87">
        <v>0</v>
      </c>
      <c r="T53" s="88">
        <f t="shared" si="17"/>
        <v>2000</v>
      </c>
      <c r="U53" s="89">
        <f t="shared" si="4"/>
        <v>3950</v>
      </c>
      <c r="V53" s="62"/>
      <c r="W53" s="20"/>
    </row>
    <row r="54" spans="1:23" ht="23.25" x14ac:dyDescent="0.25">
      <c r="A54" s="83" t="s">
        <v>117</v>
      </c>
      <c r="B54" s="84" t="s">
        <v>118</v>
      </c>
      <c r="C54" s="84">
        <v>0</v>
      </c>
      <c r="D54" s="87">
        <v>1500</v>
      </c>
      <c r="E54" s="87">
        <v>1500</v>
      </c>
      <c r="F54" s="88">
        <f t="shared" si="5"/>
        <v>3000</v>
      </c>
      <c r="G54" s="84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8">
        <f t="shared" si="2"/>
        <v>0</v>
      </c>
      <c r="O54" s="84">
        <v>1500</v>
      </c>
      <c r="P54" s="84">
        <v>500</v>
      </c>
      <c r="Q54" s="87">
        <v>15000</v>
      </c>
      <c r="R54" s="87">
        <v>0</v>
      </c>
      <c r="S54" s="87">
        <v>0</v>
      </c>
      <c r="T54" s="88">
        <f t="shared" si="17"/>
        <v>17000</v>
      </c>
      <c r="U54" s="89">
        <f t="shared" si="4"/>
        <v>20000</v>
      </c>
      <c r="V54" s="62"/>
      <c r="W54" s="20"/>
    </row>
    <row r="55" spans="1:23" ht="34.5" x14ac:dyDescent="0.25">
      <c r="A55" s="83" t="s">
        <v>119</v>
      </c>
      <c r="B55" s="84" t="s">
        <v>120</v>
      </c>
      <c r="C55" s="84">
        <v>0</v>
      </c>
      <c r="D55" s="87">
        <v>0</v>
      </c>
      <c r="E55" s="87">
        <v>1500</v>
      </c>
      <c r="F55" s="88">
        <f t="shared" si="5"/>
        <v>1500</v>
      </c>
      <c r="G55" s="84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8">
        <f t="shared" si="2"/>
        <v>0</v>
      </c>
      <c r="O55" s="84">
        <v>1500</v>
      </c>
      <c r="P55" s="84">
        <v>0</v>
      </c>
      <c r="Q55" s="87">
        <v>1000</v>
      </c>
      <c r="R55" s="87">
        <v>0</v>
      </c>
      <c r="S55" s="87">
        <v>0</v>
      </c>
      <c r="T55" s="88">
        <f t="shared" si="17"/>
        <v>2500</v>
      </c>
      <c r="U55" s="89">
        <f t="shared" si="4"/>
        <v>4000</v>
      </c>
      <c r="V55" s="62"/>
      <c r="W55" s="20"/>
    </row>
    <row r="56" spans="1:23" ht="34.5" x14ac:dyDescent="0.25">
      <c r="A56" s="83" t="s">
        <v>121</v>
      </c>
      <c r="B56" s="84" t="s">
        <v>122</v>
      </c>
      <c r="C56" s="84">
        <v>0</v>
      </c>
      <c r="D56" s="87">
        <v>0</v>
      </c>
      <c r="E56" s="87">
        <v>2500</v>
      </c>
      <c r="F56" s="88">
        <f t="shared" si="5"/>
        <v>2500</v>
      </c>
      <c r="G56" s="84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8">
        <f t="shared" si="2"/>
        <v>0</v>
      </c>
      <c r="O56" s="84">
        <v>0</v>
      </c>
      <c r="P56" s="84">
        <v>0</v>
      </c>
      <c r="Q56" s="87">
        <v>5000</v>
      </c>
      <c r="R56" s="87">
        <v>0</v>
      </c>
      <c r="S56" s="87">
        <v>0</v>
      </c>
      <c r="T56" s="88">
        <f t="shared" si="17"/>
        <v>5000</v>
      </c>
      <c r="U56" s="89">
        <f t="shared" si="4"/>
        <v>7500</v>
      </c>
      <c r="V56" s="62"/>
      <c r="W56" s="20"/>
    </row>
    <row r="57" spans="1:23" ht="45.75" x14ac:dyDescent="0.25">
      <c r="A57" s="83" t="s">
        <v>123</v>
      </c>
      <c r="B57" s="84" t="s">
        <v>124</v>
      </c>
      <c r="C57" s="84">
        <v>0</v>
      </c>
      <c r="D57" s="87">
        <v>1500</v>
      </c>
      <c r="E57" s="87">
        <v>5000</v>
      </c>
      <c r="F57" s="88">
        <f t="shared" si="5"/>
        <v>6500</v>
      </c>
      <c r="G57" s="84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8">
        <f t="shared" si="2"/>
        <v>0</v>
      </c>
      <c r="O57" s="84">
        <v>1500</v>
      </c>
      <c r="P57" s="84">
        <v>500</v>
      </c>
      <c r="Q57" s="87">
        <v>0</v>
      </c>
      <c r="R57" s="87">
        <v>0</v>
      </c>
      <c r="S57" s="87">
        <v>0</v>
      </c>
      <c r="T57" s="88">
        <f t="shared" si="17"/>
        <v>2000</v>
      </c>
      <c r="U57" s="89">
        <f t="shared" si="4"/>
        <v>8500</v>
      </c>
      <c r="V57" s="62"/>
      <c r="W57" s="20"/>
    </row>
    <row r="58" spans="1:23" ht="23.25" x14ac:dyDescent="0.25">
      <c r="A58" s="77" t="s">
        <v>125</v>
      </c>
      <c r="B58" s="78" t="s">
        <v>126</v>
      </c>
      <c r="C58" s="78">
        <f>SUM(C59:C61)</f>
        <v>0</v>
      </c>
      <c r="D58" s="78">
        <f>SUM(D59:D61)</f>
        <v>0</v>
      </c>
      <c r="E58" s="78">
        <f>SUM(E59:E61)</f>
        <v>6500</v>
      </c>
      <c r="F58" s="81">
        <f t="shared" si="5"/>
        <v>6500</v>
      </c>
      <c r="G58" s="78">
        <f t="shared" ref="G58:L58" si="18">SUM(G59:G61)</f>
        <v>0</v>
      </c>
      <c r="H58" s="91">
        <f t="shared" si="18"/>
        <v>0</v>
      </c>
      <c r="I58" s="91">
        <f t="shared" si="18"/>
        <v>0</v>
      </c>
      <c r="J58" s="91">
        <f t="shared" si="18"/>
        <v>0</v>
      </c>
      <c r="K58" s="91">
        <f t="shared" si="18"/>
        <v>0</v>
      </c>
      <c r="L58" s="91">
        <f t="shared" si="18"/>
        <v>0</v>
      </c>
      <c r="M58" s="91">
        <v>0</v>
      </c>
      <c r="N58" s="81">
        <f t="shared" si="2"/>
        <v>0</v>
      </c>
      <c r="O58" s="78">
        <f t="shared" ref="O58:T58" si="19">SUM(O59:O61)</f>
        <v>7000</v>
      </c>
      <c r="P58" s="78">
        <f t="shared" si="19"/>
        <v>250</v>
      </c>
      <c r="Q58" s="78">
        <f t="shared" si="19"/>
        <v>1000</v>
      </c>
      <c r="R58" s="78">
        <f t="shared" si="19"/>
        <v>0</v>
      </c>
      <c r="S58" s="78">
        <f t="shared" si="19"/>
        <v>0</v>
      </c>
      <c r="T58" s="81">
        <f t="shared" si="19"/>
        <v>8250</v>
      </c>
      <c r="U58" s="76">
        <f t="shared" si="4"/>
        <v>14750</v>
      </c>
      <c r="V58" s="62"/>
      <c r="W58" s="20"/>
    </row>
    <row r="59" spans="1:23" ht="23.25" x14ac:dyDescent="0.25">
      <c r="A59" s="83" t="s">
        <v>127</v>
      </c>
      <c r="B59" s="84" t="s">
        <v>128</v>
      </c>
      <c r="C59" s="84">
        <v>0</v>
      </c>
      <c r="D59" s="87">
        <v>0</v>
      </c>
      <c r="E59" s="87">
        <v>2000</v>
      </c>
      <c r="F59" s="88">
        <f>SUM(C59+D59+E59)</f>
        <v>2000</v>
      </c>
      <c r="G59" s="84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8">
        <f t="shared" si="2"/>
        <v>0</v>
      </c>
      <c r="O59" s="84">
        <v>2000</v>
      </c>
      <c r="P59" s="84">
        <v>0</v>
      </c>
      <c r="Q59" s="87">
        <v>0</v>
      </c>
      <c r="R59" s="87">
        <v>0</v>
      </c>
      <c r="S59" s="87">
        <v>0</v>
      </c>
      <c r="T59" s="88">
        <f>O59+P59+Q59+R59+S59</f>
        <v>2000</v>
      </c>
      <c r="U59" s="89">
        <f t="shared" si="4"/>
        <v>4000</v>
      </c>
      <c r="V59" s="62"/>
      <c r="W59" s="20"/>
    </row>
    <row r="60" spans="1:23" ht="23.25" x14ac:dyDescent="0.25">
      <c r="A60" s="83" t="s">
        <v>129</v>
      </c>
      <c r="B60" s="84" t="s">
        <v>130</v>
      </c>
      <c r="C60" s="84">
        <v>0</v>
      </c>
      <c r="D60" s="87">
        <v>0</v>
      </c>
      <c r="E60" s="87">
        <v>2000</v>
      </c>
      <c r="F60" s="88">
        <f t="shared" si="5"/>
        <v>2000</v>
      </c>
      <c r="G60" s="84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8">
        <f t="shared" si="2"/>
        <v>0</v>
      </c>
      <c r="O60" s="84">
        <v>3000</v>
      </c>
      <c r="P60" s="84">
        <v>0</v>
      </c>
      <c r="Q60" s="87">
        <v>0</v>
      </c>
      <c r="R60" s="87">
        <v>0</v>
      </c>
      <c r="S60" s="87">
        <v>0</v>
      </c>
      <c r="T60" s="88">
        <f>O60+P60+Q60+R60+S60</f>
        <v>3000</v>
      </c>
      <c r="U60" s="89">
        <f t="shared" si="4"/>
        <v>5000</v>
      </c>
      <c r="V60" s="62"/>
      <c r="W60" s="20"/>
    </row>
    <row r="61" spans="1:23" ht="34.5" x14ac:dyDescent="0.25">
      <c r="A61" s="83" t="s">
        <v>131</v>
      </c>
      <c r="B61" s="84" t="s">
        <v>132</v>
      </c>
      <c r="C61" s="84">
        <v>0</v>
      </c>
      <c r="D61" s="87">
        <v>0</v>
      </c>
      <c r="E61" s="87">
        <v>2500</v>
      </c>
      <c r="F61" s="88">
        <f t="shared" si="5"/>
        <v>2500</v>
      </c>
      <c r="G61" s="84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8">
        <f t="shared" si="2"/>
        <v>0</v>
      </c>
      <c r="O61" s="84">
        <v>2000</v>
      </c>
      <c r="P61" s="84">
        <v>250</v>
      </c>
      <c r="Q61" s="87">
        <v>1000</v>
      </c>
      <c r="R61" s="87">
        <v>0</v>
      </c>
      <c r="S61" s="87">
        <v>0</v>
      </c>
      <c r="T61" s="88">
        <f>O61+P61+Q61+R61+S61</f>
        <v>3250</v>
      </c>
      <c r="U61" s="89">
        <f t="shared" si="4"/>
        <v>5750</v>
      </c>
      <c r="V61" s="62"/>
      <c r="W61" s="20"/>
    </row>
    <row r="62" spans="1:23" ht="57" x14ac:dyDescent="0.25">
      <c r="A62" s="77" t="s">
        <v>133</v>
      </c>
      <c r="B62" s="78" t="s">
        <v>134</v>
      </c>
      <c r="C62" s="78">
        <f>SUM(C63:C66)</f>
        <v>0</v>
      </c>
      <c r="D62" s="78">
        <f>SUM(D63:D66)</f>
        <v>10000</v>
      </c>
      <c r="E62" s="78">
        <f>SUM(E63:E66)</f>
        <v>5500</v>
      </c>
      <c r="F62" s="81">
        <f t="shared" si="5"/>
        <v>15500</v>
      </c>
      <c r="G62" s="78">
        <f t="shared" ref="G62:M62" si="20">SUM(G63:G66)</f>
        <v>0</v>
      </c>
      <c r="H62" s="78">
        <f t="shared" si="20"/>
        <v>0</v>
      </c>
      <c r="I62" s="78">
        <f t="shared" si="20"/>
        <v>0</v>
      </c>
      <c r="J62" s="78">
        <f t="shared" si="20"/>
        <v>25000</v>
      </c>
      <c r="K62" s="78">
        <f t="shared" si="20"/>
        <v>0</v>
      </c>
      <c r="L62" s="78">
        <f t="shared" si="20"/>
        <v>0</v>
      </c>
      <c r="M62" s="78">
        <f t="shared" si="20"/>
        <v>0</v>
      </c>
      <c r="N62" s="81">
        <f t="shared" si="2"/>
        <v>25000</v>
      </c>
      <c r="O62" s="78">
        <f t="shared" ref="O62:T62" si="21">SUM(O63:O66)</f>
        <v>4500</v>
      </c>
      <c r="P62" s="78">
        <f t="shared" si="21"/>
        <v>2500</v>
      </c>
      <c r="Q62" s="78">
        <f t="shared" si="21"/>
        <v>6000</v>
      </c>
      <c r="R62" s="78">
        <f t="shared" si="21"/>
        <v>0</v>
      </c>
      <c r="S62" s="78">
        <f t="shared" si="21"/>
        <v>0</v>
      </c>
      <c r="T62" s="81">
        <f t="shared" si="21"/>
        <v>13000</v>
      </c>
      <c r="U62" s="76">
        <f t="shared" si="4"/>
        <v>53500</v>
      </c>
      <c r="V62" s="62"/>
      <c r="W62" s="20"/>
    </row>
    <row r="63" spans="1:23" ht="23.25" x14ac:dyDescent="0.25">
      <c r="A63" s="83" t="s">
        <v>135</v>
      </c>
      <c r="B63" s="84" t="s">
        <v>136</v>
      </c>
      <c r="C63" s="84">
        <v>0</v>
      </c>
      <c r="D63" s="84">
        <v>3000</v>
      </c>
      <c r="E63" s="84">
        <v>500</v>
      </c>
      <c r="F63" s="88">
        <f>SUM(C63:E63)</f>
        <v>3500</v>
      </c>
      <c r="G63" s="84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8">
        <v>0</v>
      </c>
      <c r="O63" s="84">
        <v>1500</v>
      </c>
      <c r="P63" s="84">
        <v>0</v>
      </c>
      <c r="Q63" s="84">
        <v>1500</v>
      </c>
      <c r="R63" s="84">
        <v>0</v>
      </c>
      <c r="S63" s="84">
        <v>0</v>
      </c>
      <c r="T63" s="88">
        <f>O63+P63+Q63+R63+S63</f>
        <v>3000</v>
      </c>
      <c r="U63" s="89">
        <f t="shared" si="4"/>
        <v>6500</v>
      </c>
      <c r="V63" s="62"/>
      <c r="W63" s="20"/>
    </row>
    <row r="64" spans="1:23" ht="45.75" x14ac:dyDescent="0.25">
      <c r="A64" s="83" t="s">
        <v>137</v>
      </c>
      <c r="B64" s="84" t="s">
        <v>138</v>
      </c>
      <c r="C64" s="84">
        <v>0</v>
      </c>
      <c r="D64" s="87">
        <v>1500</v>
      </c>
      <c r="E64" s="87">
        <v>5000</v>
      </c>
      <c r="F64" s="88">
        <f t="shared" si="5"/>
        <v>6500</v>
      </c>
      <c r="G64" s="84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8">
        <f t="shared" si="2"/>
        <v>0</v>
      </c>
      <c r="O64" s="84">
        <v>1500</v>
      </c>
      <c r="P64" s="84">
        <v>1500</v>
      </c>
      <c r="Q64" s="87">
        <v>1500</v>
      </c>
      <c r="R64" s="87">
        <v>0</v>
      </c>
      <c r="S64" s="87">
        <v>0</v>
      </c>
      <c r="T64" s="88">
        <f>O64+P64+Q64+R64+S64</f>
        <v>4500</v>
      </c>
      <c r="U64" s="89">
        <f t="shared" si="4"/>
        <v>11000</v>
      </c>
      <c r="V64" s="62"/>
      <c r="W64" s="20"/>
    </row>
    <row r="65" spans="1:23" ht="34.5" x14ac:dyDescent="0.25">
      <c r="A65" s="83" t="s">
        <v>139</v>
      </c>
      <c r="B65" s="84" t="s">
        <v>140</v>
      </c>
      <c r="C65" s="84">
        <v>0</v>
      </c>
      <c r="D65" s="87">
        <v>5000</v>
      </c>
      <c r="E65" s="87">
        <v>0</v>
      </c>
      <c r="F65" s="88">
        <f t="shared" si="5"/>
        <v>5000</v>
      </c>
      <c r="G65" s="84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8">
        <f t="shared" si="2"/>
        <v>0</v>
      </c>
      <c r="O65" s="84">
        <v>0</v>
      </c>
      <c r="P65" s="84">
        <v>500</v>
      </c>
      <c r="Q65" s="87">
        <v>1500</v>
      </c>
      <c r="R65" s="87">
        <v>0</v>
      </c>
      <c r="S65" s="87">
        <v>0</v>
      </c>
      <c r="T65" s="88">
        <f>O65+P65+Q65+R65+S65</f>
        <v>2000</v>
      </c>
      <c r="U65" s="89">
        <f t="shared" si="4"/>
        <v>7000</v>
      </c>
      <c r="V65" s="62"/>
      <c r="W65" s="20"/>
    </row>
    <row r="66" spans="1:23" ht="45.75" x14ac:dyDescent="0.25">
      <c r="A66" s="83" t="s">
        <v>141</v>
      </c>
      <c r="B66" s="84" t="s">
        <v>142</v>
      </c>
      <c r="C66" s="84">
        <v>0</v>
      </c>
      <c r="D66" s="87">
        <v>500</v>
      </c>
      <c r="E66" s="87">
        <v>0</v>
      </c>
      <c r="F66" s="88">
        <f t="shared" si="5"/>
        <v>500</v>
      </c>
      <c r="G66" s="84">
        <v>0</v>
      </c>
      <c r="H66" s="87">
        <v>0</v>
      </c>
      <c r="I66" s="87">
        <v>0</v>
      </c>
      <c r="J66" s="87">
        <v>25000</v>
      </c>
      <c r="K66" s="87">
        <v>0</v>
      </c>
      <c r="L66" s="87">
        <v>0</v>
      </c>
      <c r="M66" s="87">
        <v>0</v>
      </c>
      <c r="N66" s="88">
        <f t="shared" si="2"/>
        <v>25000</v>
      </c>
      <c r="O66" s="84">
        <v>1500</v>
      </c>
      <c r="P66" s="84">
        <v>500</v>
      </c>
      <c r="Q66" s="87">
        <v>1500</v>
      </c>
      <c r="R66" s="87">
        <v>0</v>
      </c>
      <c r="S66" s="87">
        <v>0</v>
      </c>
      <c r="T66" s="88">
        <f>O66+P66+Q66+R66+S66</f>
        <v>3500</v>
      </c>
      <c r="U66" s="89">
        <f t="shared" si="4"/>
        <v>29000</v>
      </c>
      <c r="V66" s="62"/>
      <c r="W66" s="20"/>
    </row>
    <row r="67" spans="1:23" ht="45.75" x14ac:dyDescent="0.25">
      <c r="A67" s="77" t="s">
        <v>143</v>
      </c>
      <c r="B67" s="78" t="s">
        <v>144</v>
      </c>
      <c r="C67" s="78">
        <f>SUM(C68:C69)</f>
        <v>0</v>
      </c>
      <c r="D67" s="78">
        <f>SUM(D68:D69)</f>
        <v>0</v>
      </c>
      <c r="E67" s="78">
        <v>0</v>
      </c>
      <c r="F67" s="81">
        <f t="shared" si="5"/>
        <v>0</v>
      </c>
      <c r="G67" s="91">
        <f t="shared" ref="G67:M67" si="22">SUM(G68:G69)</f>
        <v>0</v>
      </c>
      <c r="H67" s="91">
        <f t="shared" si="22"/>
        <v>16000</v>
      </c>
      <c r="I67" s="91">
        <f t="shared" si="22"/>
        <v>0</v>
      </c>
      <c r="J67" s="91">
        <f t="shared" si="22"/>
        <v>0</v>
      </c>
      <c r="K67" s="91">
        <f t="shared" si="22"/>
        <v>0</v>
      </c>
      <c r="L67" s="91">
        <f t="shared" si="22"/>
        <v>0</v>
      </c>
      <c r="M67" s="91">
        <f t="shared" si="22"/>
        <v>0</v>
      </c>
      <c r="N67" s="81">
        <f t="shared" si="2"/>
        <v>16000</v>
      </c>
      <c r="O67" s="78">
        <f t="shared" ref="O67:T67" si="23">SUM(O68:O69)</f>
        <v>0</v>
      </c>
      <c r="P67" s="78">
        <f t="shared" si="23"/>
        <v>0</v>
      </c>
      <c r="Q67" s="78">
        <f t="shared" si="23"/>
        <v>5000</v>
      </c>
      <c r="R67" s="91">
        <f t="shared" si="23"/>
        <v>0</v>
      </c>
      <c r="S67" s="91">
        <f t="shared" si="23"/>
        <v>0</v>
      </c>
      <c r="T67" s="81">
        <f t="shared" si="23"/>
        <v>5000</v>
      </c>
      <c r="U67" s="76">
        <f t="shared" si="4"/>
        <v>21000</v>
      </c>
      <c r="V67" s="62"/>
      <c r="W67" s="62"/>
    </row>
    <row r="68" spans="1:23" ht="34.5" x14ac:dyDescent="0.25">
      <c r="A68" s="83" t="s">
        <v>145</v>
      </c>
      <c r="B68" s="84" t="s">
        <v>146</v>
      </c>
      <c r="C68" s="84">
        <v>0</v>
      </c>
      <c r="D68" s="87">
        <v>0</v>
      </c>
      <c r="E68" s="87">
        <v>0</v>
      </c>
      <c r="F68" s="88">
        <f t="shared" si="5"/>
        <v>0</v>
      </c>
      <c r="G68" s="84">
        <v>0</v>
      </c>
      <c r="H68" s="87">
        <v>13000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8">
        <f>SUM(G68:M68)</f>
        <v>13000</v>
      </c>
      <c r="O68" s="84">
        <v>0</v>
      </c>
      <c r="P68" s="84">
        <v>0</v>
      </c>
      <c r="Q68" s="87">
        <v>0</v>
      </c>
      <c r="R68" s="87">
        <v>0</v>
      </c>
      <c r="S68" s="87">
        <v>0</v>
      </c>
      <c r="T68" s="88">
        <f>SUM(O68:S68)</f>
        <v>0</v>
      </c>
      <c r="U68" s="89">
        <f t="shared" si="4"/>
        <v>13000</v>
      </c>
      <c r="V68" s="62"/>
      <c r="W68" s="20"/>
    </row>
    <row r="69" spans="1:23" ht="34.5" x14ac:dyDescent="0.25">
      <c r="A69" s="83" t="s">
        <v>147</v>
      </c>
      <c r="B69" s="84" t="s">
        <v>148</v>
      </c>
      <c r="C69" s="84">
        <v>0</v>
      </c>
      <c r="D69" s="87">
        <v>0</v>
      </c>
      <c r="E69" s="87">
        <v>0</v>
      </c>
      <c r="F69" s="88">
        <f t="shared" si="5"/>
        <v>0</v>
      </c>
      <c r="G69" s="84">
        <v>0</v>
      </c>
      <c r="H69" s="87">
        <v>3000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8">
        <f>SUM(G69:M69)</f>
        <v>3000</v>
      </c>
      <c r="O69" s="84">
        <v>0</v>
      </c>
      <c r="P69" s="84">
        <v>0</v>
      </c>
      <c r="Q69" s="87">
        <v>5000</v>
      </c>
      <c r="R69" s="87">
        <v>0</v>
      </c>
      <c r="S69" s="87">
        <v>0</v>
      </c>
      <c r="T69" s="88">
        <f>SUM(O69:S69)</f>
        <v>5000</v>
      </c>
      <c r="U69" s="89">
        <f t="shared" si="4"/>
        <v>8000</v>
      </c>
      <c r="V69" s="62"/>
      <c r="W69" s="20"/>
    </row>
    <row r="70" spans="1:23" ht="34.5" x14ac:dyDescent="0.25">
      <c r="A70" s="77" t="s">
        <v>149</v>
      </c>
      <c r="B70" s="78" t="s">
        <v>150</v>
      </c>
      <c r="C70" s="78">
        <f>C71+C75+C77+C81</f>
        <v>699.49</v>
      </c>
      <c r="D70" s="94">
        <f>D71+D77+D81</f>
        <v>700</v>
      </c>
      <c r="E70" s="78">
        <f>E71+E75+E77+E81</f>
        <v>3500</v>
      </c>
      <c r="F70" s="81">
        <f>C70+D70+E70</f>
        <v>4899.49</v>
      </c>
      <c r="G70" s="78">
        <f>SUM(G77)</f>
        <v>0</v>
      </c>
      <c r="H70" s="91">
        <f>SUM(H77)</f>
        <v>0</v>
      </c>
      <c r="I70" s="91">
        <f>SUM(I77)</f>
        <v>0</v>
      </c>
      <c r="J70" s="91">
        <f>SUM(J77)</f>
        <v>0</v>
      </c>
      <c r="K70" s="91">
        <f>SUM(K77)</f>
        <v>0</v>
      </c>
      <c r="L70" s="78">
        <f>L71+L77+L81</f>
        <v>239108.22</v>
      </c>
      <c r="M70" s="91">
        <f>SUM(M71,M77)</f>
        <v>0</v>
      </c>
      <c r="N70" s="81">
        <f t="shared" si="2"/>
        <v>239108.22</v>
      </c>
      <c r="O70" s="78">
        <f>O71+O77+O81+O75</f>
        <v>2200</v>
      </c>
      <c r="P70" s="78">
        <f>P71+P77+P81</f>
        <v>1000</v>
      </c>
      <c r="Q70" s="78">
        <f>Q71+Q75+Q77+Q81</f>
        <v>0</v>
      </c>
      <c r="R70" s="78">
        <f>SUM(R77)</f>
        <v>0</v>
      </c>
      <c r="S70" s="78">
        <f>SUM(S77)</f>
        <v>0</v>
      </c>
      <c r="T70" s="81">
        <f>T71+T75+T77+T81</f>
        <v>3200</v>
      </c>
      <c r="U70" s="76">
        <f t="shared" si="4"/>
        <v>247207.71</v>
      </c>
      <c r="V70" s="62"/>
      <c r="W70" s="62">
        <f>SUM(O70:S70)</f>
        <v>3200</v>
      </c>
    </row>
    <row r="71" spans="1:23" ht="37.5" x14ac:dyDescent="0.25">
      <c r="A71" s="77" t="s">
        <v>151</v>
      </c>
      <c r="B71" s="95" t="s">
        <v>152</v>
      </c>
      <c r="C71" s="94">
        <f>SUM(C72:C74)</f>
        <v>0</v>
      </c>
      <c r="D71" s="94">
        <f>SUM(D72:D74)</f>
        <v>0</v>
      </c>
      <c r="E71" s="94">
        <f>SUM(E72:E74)</f>
        <v>0</v>
      </c>
      <c r="F71" s="96">
        <f>SUM(F72:F74)</f>
        <v>0</v>
      </c>
      <c r="G71" s="94">
        <f t="shared" ref="G71:M71" si="24">SUM(G72:G74)</f>
        <v>0</v>
      </c>
      <c r="H71" s="94">
        <f t="shared" si="24"/>
        <v>0</v>
      </c>
      <c r="I71" s="94">
        <f t="shared" si="24"/>
        <v>0</v>
      </c>
      <c r="J71" s="94">
        <f t="shared" si="24"/>
        <v>0</v>
      </c>
      <c r="K71" s="94">
        <f t="shared" si="24"/>
        <v>0</v>
      </c>
      <c r="L71" s="78">
        <f t="shared" si="24"/>
        <v>239108.22</v>
      </c>
      <c r="M71" s="94">
        <f t="shared" si="24"/>
        <v>0</v>
      </c>
      <c r="N71" s="81">
        <f t="shared" si="2"/>
        <v>239108.22</v>
      </c>
      <c r="O71" s="78">
        <f t="shared" ref="O71:T71" si="25">SUM(O72:O74)</f>
        <v>0</v>
      </c>
      <c r="P71" s="94">
        <f t="shared" si="25"/>
        <v>0</v>
      </c>
      <c r="Q71" s="94">
        <f t="shared" si="25"/>
        <v>0</v>
      </c>
      <c r="R71" s="94">
        <f t="shared" si="25"/>
        <v>0</v>
      </c>
      <c r="S71" s="94">
        <f t="shared" si="25"/>
        <v>0</v>
      </c>
      <c r="T71" s="96">
        <f t="shared" si="25"/>
        <v>0</v>
      </c>
      <c r="U71" s="76">
        <f t="shared" si="4"/>
        <v>239108.22</v>
      </c>
      <c r="V71" s="62"/>
      <c r="W71" s="20"/>
    </row>
    <row r="72" spans="1:23" ht="37.5" x14ac:dyDescent="0.25">
      <c r="A72" s="83" t="s">
        <v>153</v>
      </c>
      <c r="B72" s="97" t="s">
        <v>154</v>
      </c>
      <c r="C72" s="98">
        <v>0</v>
      </c>
      <c r="D72" s="98">
        <v>0</v>
      </c>
      <c r="E72" s="98">
        <v>0</v>
      </c>
      <c r="F72" s="99">
        <f>SUM(C72:E72)</f>
        <v>0</v>
      </c>
      <c r="G72" s="98">
        <v>0</v>
      </c>
      <c r="H72" s="100">
        <v>0</v>
      </c>
      <c r="I72" s="100">
        <v>0</v>
      </c>
      <c r="J72" s="100">
        <v>0</v>
      </c>
      <c r="K72" s="100">
        <v>0</v>
      </c>
      <c r="L72" s="87">
        <v>2347.08</v>
      </c>
      <c r="M72" s="100">
        <v>0</v>
      </c>
      <c r="N72" s="88">
        <f>SUM(G72:M72)</f>
        <v>2347.08</v>
      </c>
      <c r="O72" s="98">
        <v>0</v>
      </c>
      <c r="P72" s="98">
        <v>0</v>
      </c>
      <c r="Q72" s="98">
        <v>0</v>
      </c>
      <c r="R72" s="98">
        <v>0</v>
      </c>
      <c r="S72" s="98">
        <v>0</v>
      </c>
      <c r="T72" s="99">
        <f>SUM(O72:S72)</f>
        <v>0</v>
      </c>
      <c r="U72" s="89">
        <f t="shared" si="4"/>
        <v>2347.08</v>
      </c>
      <c r="V72" s="62"/>
      <c r="W72" s="20"/>
    </row>
    <row r="73" spans="1:23" ht="28.5" x14ac:dyDescent="0.25">
      <c r="A73" s="83" t="s">
        <v>155</v>
      </c>
      <c r="B73" s="97" t="s">
        <v>156</v>
      </c>
      <c r="C73" s="98">
        <v>0</v>
      </c>
      <c r="D73" s="98">
        <v>0</v>
      </c>
      <c r="E73" s="98">
        <v>0</v>
      </c>
      <c r="F73" s="99">
        <v>0</v>
      </c>
      <c r="G73" s="98">
        <v>0</v>
      </c>
      <c r="H73" s="100">
        <v>0</v>
      </c>
      <c r="I73" s="100">
        <v>0</v>
      </c>
      <c r="J73" s="100">
        <v>0</v>
      </c>
      <c r="K73" s="100">
        <v>0</v>
      </c>
      <c r="L73" s="87">
        <v>0</v>
      </c>
      <c r="M73" s="100">
        <v>0</v>
      </c>
      <c r="N73" s="88">
        <f>SUM(G73:M73)</f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9">
        <f>SUM(O73:S73)</f>
        <v>0</v>
      </c>
      <c r="U73" s="89">
        <f t="shared" si="4"/>
        <v>0</v>
      </c>
      <c r="V73" s="62"/>
      <c r="W73" s="20"/>
    </row>
    <row r="74" spans="1:23" ht="28.5" x14ac:dyDescent="0.25">
      <c r="A74" s="83" t="s">
        <v>157</v>
      </c>
      <c r="B74" s="97" t="s">
        <v>158</v>
      </c>
      <c r="C74" s="98">
        <v>0</v>
      </c>
      <c r="D74" s="98">
        <v>0</v>
      </c>
      <c r="E74" s="98">
        <v>0</v>
      </c>
      <c r="F74" s="99">
        <f>SUM(C74:E74)</f>
        <v>0</v>
      </c>
      <c r="G74" s="98">
        <v>0</v>
      </c>
      <c r="H74" s="100">
        <v>0</v>
      </c>
      <c r="I74" s="100">
        <v>0</v>
      </c>
      <c r="J74" s="100">
        <v>0</v>
      </c>
      <c r="K74" s="100">
        <v>0</v>
      </c>
      <c r="L74" s="87">
        <v>236761.14</v>
      </c>
      <c r="M74" s="100">
        <v>0</v>
      </c>
      <c r="N74" s="88">
        <f t="shared" si="2"/>
        <v>236761.14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9">
        <f>SUM(O74:S74)</f>
        <v>0</v>
      </c>
      <c r="U74" s="89">
        <f t="shared" ref="U74:U122" si="26">SUM(F74+N74+T74)</f>
        <v>236761.14</v>
      </c>
      <c r="V74" s="62"/>
      <c r="W74" s="20"/>
    </row>
    <row r="75" spans="1:23" x14ac:dyDescent="0.25">
      <c r="A75" s="77" t="s">
        <v>159</v>
      </c>
      <c r="B75" s="95" t="s">
        <v>160</v>
      </c>
      <c r="C75" s="94">
        <f>SUM(C76)</f>
        <v>500</v>
      </c>
      <c r="D75" s="94">
        <f>SUM(D76)</f>
        <v>0</v>
      </c>
      <c r="E75" s="94">
        <f>SUM(E76)</f>
        <v>500</v>
      </c>
      <c r="F75" s="101">
        <f>SUM(C75:E75)</f>
        <v>1000</v>
      </c>
      <c r="G75" s="94">
        <v>0</v>
      </c>
      <c r="H75" s="102">
        <v>0</v>
      </c>
      <c r="I75" s="102">
        <v>0</v>
      </c>
      <c r="J75" s="102">
        <v>0</v>
      </c>
      <c r="K75" s="102">
        <v>0</v>
      </c>
      <c r="L75" s="91">
        <v>0</v>
      </c>
      <c r="M75" s="102">
        <v>0</v>
      </c>
      <c r="N75" s="96">
        <f t="shared" ref="N75:T75" si="27">SUM(N76)</f>
        <v>0</v>
      </c>
      <c r="O75" s="94">
        <f t="shared" si="27"/>
        <v>500</v>
      </c>
      <c r="P75" s="94">
        <f t="shared" si="27"/>
        <v>0</v>
      </c>
      <c r="Q75" s="94">
        <f t="shared" si="27"/>
        <v>0</v>
      </c>
      <c r="R75" s="94">
        <f t="shared" si="27"/>
        <v>0</v>
      </c>
      <c r="S75" s="94">
        <f t="shared" si="27"/>
        <v>0</v>
      </c>
      <c r="T75" s="96">
        <f t="shared" si="27"/>
        <v>500</v>
      </c>
      <c r="U75" s="76">
        <f t="shared" si="26"/>
        <v>1500</v>
      </c>
      <c r="V75" s="62"/>
      <c r="W75" s="20"/>
    </row>
    <row r="76" spans="1:23" ht="37.5" x14ac:dyDescent="0.25">
      <c r="A76" s="83" t="s">
        <v>161</v>
      </c>
      <c r="B76" s="97" t="s">
        <v>162</v>
      </c>
      <c r="C76" s="98">
        <v>500</v>
      </c>
      <c r="D76" s="98">
        <v>0</v>
      </c>
      <c r="E76" s="98">
        <v>500</v>
      </c>
      <c r="F76" s="99">
        <f>SUM(C76:E76)</f>
        <v>1000</v>
      </c>
      <c r="G76" s="98">
        <v>0</v>
      </c>
      <c r="H76" s="100">
        <v>0</v>
      </c>
      <c r="I76" s="100">
        <v>0</v>
      </c>
      <c r="J76" s="100">
        <v>0</v>
      </c>
      <c r="K76" s="100">
        <v>0</v>
      </c>
      <c r="L76" s="87">
        <v>0</v>
      </c>
      <c r="M76" s="100">
        <v>0</v>
      </c>
      <c r="N76" s="88">
        <v>0</v>
      </c>
      <c r="O76" s="98">
        <v>500</v>
      </c>
      <c r="P76" s="98">
        <v>0</v>
      </c>
      <c r="Q76" s="98">
        <v>0</v>
      </c>
      <c r="R76" s="98">
        <v>0</v>
      </c>
      <c r="S76" s="98">
        <v>0</v>
      </c>
      <c r="T76" s="88">
        <f>O76+P76+Q76+R76+S76</f>
        <v>500</v>
      </c>
      <c r="U76" s="89">
        <f t="shared" si="26"/>
        <v>1500</v>
      </c>
      <c r="V76" s="62"/>
      <c r="W76" s="20"/>
    </row>
    <row r="77" spans="1:23" ht="45.75" x14ac:dyDescent="0.25">
      <c r="A77" s="77" t="s">
        <v>163</v>
      </c>
      <c r="B77" s="78" t="s">
        <v>164</v>
      </c>
      <c r="C77" s="78">
        <f>SUM(C78:C80)</f>
        <v>199.49</v>
      </c>
      <c r="D77" s="78">
        <f>SUM(D78:D80)</f>
        <v>700</v>
      </c>
      <c r="E77" s="78">
        <f>SUM(E78:E80)</f>
        <v>2500</v>
      </c>
      <c r="F77" s="81">
        <f t="shared" ref="F77:F136" si="28">C77+D77+E77</f>
        <v>3399.49</v>
      </c>
      <c r="G77" s="78">
        <f t="shared" ref="G77:M77" si="29">SUM(G78:G80)</f>
        <v>0</v>
      </c>
      <c r="H77" s="91">
        <f t="shared" si="29"/>
        <v>0</v>
      </c>
      <c r="I77" s="91">
        <f t="shared" si="29"/>
        <v>0</v>
      </c>
      <c r="J77" s="91">
        <f t="shared" si="29"/>
        <v>0</v>
      </c>
      <c r="K77" s="91">
        <f t="shared" si="29"/>
        <v>0</v>
      </c>
      <c r="L77" s="91">
        <f t="shared" si="29"/>
        <v>0</v>
      </c>
      <c r="M77" s="91">
        <f t="shared" si="29"/>
        <v>0</v>
      </c>
      <c r="N77" s="81">
        <f>SUM(G77:M77)</f>
        <v>0</v>
      </c>
      <c r="O77" s="78">
        <f t="shared" ref="O77:T77" si="30">SUM(O78:O80)</f>
        <v>700</v>
      </c>
      <c r="P77" s="78">
        <f t="shared" si="30"/>
        <v>1000</v>
      </c>
      <c r="Q77" s="78">
        <f t="shared" si="30"/>
        <v>0</v>
      </c>
      <c r="R77" s="78">
        <f t="shared" si="30"/>
        <v>0</v>
      </c>
      <c r="S77" s="78">
        <f t="shared" si="30"/>
        <v>0</v>
      </c>
      <c r="T77" s="81">
        <f t="shared" si="30"/>
        <v>1700</v>
      </c>
      <c r="U77" s="76">
        <f t="shared" si="26"/>
        <v>5099.49</v>
      </c>
      <c r="V77" s="62"/>
      <c r="W77" s="20"/>
    </row>
    <row r="78" spans="1:23" ht="45.75" x14ac:dyDescent="0.25">
      <c r="A78" s="83" t="s">
        <v>165</v>
      </c>
      <c r="B78" s="84" t="s">
        <v>166</v>
      </c>
      <c r="C78" s="84">
        <v>0</v>
      </c>
      <c r="D78" s="87">
        <v>500</v>
      </c>
      <c r="E78" s="87">
        <v>2000</v>
      </c>
      <c r="F78" s="88">
        <f t="shared" si="28"/>
        <v>2500</v>
      </c>
      <c r="G78" s="84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8">
        <f>SUM(G78:M78)</f>
        <v>0</v>
      </c>
      <c r="O78" s="84">
        <v>500</v>
      </c>
      <c r="P78" s="84">
        <v>500</v>
      </c>
      <c r="Q78" s="87">
        <v>0</v>
      </c>
      <c r="R78" s="87">
        <v>0</v>
      </c>
      <c r="S78" s="87">
        <v>0</v>
      </c>
      <c r="T78" s="88">
        <f>O78+P78+Q78+R78+S78</f>
        <v>1000</v>
      </c>
      <c r="U78" s="89">
        <f t="shared" si="26"/>
        <v>3500</v>
      </c>
      <c r="V78" s="62"/>
      <c r="W78" s="20"/>
    </row>
    <row r="79" spans="1:23" ht="45.75" x14ac:dyDescent="0.25">
      <c r="A79" s="83" t="s">
        <v>167</v>
      </c>
      <c r="B79" s="84" t="s">
        <v>168</v>
      </c>
      <c r="C79" s="84">
        <v>0</v>
      </c>
      <c r="D79" s="87">
        <v>0</v>
      </c>
      <c r="E79" s="87">
        <v>0</v>
      </c>
      <c r="F79" s="88">
        <f t="shared" si="28"/>
        <v>0</v>
      </c>
      <c r="G79" s="84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8">
        <f>SUM(G79:M79)</f>
        <v>0</v>
      </c>
      <c r="O79" s="84">
        <v>0</v>
      </c>
      <c r="P79" s="84">
        <v>0</v>
      </c>
      <c r="Q79" s="87">
        <v>0</v>
      </c>
      <c r="R79" s="87">
        <v>0</v>
      </c>
      <c r="S79" s="87">
        <v>0</v>
      </c>
      <c r="T79" s="88">
        <f>O79+P79+Q79+R79+S79</f>
        <v>0</v>
      </c>
      <c r="U79" s="89">
        <f t="shared" si="26"/>
        <v>0</v>
      </c>
      <c r="V79" s="62"/>
      <c r="W79" s="20"/>
    </row>
    <row r="80" spans="1:23" ht="34.5" x14ac:dyDescent="0.25">
      <c r="A80" s="83" t="s">
        <v>167</v>
      </c>
      <c r="B80" s="84" t="s">
        <v>169</v>
      </c>
      <c r="C80" s="84">
        <v>199.49</v>
      </c>
      <c r="D80" s="87">
        <v>200</v>
      </c>
      <c r="E80" s="87">
        <v>500</v>
      </c>
      <c r="F80" s="88">
        <f>C80+D80+E80</f>
        <v>899.49</v>
      </c>
      <c r="G80" s="84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8">
        <f>SUM(G80:M80)</f>
        <v>0</v>
      </c>
      <c r="O80" s="84">
        <v>200</v>
      </c>
      <c r="P80" s="84">
        <v>500</v>
      </c>
      <c r="Q80" s="87">
        <v>0</v>
      </c>
      <c r="R80" s="87">
        <v>0</v>
      </c>
      <c r="S80" s="87">
        <v>0</v>
      </c>
      <c r="T80" s="88">
        <f>SUM(O80:S80)</f>
        <v>700</v>
      </c>
      <c r="U80" s="89">
        <f t="shared" si="26"/>
        <v>1599.49</v>
      </c>
      <c r="V80" s="62"/>
      <c r="W80" s="20"/>
    </row>
    <row r="81" spans="1:23" ht="45.75" x14ac:dyDescent="0.25">
      <c r="A81" s="77" t="s">
        <v>170</v>
      </c>
      <c r="B81" s="78" t="s">
        <v>171</v>
      </c>
      <c r="C81" s="78">
        <f t="shared" ref="C81:H81" si="31">SUM(C82:C83)</f>
        <v>0</v>
      </c>
      <c r="D81" s="91">
        <f t="shared" si="31"/>
        <v>0</v>
      </c>
      <c r="E81" s="91">
        <f t="shared" si="31"/>
        <v>500</v>
      </c>
      <c r="F81" s="81">
        <f t="shared" si="31"/>
        <v>500</v>
      </c>
      <c r="G81" s="78">
        <f t="shared" si="31"/>
        <v>0</v>
      </c>
      <c r="H81" s="91">
        <f t="shared" si="31"/>
        <v>0</v>
      </c>
      <c r="I81" s="91">
        <v>0</v>
      </c>
      <c r="J81" s="91">
        <v>0</v>
      </c>
      <c r="K81" s="91">
        <v>0</v>
      </c>
      <c r="L81" s="91">
        <v>0</v>
      </c>
      <c r="M81" s="91">
        <v>0</v>
      </c>
      <c r="N81" s="81">
        <v>0</v>
      </c>
      <c r="O81" s="78">
        <f t="shared" ref="O81:T81" si="32">SUM(O82:O83)</f>
        <v>1000</v>
      </c>
      <c r="P81" s="78">
        <f t="shared" si="32"/>
        <v>0</v>
      </c>
      <c r="Q81" s="91">
        <f t="shared" si="32"/>
        <v>0</v>
      </c>
      <c r="R81" s="91">
        <f t="shared" si="32"/>
        <v>0</v>
      </c>
      <c r="S81" s="91">
        <f t="shared" si="32"/>
        <v>0</v>
      </c>
      <c r="T81" s="81">
        <f t="shared" si="32"/>
        <v>1000</v>
      </c>
      <c r="U81" s="76">
        <f t="shared" si="26"/>
        <v>1500</v>
      </c>
      <c r="V81" s="62"/>
      <c r="W81" s="20"/>
    </row>
    <row r="82" spans="1:23" ht="34.5" x14ac:dyDescent="0.25">
      <c r="A82" s="83" t="s">
        <v>172</v>
      </c>
      <c r="B82" s="84" t="s">
        <v>173</v>
      </c>
      <c r="C82" s="84">
        <v>0</v>
      </c>
      <c r="D82" s="87">
        <v>0</v>
      </c>
      <c r="E82" s="87">
        <v>500</v>
      </c>
      <c r="F82" s="88">
        <f>SUM(C82:E82)</f>
        <v>500</v>
      </c>
      <c r="G82" s="84">
        <v>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0</v>
      </c>
      <c r="N82" s="88">
        <f>SUM(G82:M82)</f>
        <v>0</v>
      </c>
      <c r="O82" s="84">
        <v>500</v>
      </c>
      <c r="P82" s="84">
        <v>0</v>
      </c>
      <c r="Q82" s="87">
        <v>0</v>
      </c>
      <c r="R82" s="87">
        <v>0</v>
      </c>
      <c r="S82" s="87">
        <v>0</v>
      </c>
      <c r="T82" s="88">
        <f>O82+P82+Q82+R82+S82</f>
        <v>500</v>
      </c>
      <c r="U82" s="89">
        <f t="shared" si="26"/>
        <v>1000</v>
      </c>
      <c r="V82" s="62"/>
      <c r="W82" s="20"/>
    </row>
    <row r="83" spans="1:23" ht="23.25" x14ac:dyDescent="0.25">
      <c r="A83" s="83" t="s">
        <v>174</v>
      </c>
      <c r="B83" s="84" t="s">
        <v>175</v>
      </c>
      <c r="C83" s="84">
        <v>0</v>
      </c>
      <c r="D83" s="87">
        <v>0</v>
      </c>
      <c r="E83" s="87">
        <v>0</v>
      </c>
      <c r="F83" s="88">
        <f>SUM(C83:E83)</f>
        <v>0</v>
      </c>
      <c r="G83" s="84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8">
        <f>SUM(G83:M83)</f>
        <v>0</v>
      </c>
      <c r="O83" s="84">
        <v>500</v>
      </c>
      <c r="P83" s="84">
        <v>0</v>
      </c>
      <c r="Q83" s="87">
        <v>0</v>
      </c>
      <c r="R83" s="87">
        <v>0</v>
      </c>
      <c r="S83" s="87">
        <v>0</v>
      </c>
      <c r="T83" s="88">
        <f>O83+P83+Q83+R83+S83</f>
        <v>500</v>
      </c>
      <c r="U83" s="89">
        <f t="shared" si="26"/>
        <v>500</v>
      </c>
      <c r="V83" s="62"/>
      <c r="W83" s="20"/>
    </row>
    <row r="84" spans="1:23" ht="34.5" x14ac:dyDescent="0.25">
      <c r="A84" s="77">
        <v>56</v>
      </c>
      <c r="B84" s="78" t="s">
        <v>176</v>
      </c>
      <c r="C84" s="92">
        <f t="shared" ref="C84:S84" si="33">SUM(C85)</f>
        <v>7200</v>
      </c>
      <c r="D84" s="92">
        <f t="shared" si="33"/>
        <v>0</v>
      </c>
      <c r="E84" s="78">
        <f t="shared" si="33"/>
        <v>0</v>
      </c>
      <c r="F84" s="81">
        <f t="shared" si="28"/>
        <v>7200</v>
      </c>
      <c r="G84" s="78">
        <f>SUM(G85)</f>
        <v>0</v>
      </c>
      <c r="H84" s="92">
        <f t="shared" si="33"/>
        <v>0</v>
      </c>
      <c r="I84" s="92">
        <f t="shared" si="33"/>
        <v>0</v>
      </c>
      <c r="J84" s="92">
        <f t="shared" si="33"/>
        <v>0</v>
      </c>
      <c r="K84" s="92">
        <f t="shared" si="33"/>
        <v>0</v>
      </c>
      <c r="L84" s="92">
        <f>L85</f>
        <v>0</v>
      </c>
      <c r="M84" s="78">
        <f t="shared" si="33"/>
        <v>0</v>
      </c>
      <c r="N84" s="81">
        <f>SUM(G84:M84)</f>
        <v>0</v>
      </c>
      <c r="O84" s="92">
        <f t="shared" si="33"/>
        <v>5000</v>
      </c>
      <c r="P84" s="92">
        <f t="shared" si="33"/>
        <v>0</v>
      </c>
      <c r="Q84" s="92">
        <f t="shared" si="33"/>
        <v>0</v>
      </c>
      <c r="R84" s="92">
        <f t="shared" si="33"/>
        <v>0</v>
      </c>
      <c r="S84" s="78">
        <f t="shared" si="33"/>
        <v>0</v>
      </c>
      <c r="T84" s="81">
        <f>T85</f>
        <v>5000</v>
      </c>
      <c r="U84" s="76">
        <f t="shared" si="26"/>
        <v>12200</v>
      </c>
      <c r="V84" s="62"/>
      <c r="W84" s="20"/>
    </row>
    <row r="85" spans="1:23" ht="45.75" x14ac:dyDescent="0.25">
      <c r="A85" s="77">
        <v>562</v>
      </c>
      <c r="B85" s="78" t="s">
        <v>177</v>
      </c>
      <c r="C85" s="92">
        <f t="shared" ref="C85:M85" si="34">SUM(C86:C86)</f>
        <v>7200</v>
      </c>
      <c r="D85" s="92">
        <f t="shared" si="34"/>
        <v>0</v>
      </c>
      <c r="E85" s="78">
        <f t="shared" si="34"/>
        <v>0</v>
      </c>
      <c r="F85" s="81">
        <f t="shared" si="28"/>
        <v>7200</v>
      </c>
      <c r="G85" s="78">
        <f>SUM(G86)</f>
        <v>0</v>
      </c>
      <c r="H85" s="92">
        <f>SUM(H86:H88)</f>
        <v>0</v>
      </c>
      <c r="I85" s="92">
        <f>SUM(I86:I88)</f>
        <v>0</v>
      </c>
      <c r="J85" s="92">
        <f t="shared" si="34"/>
        <v>0</v>
      </c>
      <c r="K85" s="92">
        <f t="shared" si="34"/>
        <v>0</v>
      </c>
      <c r="L85" s="92">
        <f t="shared" si="34"/>
        <v>0</v>
      </c>
      <c r="M85" s="78">
        <f t="shared" si="34"/>
        <v>0</v>
      </c>
      <c r="N85" s="81">
        <f t="shared" si="2"/>
        <v>0</v>
      </c>
      <c r="O85" s="92">
        <f t="shared" ref="O85:T85" si="35">SUM(O86:O88)</f>
        <v>5000</v>
      </c>
      <c r="P85" s="92">
        <f t="shared" si="35"/>
        <v>0</v>
      </c>
      <c r="Q85" s="92">
        <f t="shared" si="35"/>
        <v>0</v>
      </c>
      <c r="R85" s="92">
        <f t="shared" si="35"/>
        <v>0</v>
      </c>
      <c r="S85" s="92">
        <f t="shared" si="35"/>
        <v>0</v>
      </c>
      <c r="T85" s="103">
        <f t="shared" si="35"/>
        <v>5000</v>
      </c>
      <c r="U85" s="76">
        <f t="shared" si="26"/>
        <v>12200</v>
      </c>
      <c r="V85" s="62"/>
      <c r="W85" s="20"/>
    </row>
    <row r="86" spans="1:23" ht="45.75" x14ac:dyDescent="0.25">
      <c r="A86" s="83">
        <v>56201</v>
      </c>
      <c r="B86" s="84" t="s">
        <v>178</v>
      </c>
      <c r="C86" s="85">
        <v>7200</v>
      </c>
      <c r="D86" s="86">
        <v>0</v>
      </c>
      <c r="E86" s="87">
        <v>0</v>
      </c>
      <c r="F86" s="88">
        <f t="shared" si="28"/>
        <v>7200</v>
      </c>
      <c r="G86" s="85">
        <v>0</v>
      </c>
      <c r="H86" s="86">
        <v>0</v>
      </c>
      <c r="I86" s="86">
        <v>0</v>
      </c>
      <c r="J86" s="87">
        <v>0</v>
      </c>
      <c r="K86" s="87">
        <v>0</v>
      </c>
      <c r="L86" s="87">
        <v>0</v>
      </c>
      <c r="M86" s="87">
        <v>0</v>
      </c>
      <c r="N86" s="88">
        <f>SUM(G86:M86)</f>
        <v>0</v>
      </c>
      <c r="O86" s="85">
        <v>5000</v>
      </c>
      <c r="P86" s="84">
        <v>0</v>
      </c>
      <c r="Q86" s="87">
        <v>0</v>
      </c>
      <c r="R86" s="87">
        <v>0</v>
      </c>
      <c r="S86" s="87">
        <v>0</v>
      </c>
      <c r="T86" s="88">
        <f>O86+P86+Q86+R86+S86</f>
        <v>5000</v>
      </c>
      <c r="U86" s="89">
        <f t="shared" si="26"/>
        <v>12200</v>
      </c>
      <c r="V86" s="62"/>
      <c r="W86" s="20"/>
    </row>
    <row r="87" spans="1:23" ht="45.75" x14ac:dyDescent="0.25">
      <c r="A87" s="83" t="s">
        <v>179</v>
      </c>
      <c r="B87" s="84" t="s">
        <v>180</v>
      </c>
      <c r="C87" s="84">
        <v>0</v>
      </c>
      <c r="D87" s="87">
        <v>0</v>
      </c>
      <c r="E87" s="87">
        <v>0</v>
      </c>
      <c r="F87" s="88">
        <v>0</v>
      </c>
      <c r="G87" s="84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8">
        <f>SUM(G87:M87)</f>
        <v>0</v>
      </c>
      <c r="O87" s="84">
        <v>0</v>
      </c>
      <c r="P87" s="84">
        <v>0</v>
      </c>
      <c r="Q87" s="87">
        <v>0</v>
      </c>
      <c r="R87" s="87">
        <v>0</v>
      </c>
      <c r="S87" s="87">
        <v>0</v>
      </c>
      <c r="T87" s="88">
        <f>O87+P87+Q87+R87+S87</f>
        <v>0</v>
      </c>
      <c r="U87" s="89">
        <f t="shared" si="26"/>
        <v>0</v>
      </c>
      <c r="V87" s="62"/>
      <c r="W87" s="20"/>
    </row>
    <row r="88" spans="1:23" ht="45.75" x14ac:dyDescent="0.25">
      <c r="A88" s="83" t="s">
        <v>181</v>
      </c>
      <c r="B88" s="84" t="s">
        <v>182</v>
      </c>
      <c r="C88" s="84">
        <v>0</v>
      </c>
      <c r="D88" s="87">
        <v>0</v>
      </c>
      <c r="E88" s="87">
        <v>0</v>
      </c>
      <c r="F88" s="88">
        <v>0</v>
      </c>
      <c r="G88" s="84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8">
        <f>SUM(G88:M88)</f>
        <v>0</v>
      </c>
      <c r="O88" s="84">
        <v>0</v>
      </c>
      <c r="P88" s="84">
        <v>0</v>
      </c>
      <c r="Q88" s="87">
        <v>0</v>
      </c>
      <c r="R88" s="87">
        <v>0</v>
      </c>
      <c r="S88" s="87">
        <v>0</v>
      </c>
      <c r="T88" s="88">
        <f>O88+P88+Q88+R88+S88</f>
        <v>0</v>
      </c>
      <c r="U88" s="89">
        <f t="shared" si="26"/>
        <v>0</v>
      </c>
      <c r="V88" s="62"/>
      <c r="W88" s="20"/>
    </row>
    <row r="89" spans="1:23" ht="34.5" x14ac:dyDescent="0.25">
      <c r="A89" s="77" t="s">
        <v>183</v>
      </c>
      <c r="B89" s="78" t="s">
        <v>184</v>
      </c>
      <c r="C89" s="92">
        <f t="shared" ref="C89:S89" si="36">SUM(C90,C98,C102)</f>
        <v>7500</v>
      </c>
      <c r="D89" s="92">
        <f t="shared" si="36"/>
        <v>7500</v>
      </c>
      <c r="E89" s="78">
        <f t="shared" si="36"/>
        <v>9000</v>
      </c>
      <c r="F89" s="81">
        <f t="shared" si="28"/>
        <v>24000</v>
      </c>
      <c r="G89" s="78">
        <f>SUM(G90,G98,G102)</f>
        <v>126243.16</v>
      </c>
      <c r="H89" s="92">
        <f t="shared" si="36"/>
        <v>212589.11</v>
      </c>
      <c r="I89" s="92">
        <f t="shared" si="36"/>
        <v>711678.86</v>
      </c>
      <c r="J89" s="92">
        <f t="shared" si="36"/>
        <v>0</v>
      </c>
      <c r="K89" s="92">
        <f t="shared" si="36"/>
        <v>0</v>
      </c>
      <c r="L89" s="92">
        <f>L90+L98+L102</f>
        <v>0</v>
      </c>
      <c r="M89" s="78">
        <f t="shared" si="36"/>
        <v>0</v>
      </c>
      <c r="N89" s="81">
        <f>SUM(G89:M89)</f>
        <v>1050511.1299999999</v>
      </c>
      <c r="O89" s="92">
        <f t="shared" si="36"/>
        <v>7500</v>
      </c>
      <c r="P89" s="92">
        <f t="shared" si="36"/>
        <v>9000</v>
      </c>
      <c r="Q89" s="92">
        <f t="shared" si="36"/>
        <v>9000</v>
      </c>
      <c r="R89" s="92">
        <f t="shared" si="36"/>
        <v>0</v>
      </c>
      <c r="S89" s="78">
        <f t="shared" si="36"/>
        <v>0</v>
      </c>
      <c r="T89" s="81">
        <f>T90+T98+T102</f>
        <v>25500</v>
      </c>
      <c r="U89" s="76">
        <f t="shared" si="26"/>
        <v>1100011.1299999999</v>
      </c>
      <c r="V89" s="62"/>
      <c r="W89" s="20"/>
    </row>
    <row r="90" spans="1:23" ht="23.25" x14ac:dyDescent="0.25">
      <c r="A90" s="77" t="s">
        <v>185</v>
      </c>
      <c r="B90" s="78" t="s">
        <v>186</v>
      </c>
      <c r="C90" s="92">
        <f>SUM(C91:C97)</f>
        <v>7500</v>
      </c>
      <c r="D90" s="92">
        <f>SUM(D91:D97)</f>
        <v>7500</v>
      </c>
      <c r="E90" s="78">
        <f>SUM(E91:E97)</f>
        <v>9000</v>
      </c>
      <c r="F90" s="81">
        <f t="shared" si="28"/>
        <v>24000</v>
      </c>
      <c r="G90" s="78">
        <f>SUM(G91:G97)</f>
        <v>0</v>
      </c>
      <c r="H90" s="92">
        <f>SUM(H91:H97)</f>
        <v>0</v>
      </c>
      <c r="I90" s="92">
        <f>SUM(I93:I97)</f>
        <v>0</v>
      </c>
      <c r="J90" s="92">
        <f>SUM(J93:J97)</f>
        <v>0</v>
      </c>
      <c r="K90" s="92">
        <f>SUM(K93:K97)</f>
        <v>0</v>
      </c>
      <c r="L90" s="92">
        <f>SUM(L93:L97)</f>
        <v>0</v>
      </c>
      <c r="M90" s="78">
        <f>SUM(M91:M97)</f>
        <v>0</v>
      </c>
      <c r="N90" s="81">
        <f t="shared" si="2"/>
        <v>0</v>
      </c>
      <c r="O90" s="92">
        <f t="shared" ref="O90:T90" si="37">SUM(O91:O97)</f>
        <v>7500</v>
      </c>
      <c r="P90" s="92">
        <f t="shared" si="37"/>
        <v>9000</v>
      </c>
      <c r="Q90" s="92">
        <f t="shared" si="37"/>
        <v>9000</v>
      </c>
      <c r="R90" s="92">
        <f t="shared" si="37"/>
        <v>0</v>
      </c>
      <c r="S90" s="78">
        <f t="shared" si="37"/>
        <v>0</v>
      </c>
      <c r="T90" s="81">
        <f t="shared" si="37"/>
        <v>25500</v>
      </c>
      <c r="U90" s="76">
        <f t="shared" si="26"/>
        <v>49500</v>
      </c>
      <c r="V90" s="62"/>
      <c r="W90" s="20"/>
    </row>
    <row r="91" spans="1:23" x14ac:dyDescent="0.25">
      <c r="A91" s="83" t="s">
        <v>187</v>
      </c>
      <c r="B91" s="84" t="s">
        <v>188</v>
      </c>
      <c r="C91" s="84">
        <v>1500</v>
      </c>
      <c r="D91" s="84">
        <v>1500</v>
      </c>
      <c r="E91" s="84">
        <v>1500</v>
      </c>
      <c r="F91" s="88">
        <f t="shared" si="28"/>
        <v>4500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84">
        <v>0</v>
      </c>
      <c r="M91" s="84">
        <v>0</v>
      </c>
      <c r="N91" s="88">
        <f t="shared" si="2"/>
        <v>0</v>
      </c>
      <c r="O91" s="84">
        <v>1500</v>
      </c>
      <c r="P91" s="84">
        <v>1500</v>
      </c>
      <c r="Q91" s="84">
        <v>1500</v>
      </c>
      <c r="R91" s="84">
        <v>0</v>
      </c>
      <c r="S91" s="84">
        <v>0</v>
      </c>
      <c r="T91" s="88">
        <f>SUM(O91:S91)</f>
        <v>4500</v>
      </c>
      <c r="U91" s="89">
        <f t="shared" si="26"/>
        <v>9000</v>
      </c>
      <c r="V91" s="62"/>
      <c r="W91" s="20"/>
    </row>
    <row r="92" spans="1:23" ht="23.25" x14ac:dyDescent="0.25">
      <c r="A92" s="83" t="s">
        <v>189</v>
      </c>
      <c r="B92" s="84" t="s">
        <v>190</v>
      </c>
      <c r="C92" s="84">
        <v>1500</v>
      </c>
      <c r="D92" s="84">
        <v>1500</v>
      </c>
      <c r="E92" s="84">
        <v>1500</v>
      </c>
      <c r="F92" s="88">
        <f>SUM(C92:E92)</f>
        <v>4500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8">
        <f t="shared" si="2"/>
        <v>0</v>
      </c>
      <c r="O92" s="84">
        <v>1500</v>
      </c>
      <c r="P92" s="84">
        <v>1500</v>
      </c>
      <c r="Q92" s="84">
        <v>1500</v>
      </c>
      <c r="R92" s="84">
        <v>0</v>
      </c>
      <c r="S92" s="84">
        <v>0</v>
      </c>
      <c r="T92" s="88">
        <f t="shared" ref="T92:T97" si="38">SUM(O92:S92)</f>
        <v>4500</v>
      </c>
      <c r="U92" s="89">
        <f t="shared" si="26"/>
        <v>9000</v>
      </c>
      <c r="V92" s="62"/>
      <c r="W92" s="20"/>
    </row>
    <row r="93" spans="1:23" ht="34.5" x14ac:dyDescent="0.25">
      <c r="A93" s="83" t="s">
        <v>191</v>
      </c>
      <c r="B93" s="84" t="s">
        <v>192</v>
      </c>
      <c r="C93" s="84">
        <v>1500</v>
      </c>
      <c r="D93" s="84">
        <v>1500</v>
      </c>
      <c r="E93" s="84">
        <v>1500</v>
      </c>
      <c r="F93" s="88">
        <f t="shared" si="28"/>
        <v>4500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8">
        <f t="shared" si="2"/>
        <v>0</v>
      </c>
      <c r="O93" s="84">
        <v>1500</v>
      </c>
      <c r="P93" s="84">
        <v>1500</v>
      </c>
      <c r="Q93" s="84">
        <v>1500</v>
      </c>
      <c r="R93" s="84">
        <v>0</v>
      </c>
      <c r="S93" s="84">
        <v>0</v>
      </c>
      <c r="T93" s="88">
        <f t="shared" si="38"/>
        <v>4500</v>
      </c>
      <c r="U93" s="89">
        <f t="shared" si="26"/>
        <v>9000</v>
      </c>
      <c r="V93" s="62"/>
      <c r="W93" s="20"/>
    </row>
    <row r="94" spans="1:23" ht="34.5" x14ac:dyDescent="0.25">
      <c r="A94" s="83" t="s">
        <v>193</v>
      </c>
      <c r="B94" s="85" t="s">
        <v>194</v>
      </c>
      <c r="C94" s="85">
        <v>0</v>
      </c>
      <c r="D94" s="86">
        <v>0</v>
      </c>
      <c r="E94" s="87">
        <v>1500</v>
      </c>
      <c r="F94" s="88">
        <f t="shared" si="28"/>
        <v>1500</v>
      </c>
      <c r="G94" s="85">
        <v>0</v>
      </c>
      <c r="H94" s="86">
        <v>0</v>
      </c>
      <c r="I94" s="86">
        <v>0</v>
      </c>
      <c r="J94" s="87">
        <v>0</v>
      </c>
      <c r="K94" s="87">
        <v>0</v>
      </c>
      <c r="L94" s="87">
        <v>0</v>
      </c>
      <c r="M94" s="87">
        <v>0</v>
      </c>
      <c r="N94" s="88">
        <f t="shared" si="2"/>
        <v>0</v>
      </c>
      <c r="O94" s="85">
        <v>0</v>
      </c>
      <c r="P94" s="84">
        <v>0</v>
      </c>
      <c r="Q94" s="87">
        <v>0</v>
      </c>
      <c r="R94" s="87">
        <v>0</v>
      </c>
      <c r="S94" s="87">
        <v>0</v>
      </c>
      <c r="T94" s="88">
        <f t="shared" si="38"/>
        <v>0</v>
      </c>
      <c r="U94" s="89">
        <f t="shared" si="26"/>
        <v>1500</v>
      </c>
      <c r="V94" s="62"/>
      <c r="W94" s="20"/>
    </row>
    <row r="95" spans="1:23" ht="23.25" x14ac:dyDescent="0.25">
      <c r="A95" s="83" t="s">
        <v>195</v>
      </c>
      <c r="B95" s="85" t="s">
        <v>196</v>
      </c>
      <c r="C95" s="85">
        <v>0</v>
      </c>
      <c r="D95" s="86">
        <v>0</v>
      </c>
      <c r="E95" s="87">
        <v>0</v>
      </c>
      <c r="F95" s="88">
        <f t="shared" si="28"/>
        <v>0</v>
      </c>
      <c r="G95" s="85">
        <v>0</v>
      </c>
      <c r="H95" s="86">
        <v>0</v>
      </c>
      <c r="I95" s="86">
        <v>0</v>
      </c>
      <c r="J95" s="87">
        <v>0</v>
      </c>
      <c r="K95" s="87">
        <v>0</v>
      </c>
      <c r="L95" s="87">
        <v>0</v>
      </c>
      <c r="M95" s="87">
        <v>0</v>
      </c>
      <c r="N95" s="88">
        <f t="shared" si="2"/>
        <v>0</v>
      </c>
      <c r="O95" s="85">
        <v>0</v>
      </c>
      <c r="P95" s="84">
        <v>1500</v>
      </c>
      <c r="Q95" s="87">
        <v>1500</v>
      </c>
      <c r="R95" s="87">
        <v>0</v>
      </c>
      <c r="S95" s="87">
        <v>0</v>
      </c>
      <c r="T95" s="88">
        <f t="shared" si="38"/>
        <v>3000</v>
      </c>
      <c r="U95" s="89">
        <f t="shared" si="26"/>
        <v>3000</v>
      </c>
      <c r="V95" s="62"/>
      <c r="W95" s="20"/>
    </row>
    <row r="96" spans="1:23" ht="34.5" x14ac:dyDescent="0.25">
      <c r="A96" s="83" t="s">
        <v>197</v>
      </c>
      <c r="B96" s="85" t="s">
        <v>198</v>
      </c>
      <c r="C96" s="85">
        <v>1500</v>
      </c>
      <c r="D96" s="86">
        <v>1500</v>
      </c>
      <c r="E96" s="87">
        <v>1500</v>
      </c>
      <c r="F96" s="88">
        <f t="shared" si="28"/>
        <v>4500</v>
      </c>
      <c r="G96" s="85">
        <v>0</v>
      </c>
      <c r="H96" s="86">
        <v>0</v>
      </c>
      <c r="I96" s="86">
        <v>0</v>
      </c>
      <c r="J96" s="87">
        <v>0</v>
      </c>
      <c r="K96" s="87">
        <v>0</v>
      </c>
      <c r="L96" s="87">
        <v>0</v>
      </c>
      <c r="M96" s="87">
        <v>0</v>
      </c>
      <c r="N96" s="88">
        <f t="shared" si="2"/>
        <v>0</v>
      </c>
      <c r="O96" s="85">
        <v>1500</v>
      </c>
      <c r="P96" s="84">
        <v>1500</v>
      </c>
      <c r="Q96" s="87">
        <v>1500</v>
      </c>
      <c r="R96" s="87">
        <v>0</v>
      </c>
      <c r="S96" s="87">
        <v>0</v>
      </c>
      <c r="T96" s="88">
        <f t="shared" si="38"/>
        <v>4500</v>
      </c>
      <c r="U96" s="89">
        <f t="shared" si="26"/>
        <v>9000</v>
      </c>
      <c r="V96" s="62"/>
      <c r="W96" s="20"/>
    </row>
    <row r="97" spans="1:23" ht="34.5" x14ac:dyDescent="0.25">
      <c r="A97" s="83" t="s">
        <v>199</v>
      </c>
      <c r="B97" s="85" t="s">
        <v>200</v>
      </c>
      <c r="C97" s="85">
        <v>1500</v>
      </c>
      <c r="D97" s="86">
        <v>1500</v>
      </c>
      <c r="E97" s="87">
        <v>1500</v>
      </c>
      <c r="F97" s="88">
        <f t="shared" si="28"/>
        <v>4500</v>
      </c>
      <c r="G97" s="85">
        <v>0</v>
      </c>
      <c r="H97" s="86">
        <v>0</v>
      </c>
      <c r="I97" s="86">
        <v>0</v>
      </c>
      <c r="J97" s="87">
        <v>0</v>
      </c>
      <c r="K97" s="87">
        <v>0</v>
      </c>
      <c r="L97" s="87">
        <v>0</v>
      </c>
      <c r="M97" s="87">
        <v>0</v>
      </c>
      <c r="N97" s="88">
        <f t="shared" si="2"/>
        <v>0</v>
      </c>
      <c r="O97" s="85">
        <v>1500</v>
      </c>
      <c r="P97" s="84">
        <v>1500</v>
      </c>
      <c r="Q97" s="87">
        <v>1500</v>
      </c>
      <c r="R97" s="87">
        <v>0</v>
      </c>
      <c r="S97" s="87">
        <v>0</v>
      </c>
      <c r="T97" s="88">
        <f t="shared" si="38"/>
        <v>4500</v>
      </c>
      <c r="U97" s="89">
        <f t="shared" si="26"/>
        <v>9000</v>
      </c>
      <c r="V97" s="62"/>
      <c r="W97" s="20"/>
    </row>
    <row r="98" spans="1:23" ht="34.5" x14ac:dyDescent="0.25">
      <c r="A98" s="77" t="s">
        <v>201</v>
      </c>
      <c r="B98" s="79" t="s">
        <v>202</v>
      </c>
      <c r="C98" s="104">
        <f>SUM(C99:C100)</f>
        <v>0</v>
      </c>
      <c r="D98" s="104">
        <f>SUM(D99:D100)</f>
        <v>0</v>
      </c>
      <c r="E98" s="104">
        <f>SUM(E99:E100)</f>
        <v>0</v>
      </c>
      <c r="F98" s="81">
        <f t="shared" si="28"/>
        <v>0</v>
      </c>
      <c r="G98" s="79">
        <f>SUM(G99:G101)</f>
        <v>126243.16</v>
      </c>
      <c r="H98" s="104">
        <f>SUM(H99:H101)</f>
        <v>0</v>
      </c>
      <c r="I98" s="104">
        <f>SUM(I99:I101)</f>
        <v>0</v>
      </c>
      <c r="J98" s="104">
        <f>SUM(J101)</f>
        <v>0</v>
      </c>
      <c r="K98" s="104">
        <f>SUM(K101)</f>
        <v>0</v>
      </c>
      <c r="L98" s="104">
        <f>SUM(L101)</f>
        <v>0</v>
      </c>
      <c r="M98" s="91">
        <f>SUM(M101)</f>
        <v>0</v>
      </c>
      <c r="N98" s="81">
        <f t="shared" si="2"/>
        <v>126243.16</v>
      </c>
      <c r="O98" s="79">
        <f t="shared" ref="O98:T98" si="39">SUM(O99:O101)</f>
        <v>0</v>
      </c>
      <c r="P98" s="79">
        <f t="shared" si="39"/>
        <v>0</v>
      </c>
      <c r="Q98" s="104">
        <f t="shared" si="39"/>
        <v>0</v>
      </c>
      <c r="R98" s="104">
        <f t="shared" si="39"/>
        <v>0</v>
      </c>
      <c r="S98" s="91">
        <f t="shared" si="39"/>
        <v>0</v>
      </c>
      <c r="T98" s="81">
        <f t="shared" si="39"/>
        <v>0</v>
      </c>
      <c r="U98" s="76">
        <f t="shared" si="26"/>
        <v>126243.16</v>
      </c>
      <c r="V98" s="62"/>
      <c r="W98" s="20"/>
    </row>
    <row r="99" spans="1:23" ht="45.75" x14ac:dyDescent="0.25">
      <c r="A99" s="83" t="s">
        <v>203</v>
      </c>
      <c r="B99" s="85" t="s">
        <v>204</v>
      </c>
      <c r="C99" s="86">
        <v>0</v>
      </c>
      <c r="D99" s="86">
        <v>0</v>
      </c>
      <c r="E99" s="87">
        <v>0</v>
      </c>
      <c r="F99" s="88">
        <f t="shared" si="28"/>
        <v>0</v>
      </c>
      <c r="G99" s="85">
        <v>100000</v>
      </c>
      <c r="H99" s="86">
        <v>0</v>
      </c>
      <c r="I99" s="86">
        <v>0</v>
      </c>
      <c r="J99" s="87">
        <v>0</v>
      </c>
      <c r="K99" s="87">
        <v>0</v>
      </c>
      <c r="L99" s="87">
        <v>0</v>
      </c>
      <c r="M99" s="87">
        <v>0</v>
      </c>
      <c r="N99" s="88">
        <f t="shared" si="2"/>
        <v>100000</v>
      </c>
      <c r="O99" s="85">
        <v>0</v>
      </c>
      <c r="P99" s="84">
        <v>0</v>
      </c>
      <c r="Q99" s="87">
        <v>0</v>
      </c>
      <c r="R99" s="87">
        <v>0</v>
      </c>
      <c r="S99" s="87">
        <v>0</v>
      </c>
      <c r="T99" s="88">
        <f>O99+P99+Q99+R99+S99</f>
        <v>0</v>
      </c>
      <c r="U99" s="89">
        <f t="shared" si="26"/>
        <v>100000</v>
      </c>
      <c r="V99" s="62"/>
      <c r="W99" s="20"/>
    </row>
    <row r="100" spans="1:23" ht="57" x14ac:dyDescent="0.25">
      <c r="A100" s="83" t="s">
        <v>205</v>
      </c>
      <c r="B100" s="85" t="s">
        <v>206</v>
      </c>
      <c r="C100" s="86">
        <v>0</v>
      </c>
      <c r="D100" s="86">
        <v>0</v>
      </c>
      <c r="E100" s="87">
        <v>0</v>
      </c>
      <c r="F100" s="88">
        <f t="shared" si="28"/>
        <v>0</v>
      </c>
      <c r="G100" s="85">
        <v>10000</v>
      </c>
      <c r="H100" s="86">
        <v>0</v>
      </c>
      <c r="I100" s="86">
        <v>0</v>
      </c>
      <c r="J100" s="87">
        <v>0</v>
      </c>
      <c r="K100" s="87">
        <v>0</v>
      </c>
      <c r="L100" s="87">
        <v>0</v>
      </c>
      <c r="M100" s="87">
        <v>0</v>
      </c>
      <c r="N100" s="88">
        <f t="shared" si="2"/>
        <v>10000</v>
      </c>
      <c r="O100" s="85">
        <v>0</v>
      </c>
      <c r="P100" s="84">
        <v>0</v>
      </c>
      <c r="Q100" s="87">
        <v>0</v>
      </c>
      <c r="R100" s="87">
        <v>0</v>
      </c>
      <c r="S100" s="87">
        <v>0</v>
      </c>
      <c r="T100" s="88">
        <f>O100+P100+Q100+R100+S100</f>
        <v>0</v>
      </c>
      <c r="U100" s="89">
        <f t="shared" si="26"/>
        <v>10000</v>
      </c>
      <c r="V100" s="62"/>
      <c r="W100" s="20"/>
    </row>
    <row r="101" spans="1:23" ht="45.75" x14ac:dyDescent="0.25">
      <c r="A101" s="83" t="s">
        <v>207</v>
      </c>
      <c r="B101" s="85" t="s">
        <v>208</v>
      </c>
      <c r="C101" s="85">
        <v>0</v>
      </c>
      <c r="D101" s="86">
        <v>0</v>
      </c>
      <c r="E101" s="87">
        <v>0</v>
      </c>
      <c r="F101" s="88">
        <f t="shared" si="28"/>
        <v>0</v>
      </c>
      <c r="G101" s="85">
        <v>16243.16</v>
      </c>
      <c r="H101" s="86">
        <v>0</v>
      </c>
      <c r="I101" s="86">
        <v>0</v>
      </c>
      <c r="J101" s="87">
        <v>0</v>
      </c>
      <c r="K101" s="87">
        <v>0</v>
      </c>
      <c r="L101" s="87">
        <v>0</v>
      </c>
      <c r="M101" s="87">
        <v>0</v>
      </c>
      <c r="N101" s="88">
        <f t="shared" si="2"/>
        <v>16243.16</v>
      </c>
      <c r="O101" s="85">
        <v>0</v>
      </c>
      <c r="P101" s="84">
        <v>0</v>
      </c>
      <c r="Q101" s="87">
        <v>0</v>
      </c>
      <c r="R101" s="87">
        <v>0</v>
      </c>
      <c r="S101" s="87">
        <v>0</v>
      </c>
      <c r="T101" s="88">
        <f>O101+P101+Q101+R101+S101</f>
        <v>0</v>
      </c>
      <c r="U101" s="89">
        <f t="shared" si="26"/>
        <v>16243.16</v>
      </c>
      <c r="V101" s="62"/>
      <c r="W101" s="20"/>
    </row>
    <row r="102" spans="1:23" ht="23.25" x14ac:dyDescent="0.25">
      <c r="A102" s="77" t="s">
        <v>209</v>
      </c>
      <c r="B102" s="79" t="s">
        <v>210</v>
      </c>
      <c r="C102" s="91">
        <f>SUM(C103:C109)</f>
        <v>0</v>
      </c>
      <c r="D102" s="91">
        <f>SUM(D103:D109)</f>
        <v>0</v>
      </c>
      <c r="E102" s="91">
        <f>SUM(E103:E109)</f>
        <v>0</v>
      </c>
      <c r="F102" s="81">
        <f t="shared" si="28"/>
        <v>0</v>
      </c>
      <c r="G102" s="79">
        <f t="shared" ref="G102:L102" si="40">SUM(G103:G109)</f>
        <v>0</v>
      </c>
      <c r="H102" s="79">
        <f t="shared" si="40"/>
        <v>212589.11</v>
      </c>
      <c r="I102" s="104">
        <f t="shared" si="40"/>
        <v>711678.86</v>
      </c>
      <c r="J102" s="79">
        <f t="shared" si="40"/>
        <v>0</v>
      </c>
      <c r="K102" s="79">
        <f t="shared" si="40"/>
        <v>0</v>
      </c>
      <c r="L102" s="79">
        <f t="shared" si="40"/>
        <v>0</v>
      </c>
      <c r="M102" s="91">
        <f>SUM(M103:M107)</f>
        <v>0</v>
      </c>
      <c r="N102" s="81">
        <f>SUM(G102:M102)</f>
        <v>924267.97</v>
      </c>
      <c r="O102" s="79">
        <f t="shared" ref="O102:T102" si="41">SUM(O103:O109)</f>
        <v>0</v>
      </c>
      <c r="P102" s="79">
        <f t="shared" si="41"/>
        <v>0</v>
      </c>
      <c r="Q102" s="104">
        <f t="shared" si="41"/>
        <v>0</v>
      </c>
      <c r="R102" s="104">
        <f t="shared" si="41"/>
        <v>0</v>
      </c>
      <c r="S102" s="91">
        <f t="shared" si="41"/>
        <v>0</v>
      </c>
      <c r="T102" s="81">
        <f t="shared" si="41"/>
        <v>0</v>
      </c>
      <c r="U102" s="76">
        <f t="shared" si="26"/>
        <v>924267.97</v>
      </c>
      <c r="V102" s="62"/>
      <c r="W102" s="20"/>
    </row>
    <row r="103" spans="1:23" x14ac:dyDescent="0.25">
      <c r="A103" s="83" t="s">
        <v>211</v>
      </c>
      <c r="B103" s="85" t="s">
        <v>212</v>
      </c>
      <c r="C103" s="85">
        <v>0</v>
      </c>
      <c r="D103" s="86">
        <v>0</v>
      </c>
      <c r="E103" s="87">
        <f t="shared" ref="E103:E109" si="42">SUM(E104:E108)</f>
        <v>0</v>
      </c>
      <c r="F103" s="88">
        <f t="shared" si="28"/>
        <v>0</v>
      </c>
      <c r="G103" s="85">
        <v>0</v>
      </c>
      <c r="H103" s="86">
        <v>0</v>
      </c>
      <c r="I103" s="86">
        <v>531678.86</v>
      </c>
      <c r="J103" s="87">
        <v>0</v>
      </c>
      <c r="K103" s="87">
        <v>0</v>
      </c>
      <c r="L103" s="87">
        <v>0</v>
      </c>
      <c r="M103" s="87">
        <v>0</v>
      </c>
      <c r="N103" s="88">
        <f t="shared" si="2"/>
        <v>531678.86</v>
      </c>
      <c r="O103" s="85">
        <v>0</v>
      </c>
      <c r="P103" s="84">
        <v>0</v>
      </c>
      <c r="Q103" s="87">
        <v>0</v>
      </c>
      <c r="R103" s="87">
        <v>0</v>
      </c>
      <c r="S103" s="87">
        <v>0</v>
      </c>
      <c r="T103" s="88">
        <f t="shared" ref="T103:T109" si="43">O103+P103+Q103+R103+S103</f>
        <v>0</v>
      </c>
      <c r="U103" s="89">
        <f t="shared" si="26"/>
        <v>531678.86</v>
      </c>
      <c r="V103" s="62"/>
      <c r="W103" s="20"/>
    </row>
    <row r="104" spans="1:23" ht="34.5" x14ac:dyDescent="0.25">
      <c r="A104" s="83" t="s">
        <v>213</v>
      </c>
      <c r="B104" s="85" t="s">
        <v>214</v>
      </c>
      <c r="C104" s="85">
        <v>0</v>
      </c>
      <c r="D104" s="86">
        <v>0</v>
      </c>
      <c r="E104" s="87">
        <f t="shared" si="42"/>
        <v>0</v>
      </c>
      <c r="F104" s="88">
        <v>0</v>
      </c>
      <c r="G104" s="85">
        <v>0</v>
      </c>
      <c r="H104" s="86">
        <v>0</v>
      </c>
      <c r="I104" s="86">
        <v>0</v>
      </c>
      <c r="J104" s="87">
        <v>0</v>
      </c>
      <c r="K104" s="87">
        <v>0</v>
      </c>
      <c r="L104" s="87">
        <v>0</v>
      </c>
      <c r="M104" s="87">
        <v>0</v>
      </c>
      <c r="N104" s="88">
        <f t="shared" si="2"/>
        <v>0</v>
      </c>
      <c r="O104" s="85">
        <v>0</v>
      </c>
      <c r="P104" s="84">
        <v>0</v>
      </c>
      <c r="Q104" s="87">
        <v>0</v>
      </c>
      <c r="R104" s="87">
        <v>0</v>
      </c>
      <c r="S104" s="87">
        <v>0</v>
      </c>
      <c r="T104" s="88">
        <f t="shared" si="43"/>
        <v>0</v>
      </c>
      <c r="U104" s="89">
        <f t="shared" si="26"/>
        <v>0</v>
      </c>
      <c r="V104" s="62"/>
      <c r="W104" s="20"/>
    </row>
    <row r="105" spans="1:23" ht="34.5" x14ac:dyDescent="0.25">
      <c r="A105" s="83" t="s">
        <v>215</v>
      </c>
      <c r="B105" s="85" t="s">
        <v>216</v>
      </c>
      <c r="C105" s="85">
        <v>0</v>
      </c>
      <c r="D105" s="86">
        <v>0</v>
      </c>
      <c r="E105" s="87">
        <f t="shared" si="42"/>
        <v>0</v>
      </c>
      <c r="F105" s="88">
        <f t="shared" si="28"/>
        <v>0</v>
      </c>
      <c r="G105" s="85">
        <v>0</v>
      </c>
      <c r="H105" s="86">
        <v>212589.11</v>
      </c>
      <c r="I105" s="86">
        <v>0</v>
      </c>
      <c r="J105" s="87">
        <v>0</v>
      </c>
      <c r="K105" s="87">
        <v>0</v>
      </c>
      <c r="L105" s="87">
        <v>0</v>
      </c>
      <c r="M105" s="87">
        <v>0</v>
      </c>
      <c r="N105" s="88">
        <f t="shared" si="2"/>
        <v>212589.11</v>
      </c>
      <c r="O105" s="85">
        <v>0</v>
      </c>
      <c r="P105" s="84">
        <v>0</v>
      </c>
      <c r="Q105" s="87">
        <v>0</v>
      </c>
      <c r="R105" s="87">
        <v>0</v>
      </c>
      <c r="S105" s="87">
        <v>0</v>
      </c>
      <c r="T105" s="88">
        <f t="shared" si="43"/>
        <v>0</v>
      </c>
      <c r="U105" s="89">
        <f t="shared" si="26"/>
        <v>212589.11</v>
      </c>
      <c r="V105" s="62"/>
      <c r="W105" s="20"/>
    </row>
    <row r="106" spans="1:23" ht="34.5" x14ac:dyDescent="0.25">
      <c r="A106" s="83" t="s">
        <v>217</v>
      </c>
      <c r="B106" s="85" t="s">
        <v>218</v>
      </c>
      <c r="C106" s="85">
        <v>0</v>
      </c>
      <c r="D106" s="86">
        <v>0</v>
      </c>
      <c r="E106" s="87">
        <f t="shared" si="42"/>
        <v>0</v>
      </c>
      <c r="F106" s="88">
        <f t="shared" si="28"/>
        <v>0</v>
      </c>
      <c r="G106" s="85">
        <v>0</v>
      </c>
      <c r="H106" s="86">
        <v>0</v>
      </c>
      <c r="I106" s="86">
        <v>0</v>
      </c>
      <c r="J106" s="87">
        <v>0</v>
      </c>
      <c r="K106" s="87">
        <v>0</v>
      </c>
      <c r="L106" s="87">
        <v>0</v>
      </c>
      <c r="M106" s="87">
        <v>0</v>
      </c>
      <c r="N106" s="88">
        <f t="shared" si="2"/>
        <v>0</v>
      </c>
      <c r="O106" s="85">
        <v>0</v>
      </c>
      <c r="P106" s="84">
        <v>0</v>
      </c>
      <c r="Q106" s="87">
        <v>0</v>
      </c>
      <c r="R106" s="87">
        <v>0</v>
      </c>
      <c r="S106" s="87">
        <v>0</v>
      </c>
      <c r="T106" s="88">
        <f t="shared" si="43"/>
        <v>0</v>
      </c>
      <c r="U106" s="89">
        <f t="shared" si="26"/>
        <v>0</v>
      </c>
      <c r="V106" s="62"/>
      <c r="W106" s="20"/>
    </row>
    <row r="107" spans="1:23" ht="45.75" x14ac:dyDescent="0.25">
      <c r="A107" s="83" t="s">
        <v>219</v>
      </c>
      <c r="B107" s="85" t="s">
        <v>220</v>
      </c>
      <c r="C107" s="85">
        <v>0</v>
      </c>
      <c r="D107" s="86">
        <v>0</v>
      </c>
      <c r="E107" s="87">
        <f t="shared" si="42"/>
        <v>0</v>
      </c>
      <c r="F107" s="88">
        <f t="shared" si="28"/>
        <v>0</v>
      </c>
      <c r="G107" s="85">
        <v>0</v>
      </c>
      <c r="H107" s="86">
        <v>0</v>
      </c>
      <c r="I107" s="86">
        <v>0</v>
      </c>
      <c r="J107" s="87">
        <v>0</v>
      </c>
      <c r="K107" s="87">
        <v>0</v>
      </c>
      <c r="L107" s="87">
        <v>0</v>
      </c>
      <c r="M107" s="87">
        <v>0</v>
      </c>
      <c r="N107" s="88">
        <f t="shared" si="2"/>
        <v>0</v>
      </c>
      <c r="O107" s="85">
        <v>0</v>
      </c>
      <c r="P107" s="84">
        <v>0</v>
      </c>
      <c r="Q107" s="87">
        <v>0</v>
      </c>
      <c r="R107" s="87">
        <v>0</v>
      </c>
      <c r="S107" s="87">
        <v>0</v>
      </c>
      <c r="T107" s="88">
        <f t="shared" si="43"/>
        <v>0</v>
      </c>
      <c r="U107" s="89">
        <f t="shared" si="26"/>
        <v>0</v>
      </c>
      <c r="V107" s="62"/>
      <c r="W107" s="20"/>
    </row>
    <row r="108" spans="1:23" ht="45.75" x14ac:dyDescent="0.25">
      <c r="A108" s="83" t="s">
        <v>221</v>
      </c>
      <c r="B108" s="85" t="s">
        <v>222</v>
      </c>
      <c r="C108" s="84">
        <v>0</v>
      </c>
      <c r="D108" s="84">
        <v>0</v>
      </c>
      <c r="E108" s="87">
        <f t="shared" si="42"/>
        <v>0</v>
      </c>
      <c r="F108" s="105">
        <v>0</v>
      </c>
      <c r="G108" s="84">
        <v>0</v>
      </c>
      <c r="H108" s="84">
        <v>0</v>
      </c>
      <c r="I108" s="84">
        <v>50000</v>
      </c>
      <c r="J108" s="84">
        <v>0</v>
      </c>
      <c r="K108" s="84">
        <v>0</v>
      </c>
      <c r="L108" s="84">
        <v>0</v>
      </c>
      <c r="M108" s="84">
        <v>0</v>
      </c>
      <c r="N108" s="88">
        <f t="shared" si="2"/>
        <v>50000</v>
      </c>
      <c r="O108" s="84">
        <v>0</v>
      </c>
      <c r="P108" s="84">
        <v>0</v>
      </c>
      <c r="Q108" s="84">
        <v>0</v>
      </c>
      <c r="R108" s="84">
        <v>0</v>
      </c>
      <c r="S108" s="84">
        <v>0</v>
      </c>
      <c r="T108" s="88">
        <f t="shared" si="43"/>
        <v>0</v>
      </c>
      <c r="U108" s="89">
        <f t="shared" si="26"/>
        <v>50000</v>
      </c>
      <c r="V108" s="62"/>
      <c r="W108" s="20"/>
    </row>
    <row r="109" spans="1:23" ht="45.75" x14ac:dyDescent="0.25">
      <c r="A109" s="83" t="s">
        <v>223</v>
      </c>
      <c r="B109" s="85" t="s">
        <v>224</v>
      </c>
      <c r="C109" s="84">
        <v>0</v>
      </c>
      <c r="D109" s="84">
        <v>0</v>
      </c>
      <c r="E109" s="87">
        <f t="shared" si="42"/>
        <v>0</v>
      </c>
      <c r="F109" s="105">
        <v>0</v>
      </c>
      <c r="G109" s="84">
        <v>0</v>
      </c>
      <c r="H109" s="84">
        <v>0</v>
      </c>
      <c r="I109" s="84">
        <v>130000</v>
      </c>
      <c r="J109" s="84">
        <v>0</v>
      </c>
      <c r="K109" s="84">
        <v>0</v>
      </c>
      <c r="L109" s="84">
        <v>0</v>
      </c>
      <c r="M109" s="84">
        <v>0</v>
      </c>
      <c r="N109" s="88">
        <f t="shared" si="2"/>
        <v>130000</v>
      </c>
      <c r="O109" s="84">
        <v>0</v>
      </c>
      <c r="P109" s="84">
        <v>0</v>
      </c>
      <c r="Q109" s="84">
        <v>0</v>
      </c>
      <c r="R109" s="84">
        <v>0</v>
      </c>
      <c r="S109" s="84">
        <v>0</v>
      </c>
      <c r="T109" s="88">
        <f t="shared" si="43"/>
        <v>0</v>
      </c>
      <c r="U109" s="89">
        <f t="shared" si="26"/>
        <v>130000</v>
      </c>
      <c r="V109" s="62"/>
      <c r="W109" s="20"/>
    </row>
    <row r="110" spans="1:23" ht="34.5" x14ac:dyDescent="0.25">
      <c r="A110" s="77" t="s">
        <v>225</v>
      </c>
      <c r="B110" s="79" t="s">
        <v>226</v>
      </c>
      <c r="C110" s="78">
        <f>C111+C113</f>
        <v>17000</v>
      </c>
      <c r="D110" s="78">
        <f>D111+D113</f>
        <v>0</v>
      </c>
      <c r="E110" s="78">
        <f>E111+E113</f>
        <v>0</v>
      </c>
      <c r="F110" s="106">
        <f>SUM(C110+D110+E110)</f>
        <v>17000</v>
      </c>
      <c r="G110" s="78">
        <f>SUM(G111,G113)</f>
        <v>0</v>
      </c>
      <c r="H110" s="78">
        <f>H111+H113</f>
        <v>3000</v>
      </c>
      <c r="I110" s="78">
        <f>SUM(I111)</f>
        <v>0</v>
      </c>
      <c r="J110" s="78">
        <f t="shared" ref="J110:L111" si="44">SUM(J111)</f>
        <v>0</v>
      </c>
      <c r="K110" s="78">
        <f t="shared" si="44"/>
        <v>0</v>
      </c>
      <c r="L110" s="78">
        <f>L111+L113</f>
        <v>0</v>
      </c>
      <c r="M110" s="78">
        <f>M111+M113</f>
        <v>0</v>
      </c>
      <c r="N110" s="81">
        <f t="shared" si="2"/>
        <v>3000</v>
      </c>
      <c r="O110" s="78">
        <f t="shared" ref="O110:T110" si="45">O111+O113</f>
        <v>0</v>
      </c>
      <c r="P110" s="78">
        <f t="shared" si="45"/>
        <v>0</v>
      </c>
      <c r="Q110" s="78">
        <f t="shared" si="45"/>
        <v>7000</v>
      </c>
      <c r="R110" s="78">
        <f t="shared" si="45"/>
        <v>7500</v>
      </c>
      <c r="S110" s="78">
        <f t="shared" si="45"/>
        <v>0</v>
      </c>
      <c r="T110" s="81">
        <f t="shared" si="45"/>
        <v>14500</v>
      </c>
      <c r="U110" s="76">
        <f t="shared" si="26"/>
        <v>34500</v>
      </c>
      <c r="V110" s="62"/>
      <c r="W110" s="20"/>
    </row>
    <row r="111" spans="1:23" ht="37.5" x14ac:dyDescent="0.25">
      <c r="A111" s="77" t="s">
        <v>227</v>
      </c>
      <c r="B111" s="107" t="s">
        <v>228</v>
      </c>
      <c r="C111" s="78">
        <f t="shared" ref="C111:H111" si="46">SUM(C112)</f>
        <v>0</v>
      </c>
      <c r="D111" s="78">
        <f t="shared" si="46"/>
        <v>0</v>
      </c>
      <c r="E111" s="78">
        <f t="shared" si="46"/>
        <v>0</v>
      </c>
      <c r="F111" s="106">
        <f t="shared" si="46"/>
        <v>0</v>
      </c>
      <c r="G111" s="78">
        <f t="shared" si="46"/>
        <v>0</v>
      </c>
      <c r="H111" s="78">
        <f t="shared" si="46"/>
        <v>0</v>
      </c>
      <c r="I111" s="78">
        <f>SUM(I112)</f>
        <v>0</v>
      </c>
      <c r="J111" s="78">
        <f t="shared" si="44"/>
        <v>0</v>
      </c>
      <c r="K111" s="78">
        <f t="shared" si="44"/>
        <v>0</v>
      </c>
      <c r="L111" s="78">
        <f t="shared" si="44"/>
        <v>0</v>
      </c>
      <c r="M111" s="78">
        <f>SUM(M112)</f>
        <v>0</v>
      </c>
      <c r="N111" s="81">
        <f t="shared" si="2"/>
        <v>0</v>
      </c>
      <c r="O111" s="78">
        <f t="shared" ref="O111:T111" si="47">SUM(O112)</f>
        <v>0</v>
      </c>
      <c r="P111" s="78">
        <f t="shared" si="47"/>
        <v>0</v>
      </c>
      <c r="Q111" s="78">
        <f t="shared" si="47"/>
        <v>4000</v>
      </c>
      <c r="R111" s="78">
        <f t="shared" si="47"/>
        <v>0</v>
      </c>
      <c r="S111" s="78">
        <f t="shared" si="47"/>
        <v>0</v>
      </c>
      <c r="T111" s="81">
        <f t="shared" si="47"/>
        <v>4000</v>
      </c>
      <c r="U111" s="76">
        <f t="shared" si="26"/>
        <v>4000</v>
      </c>
      <c r="V111" s="62"/>
      <c r="W111" s="20"/>
    </row>
    <row r="112" spans="1:23" ht="45.75" x14ac:dyDescent="0.25">
      <c r="A112" s="83" t="s">
        <v>229</v>
      </c>
      <c r="B112" s="85" t="s">
        <v>230</v>
      </c>
      <c r="C112" s="84">
        <v>0</v>
      </c>
      <c r="D112" s="87">
        <v>0</v>
      </c>
      <c r="E112" s="87">
        <v>0</v>
      </c>
      <c r="F112" s="88">
        <v>0</v>
      </c>
      <c r="G112" s="84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8">
        <f t="shared" ref="N112:N122" si="48">SUM(G112:M112)</f>
        <v>0</v>
      </c>
      <c r="O112" s="84">
        <v>0</v>
      </c>
      <c r="P112" s="84">
        <v>0</v>
      </c>
      <c r="Q112" s="87">
        <v>4000</v>
      </c>
      <c r="R112" s="87">
        <v>0</v>
      </c>
      <c r="S112" s="87">
        <v>0</v>
      </c>
      <c r="T112" s="88">
        <f>O112+P112+Q112+R112+S112</f>
        <v>4000</v>
      </c>
      <c r="U112" s="89">
        <f t="shared" si="26"/>
        <v>4000</v>
      </c>
      <c r="V112" s="62"/>
      <c r="W112" s="20"/>
    </row>
    <row r="113" spans="1:23" ht="45.75" x14ac:dyDescent="0.25">
      <c r="A113" s="77" t="s">
        <v>231</v>
      </c>
      <c r="B113" s="79" t="s">
        <v>232</v>
      </c>
      <c r="C113" s="78">
        <f t="shared" ref="C113:M113" si="49">SUM(C114:C115)</f>
        <v>17000</v>
      </c>
      <c r="D113" s="91">
        <f t="shared" si="49"/>
        <v>0</v>
      </c>
      <c r="E113" s="91">
        <f t="shared" si="49"/>
        <v>0</v>
      </c>
      <c r="F113" s="81">
        <f>SUM(C113+D113+E113)</f>
        <v>17000</v>
      </c>
      <c r="G113" s="78">
        <f>SUM(G114:G115)</f>
        <v>0</v>
      </c>
      <c r="H113" s="91">
        <f t="shared" si="49"/>
        <v>3000</v>
      </c>
      <c r="I113" s="91">
        <f t="shared" si="49"/>
        <v>0</v>
      </c>
      <c r="J113" s="91">
        <f t="shared" si="49"/>
        <v>0</v>
      </c>
      <c r="K113" s="91">
        <f t="shared" si="49"/>
        <v>0</v>
      </c>
      <c r="L113" s="91">
        <f t="shared" si="49"/>
        <v>0</v>
      </c>
      <c r="M113" s="91">
        <f t="shared" si="49"/>
        <v>0</v>
      </c>
      <c r="N113" s="81">
        <f t="shared" si="48"/>
        <v>3000</v>
      </c>
      <c r="O113" s="78">
        <f>SUM(O114:O115)</f>
        <v>0</v>
      </c>
      <c r="P113" s="78">
        <f>SUM(P114:P115)</f>
        <v>0</v>
      </c>
      <c r="Q113" s="78">
        <f>SUM(Q115)</f>
        <v>3000</v>
      </c>
      <c r="R113" s="78">
        <f>SUM(R114:R115)</f>
        <v>7500</v>
      </c>
      <c r="S113" s="78">
        <f>SUM(S114:S115)</f>
        <v>0</v>
      </c>
      <c r="T113" s="81">
        <f>SUM(T114:T115)</f>
        <v>10500</v>
      </c>
      <c r="U113" s="76">
        <f t="shared" si="26"/>
        <v>30500</v>
      </c>
      <c r="V113" s="62"/>
      <c r="W113" s="20"/>
    </row>
    <row r="114" spans="1:23" ht="45.75" x14ac:dyDescent="0.25">
      <c r="A114" s="83" t="s">
        <v>233</v>
      </c>
      <c r="B114" s="85" t="s">
        <v>234</v>
      </c>
      <c r="C114" s="84">
        <v>15000</v>
      </c>
      <c r="D114" s="87">
        <v>0</v>
      </c>
      <c r="E114" s="87">
        <v>0</v>
      </c>
      <c r="F114" s="88">
        <f>SUM(C114+D114+E114)</f>
        <v>15000</v>
      </c>
      <c r="G114" s="84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8">
        <f t="shared" si="48"/>
        <v>0</v>
      </c>
      <c r="O114" s="84">
        <v>0</v>
      </c>
      <c r="P114" s="84">
        <v>0</v>
      </c>
      <c r="Q114" s="87">
        <v>0</v>
      </c>
      <c r="R114" s="87">
        <v>5000</v>
      </c>
      <c r="S114" s="87">
        <v>0</v>
      </c>
      <c r="T114" s="88">
        <f>O114+P114+Q114+R114+S114</f>
        <v>5000</v>
      </c>
      <c r="U114" s="89">
        <f t="shared" si="26"/>
        <v>20000</v>
      </c>
      <c r="V114" s="62"/>
      <c r="W114" s="20"/>
    </row>
    <row r="115" spans="1:23" ht="23.25" x14ac:dyDescent="0.25">
      <c r="A115" s="83" t="s">
        <v>235</v>
      </c>
      <c r="B115" s="85" t="s">
        <v>236</v>
      </c>
      <c r="C115" s="84">
        <v>2000</v>
      </c>
      <c r="D115" s="87">
        <v>0</v>
      </c>
      <c r="E115" s="87">
        <v>0</v>
      </c>
      <c r="F115" s="88">
        <f>SUM(C115+D115+E115)</f>
        <v>2000</v>
      </c>
      <c r="G115" s="84">
        <v>0</v>
      </c>
      <c r="H115" s="87">
        <v>3000</v>
      </c>
      <c r="I115" s="87">
        <v>0</v>
      </c>
      <c r="J115" s="87">
        <v>0</v>
      </c>
      <c r="K115" s="87">
        <v>0</v>
      </c>
      <c r="L115" s="87">
        <v>0</v>
      </c>
      <c r="M115" s="87">
        <v>0</v>
      </c>
      <c r="N115" s="88">
        <f t="shared" si="48"/>
        <v>3000</v>
      </c>
      <c r="O115" s="84">
        <v>0</v>
      </c>
      <c r="P115" s="84">
        <v>0</v>
      </c>
      <c r="Q115" s="87">
        <v>3000</v>
      </c>
      <c r="R115" s="87">
        <v>2500</v>
      </c>
      <c r="S115" s="87">
        <v>0</v>
      </c>
      <c r="T115" s="88">
        <f>O115+P115+Q115+R115+S115</f>
        <v>5500</v>
      </c>
      <c r="U115" s="89">
        <f t="shared" si="26"/>
        <v>10500</v>
      </c>
      <c r="V115" s="62"/>
      <c r="W115" s="20"/>
    </row>
    <row r="116" spans="1:23" ht="34.5" x14ac:dyDescent="0.25">
      <c r="A116" s="77" t="s">
        <v>237</v>
      </c>
      <c r="B116" s="79" t="s">
        <v>238</v>
      </c>
      <c r="C116" s="108">
        <f t="shared" ref="C116:S116" si="50">SUM(C117)</f>
        <v>0</v>
      </c>
      <c r="D116" s="108">
        <f t="shared" si="50"/>
        <v>0</v>
      </c>
      <c r="E116" s="91">
        <f t="shared" si="50"/>
        <v>0</v>
      </c>
      <c r="F116" s="81">
        <f t="shared" ref="F116:F122" si="51">C116+D116+E116</f>
        <v>0</v>
      </c>
      <c r="G116" s="78">
        <f>SUM(G117)</f>
        <v>0</v>
      </c>
      <c r="H116" s="108">
        <f t="shared" si="50"/>
        <v>0</v>
      </c>
      <c r="I116" s="108">
        <f t="shared" si="50"/>
        <v>0</v>
      </c>
      <c r="J116" s="108">
        <f t="shared" si="50"/>
        <v>0</v>
      </c>
      <c r="K116" s="108">
        <f t="shared" si="50"/>
        <v>0</v>
      </c>
      <c r="L116" s="108">
        <f>L117</f>
        <v>142017.9</v>
      </c>
      <c r="M116" s="91">
        <f t="shared" si="50"/>
        <v>0</v>
      </c>
      <c r="N116" s="81">
        <f t="shared" si="48"/>
        <v>142017.9</v>
      </c>
      <c r="O116" s="92">
        <f t="shared" si="50"/>
        <v>0</v>
      </c>
      <c r="P116" s="92">
        <f t="shared" si="50"/>
        <v>0</v>
      </c>
      <c r="Q116" s="108">
        <f t="shared" si="50"/>
        <v>0</v>
      </c>
      <c r="R116" s="108">
        <f t="shared" si="50"/>
        <v>0</v>
      </c>
      <c r="S116" s="91">
        <f t="shared" si="50"/>
        <v>0</v>
      </c>
      <c r="T116" s="81">
        <f>T117</f>
        <v>0</v>
      </c>
      <c r="U116" s="76">
        <f t="shared" si="26"/>
        <v>142017.9</v>
      </c>
      <c r="V116" s="62"/>
      <c r="W116" s="20"/>
    </row>
    <row r="117" spans="1:23" ht="34.5" x14ac:dyDescent="0.25">
      <c r="A117" s="77" t="s">
        <v>239</v>
      </c>
      <c r="B117" s="79" t="s">
        <v>240</v>
      </c>
      <c r="C117" s="108">
        <f t="shared" ref="C117:L117" si="52">SUM(C118:C119)</f>
        <v>0</v>
      </c>
      <c r="D117" s="108">
        <f t="shared" si="52"/>
        <v>0</v>
      </c>
      <c r="E117" s="108">
        <f t="shared" si="52"/>
        <v>0</v>
      </c>
      <c r="F117" s="103">
        <f t="shared" si="52"/>
        <v>0</v>
      </c>
      <c r="G117" s="78">
        <f t="shared" si="52"/>
        <v>0</v>
      </c>
      <c r="H117" s="108">
        <f t="shared" si="52"/>
        <v>0</v>
      </c>
      <c r="I117" s="108">
        <f t="shared" si="52"/>
        <v>0</v>
      </c>
      <c r="J117" s="108">
        <f t="shared" si="52"/>
        <v>0</v>
      </c>
      <c r="K117" s="108">
        <f t="shared" si="52"/>
        <v>0</v>
      </c>
      <c r="L117" s="108">
        <f t="shared" si="52"/>
        <v>142017.9</v>
      </c>
      <c r="M117" s="91">
        <f>SUM(M119)</f>
        <v>0</v>
      </c>
      <c r="N117" s="81">
        <f t="shared" si="48"/>
        <v>142017.9</v>
      </c>
      <c r="O117" s="92">
        <f t="shared" ref="O117:T118" si="53">SUM(O118:O119)</f>
        <v>0</v>
      </c>
      <c r="P117" s="92">
        <f t="shared" si="53"/>
        <v>0</v>
      </c>
      <c r="Q117" s="108">
        <f t="shared" si="53"/>
        <v>0</v>
      </c>
      <c r="R117" s="108">
        <f t="shared" si="53"/>
        <v>0</v>
      </c>
      <c r="S117" s="91">
        <f t="shared" si="53"/>
        <v>0</v>
      </c>
      <c r="T117" s="81">
        <f t="shared" si="53"/>
        <v>0</v>
      </c>
      <c r="U117" s="76">
        <f t="shared" si="26"/>
        <v>142017.9</v>
      </c>
      <c r="V117" s="62"/>
      <c r="W117" s="20"/>
    </row>
    <row r="118" spans="1:23" ht="34.5" x14ac:dyDescent="0.25">
      <c r="A118" s="83" t="s">
        <v>241</v>
      </c>
      <c r="B118" s="85" t="s">
        <v>156</v>
      </c>
      <c r="C118" s="87">
        <v>0</v>
      </c>
      <c r="D118" s="87">
        <v>0</v>
      </c>
      <c r="E118" s="87">
        <v>0</v>
      </c>
      <c r="F118" s="88">
        <v>0</v>
      </c>
      <c r="G118" s="84">
        <v>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0</v>
      </c>
      <c r="N118" s="88">
        <f t="shared" si="48"/>
        <v>0</v>
      </c>
      <c r="O118" s="84">
        <v>0</v>
      </c>
      <c r="P118" s="84">
        <v>0</v>
      </c>
      <c r="Q118" s="87">
        <v>0</v>
      </c>
      <c r="R118" s="87">
        <v>0</v>
      </c>
      <c r="S118" s="87">
        <v>0</v>
      </c>
      <c r="T118" s="88">
        <f t="shared" si="53"/>
        <v>0</v>
      </c>
      <c r="U118" s="89">
        <f t="shared" si="26"/>
        <v>0</v>
      </c>
      <c r="V118" s="62"/>
      <c r="W118" s="20"/>
    </row>
    <row r="119" spans="1:23" ht="34.5" x14ac:dyDescent="0.25">
      <c r="A119" s="83" t="s">
        <v>242</v>
      </c>
      <c r="B119" s="85" t="s">
        <v>158</v>
      </c>
      <c r="C119" s="85">
        <v>0</v>
      </c>
      <c r="D119" s="86">
        <v>0</v>
      </c>
      <c r="E119" s="87">
        <v>0</v>
      </c>
      <c r="F119" s="88">
        <f t="shared" si="51"/>
        <v>0</v>
      </c>
      <c r="G119" s="85">
        <v>0</v>
      </c>
      <c r="H119" s="86">
        <v>0</v>
      </c>
      <c r="I119" s="86">
        <v>0</v>
      </c>
      <c r="J119" s="87">
        <v>0</v>
      </c>
      <c r="K119" s="87">
        <v>0</v>
      </c>
      <c r="L119" s="87">
        <v>142017.9</v>
      </c>
      <c r="M119" s="87">
        <v>0</v>
      </c>
      <c r="N119" s="88">
        <f t="shared" si="48"/>
        <v>142017.9</v>
      </c>
      <c r="O119" s="85">
        <v>0</v>
      </c>
      <c r="P119" s="85">
        <v>0</v>
      </c>
      <c r="Q119" s="87">
        <v>0</v>
      </c>
      <c r="R119" s="87">
        <v>0</v>
      </c>
      <c r="S119" s="87">
        <v>0</v>
      </c>
      <c r="T119" s="88">
        <f>O119+P119+Q119+R119+S119</f>
        <v>0</v>
      </c>
      <c r="U119" s="89">
        <f t="shared" si="26"/>
        <v>142017.9</v>
      </c>
      <c r="V119" s="62"/>
      <c r="W119" s="20"/>
    </row>
    <row r="120" spans="1:23" ht="34.5" x14ac:dyDescent="0.25">
      <c r="A120" s="77" t="s">
        <v>243</v>
      </c>
      <c r="B120" s="78" t="s">
        <v>244</v>
      </c>
      <c r="C120" s="108">
        <f t="shared" ref="C120:S121" si="54">SUM(C121)</f>
        <v>0</v>
      </c>
      <c r="D120" s="108">
        <f t="shared" si="54"/>
        <v>17522.79</v>
      </c>
      <c r="E120" s="91">
        <f t="shared" si="54"/>
        <v>0</v>
      </c>
      <c r="F120" s="81">
        <f t="shared" si="51"/>
        <v>17522.79</v>
      </c>
      <c r="G120" s="78">
        <f>SUM(G121)</f>
        <v>0</v>
      </c>
      <c r="H120" s="108">
        <f t="shared" si="54"/>
        <v>0</v>
      </c>
      <c r="I120" s="108">
        <f t="shared" si="54"/>
        <v>0</v>
      </c>
      <c r="J120" s="108">
        <f t="shared" si="54"/>
        <v>0</v>
      </c>
      <c r="K120" s="108">
        <f t="shared" si="54"/>
        <v>0</v>
      </c>
      <c r="L120" s="108">
        <f>L121</f>
        <v>0</v>
      </c>
      <c r="M120" s="91">
        <f t="shared" si="54"/>
        <v>0</v>
      </c>
      <c r="N120" s="81">
        <f>SUM(G120:M120)</f>
        <v>0</v>
      </c>
      <c r="O120" s="92">
        <f t="shared" si="54"/>
        <v>0</v>
      </c>
      <c r="P120" s="92">
        <f t="shared" si="54"/>
        <v>0</v>
      </c>
      <c r="Q120" s="108">
        <f t="shared" si="54"/>
        <v>0</v>
      </c>
      <c r="R120" s="108">
        <f t="shared" si="54"/>
        <v>0</v>
      </c>
      <c r="S120" s="91">
        <f t="shared" si="54"/>
        <v>0</v>
      </c>
      <c r="T120" s="81">
        <f>T121</f>
        <v>0</v>
      </c>
      <c r="U120" s="76">
        <f t="shared" si="26"/>
        <v>17522.79</v>
      </c>
      <c r="V120" s="62"/>
      <c r="W120" s="20"/>
    </row>
    <row r="121" spans="1:23" ht="45.75" x14ac:dyDescent="0.25">
      <c r="A121" s="77" t="s">
        <v>245</v>
      </c>
      <c r="B121" s="78" t="s">
        <v>246</v>
      </c>
      <c r="C121" s="108">
        <f>SUM(C122)</f>
        <v>0</v>
      </c>
      <c r="D121" s="108">
        <f t="shared" si="54"/>
        <v>17522.79</v>
      </c>
      <c r="E121" s="91">
        <f t="shared" si="54"/>
        <v>0</v>
      </c>
      <c r="F121" s="81">
        <f t="shared" si="51"/>
        <v>17522.79</v>
      </c>
      <c r="G121" s="78">
        <f>SUM(G122)</f>
        <v>0</v>
      </c>
      <c r="H121" s="108">
        <f t="shared" si="54"/>
        <v>0</v>
      </c>
      <c r="I121" s="108">
        <f t="shared" si="54"/>
        <v>0</v>
      </c>
      <c r="J121" s="108">
        <f t="shared" si="54"/>
        <v>0</v>
      </c>
      <c r="K121" s="108">
        <f t="shared" si="54"/>
        <v>0</v>
      </c>
      <c r="L121" s="108">
        <f t="shared" si="54"/>
        <v>0</v>
      </c>
      <c r="M121" s="91">
        <f t="shared" si="54"/>
        <v>0</v>
      </c>
      <c r="N121" s="81">
        <f t="shared" si="48"/>
        <v>0</v>
      </c>
      <c r="O121" s="92">
        <f t="shared" si="54"/>
        <v>0</v>
      </c>
      <c r="P121" s="92">
        <f>SUM(P122)</f>
        <v>0</v>
      </c>
      <c r="Q121" s="108">
        <f t="shared" si="54"/>
        <v>0</v>
      </c>
      <c r="R121" s="108">
        <f t="shared" si="54"/>
        <v>0</v>
      </c>
      <c r="S121" s="91">
        <f t="shared" si="54"/>
        <v>0</v>
      </c>
      <c r="T121" s="81">
        <f>SUM(T122)</f>
        <v>0</v>
      </c>
      <c r="U121" s="76">
        <f t="shared" si="26"/>
        <v>17522.79</v>
      </c>
      <c r="V121" s="62"/>
      <c r="W121" s="20"/>
    </row>
    <row r="122" spans="1:23" ht="35.25" thickBot="1" x14ac:dyDescent="0.3">
      <c r="A122" s="109" t="s">
        <v>247</v>
      </c>
      <c r="B122" s="110" t="s">
        <v>246</v>
      </c>
      <c r="C122" s="111">
        <v>0</v>
      </c>
      <c r="D122" s="112">
        <v>17522.79</v>
      </c>
      <c r="E122" s="113">
        <v>0</v>
      </c>
      <c r="F122" s="88">
        <f t="shared" si="51"/>
        <v>17522.79</v>
      </c>
      <c r="G122" s="111">
        <v>0</v>
      </c>
      <c r="H122" s="112">
        <v>0</v>
      </c>
      <c r="I122" s="112">
        <v>0</v>
      </c>
      <c r="J122" s="113">
        <v>0</v>
      </c>
      <c r="K122" s="113">
        <v>0</v>
      </c>
      <c r="L122" s="113">
        <v>0</v>
      </c>
      <c r="M122" s="113">
        <v>0</v>
      </c>
      <c r="N122" s="88">
        <f t="shared" si="48"/>
        <v>0</v>
      </c>
      <c r="O122" s="111">
        <v>0</v>
      </c>
      <c r="P122" s="111">
        <v>0</v>
      </c>
      <c r="Q122" s="111">
        <v>0</v>
      </c>
      <c r="R122" s="111">
        <v>0</v>
      </c>
      <c r="S122" s="110">
        <v>0</v>
      </c>
      <c r="T122" s="88">
        <f>O122+P122+Q122+R122+S122</f>
        <v>0</v>
      </c>
      <c r="U122" s="89">
        <f t="shared" si="26"/>
        <v>17522.79</v>
      </c>
      <c r="V122" s="62"/>
      <c r="W122" s="62"/>
    </row>
    <row r="123" spans="1:23" ht="24" thickBot="1" x14ac:dyDescent="0.3">
      <c r="A123" s="114" t="s">
        <v>248</v>
      </c>
      <c r="B123" s="115" t="s">
        <v>249</v>
      </c>
      <c r="C123" s="116">
        <f>SUM(C8+C21+C70+C84+C89+C110+C116+C120)</f>
        <v>211749.49</v>
      </c>
      <c r="D123" s="116">
        <f>SUM(D8,D21,D70,D84,D89,D110,D116,D120)</f>
        <v>85643.790000000008</v>
      </c>
      <c r="E123" s="116">
        <f>SUM(E8+E21+E70+E84+E89+E116+E120)</f>
        <v>150601</v>
      </c>
      <c r="F123" s="117">
        <f>SUM(F8+F21+F70+F84+F89+F110+F116+F120)</f>
        <v>447994.27999999997</v>
      </c>
      <c r="G123" s="116">
        <f>G120+G116+G110+G89+G84+G70+G21</f>
        <v>126243.16</v>
      </c>
      <c r="H123" s="116">
        <f>SUM(H8+H21+H70+H89+H110+H116+H120)</f>
        <v>326789.11</v>
      </c>
      <c r="I123" s="116">
        <f>SUM(I8,I21,I70,I84,I89,I116,I120)</f>
        <v>711678.86</v>
      </c>
      <c r="J123" s="116">
        <f>SUM(J8+J21+J70)</f>
        <v>160911.28999999998</v>
      </c>
      <c r="K123" s="116">
        <f>SUM(K8,K21,K70,K84,K89,K116,K120)</f>
        <v>0</v>
      </c>
      <c r="L123" s="116">
        <f>SUM(L8,L21,L70,L84,L89,L110,L116,L120)</f>
        <v>381126.12</v>
      </c>
      <c r="M123" s="116">
        <f>SUM(M8,M21,M70,M84,M89,M116,M120)</f>
        <v>0</v>
      </c>
      <c r="N123" s="118">
        <f>SUM(G123:M123)</f>
        <v>1706748.54</v>
      </c>
      <c r="O123" s="116">
        <f>SUM(O8,O21,O70,O84,O89,O110,O116,O120)</f>
        <v>178770</v>
      </c>
      <c r="P123" s="116">
        <f>SUM(P8,P21,P70,P84,P89,P110,P116,P120)</f>
        <v>49650</v>
      </c>
      <c r="Q123" s="116">
        <f>SUM(Q8,Q21,Q70,Q84,Q89,Q110,Q116,Q120)</f>
        <v>199781.05</v>
      </c>
      <c r="R123" s="116">
        <f>SUM(R8,R21,R70,R84,R89,R116,R110,R120)</f>
        <v>11500</v>
      </c>
      <c r="S123" s="116">
        <f>SUM(S8,S21,S70,S84,S89,S110,S116,S120)</f>
        <v>4000</v>
      </c>
      <c r="T123" s="117">
        <f>SUM(O123:S123)</f>
        <v>443701.05</v>
      </c>
      <c r="U123" s="119">
        <f>SUM(F123+N123+T123)</f>
        <v>2598443.8699999996</v>
      </c>
      <c r="V123" s="62"/>
      <c r="W123" s="64"/>
    </row>
    <row r="124" spans="1:23" ht="35.25" thickBot="1" x14ac:dyDescent="0.3">
      <c r="A124" s="120" t="s">
        <v>248</v>
      </c>
      <c r="B124" s="121" t="s">
        <v>250</v>
      </c>
      <c r="C124" s="122">
        <f>SUM(C9+C14+C17+C19+C22+C40+C45+C58+C62+C67+C71+C75+C77+C81+C85+C90+C98+C102+C111+C113+C117+C121)</f>
        <v>211749.49</v>
      </c>
      <c r="D124" s="122">
        <f>SUM(D9,D17,D19,D22,D40,D45,D58,D62,D71,D77,D81,D85,D90,D98,D102,D111,D117,D121)</f>
        <v>85643.790000000008</v>
      </c>
      <c r="E124" s="122">
        <f>SUM(E9+E17+E19+E22+E40+E45+E58+E62+E67+E71+E75+E77+E81+E85+E90+E98+E102+E111+E117+E121)</f>
        <v>150601</v>
      </c>
      <c r="F124" s="123">
        <f>SUM(F9+F14+F17+F19+F22+F40+F45+F58+F62+F67+F71+F75+F77+F81+F85+F90+F98+F102+F111+F113+F117+F121)</f>
        <v>447994.27999999997</v>
      </c>
      <c r="G124" s="122">
        <f>G121+G117+G113+G111+G102+G98+G90+G85+G81+G77+G71+G67+G62+G58+G45+G40+G22+G19+G17+G9</f>
        <v>126243.16</v>
      </c>
      <c r="H124" s="122">
        <f>H121+H117+H113+H111+H102+H98+H90+H85+H81+H77+H71+H67+H62+H58+H45+H40+H22+H19+H17+H18+H14+H9</f>
        <v>326789.11</v>
      </c>
      <c r="I124" s="122">
        <f>SUM(I14,I9,I17,I19,I22,I40,I45,I58,I62,I71,I77,I81,I85,I90,I98,I102,I111,I113,I117,I121)</f>
        <v>711678.86</v>
      </c>
      <c r="J124" s="116">
        <f>SUM(J9+J14+J17+J19+J22+J40+J45+J62+J67+J70+J75+J77+J81+J85+J90+J98)</f>
        <v>160911.28999999998</v>
      </c>
      <c r="K124" s="122">
        <f>SUM(K14,K9,K17,K19,K22,K40,K45,K58,K62,K71,K77,K81,K85,K90,K98,K102,K111,K113,K117,K121)</f>
        <v>0</v>
      </c>
      <c r="L124" s="122">
        <f>SUM(L9,L17,L19,L22,L40,L45,L58,L62,L71,L77,L81,L85,L90,L98,L102,L111,L113,L117,L121)</f>
        <v>381126.12</v>
      </c>
      <c r="M124" s="122">
        <f>SUM(M9,M17,M19,M22,M40,M45,M71,M77,M85,M90,M98,M102,M117,M121)</f>
        <v>0</v>
      </c>
      <c r="N124" s="118">
        <f>SUM(N9+N14+N17+N19+N22+N40+N45+N58+N62+N67+N71+N75+N77+N81+N85+N90+N98+N102+N111+N113+N117+N121)</f>
        <v>1706748.54</v>
      </c>
      <c r="O124" s="122">
        <f>SUM(O9,O17,O19,O22,O40,O45,O58,O62,O71,O77,O81,O85,O90,O98,O102,O111,O113,O117,O121,O75)</f>
        <v>178770</v>
      </c>
      <c r="P124" s="122">
        <f>SUM(P9,P17,P19,P22,P40,P45,P58,P62,P67,P71,P77,P81,P85,P90,P98,P102,P111,P113,P117,P121)</f>
        <v>49650</v>
      </c>
      <c r="Q124" s="122">
        <f>SUM(Q9,Q17,Q19,Q22,Q40,Q45,Q58,Q62,Q67,Q71,Q75,Q77,Q81,Q85,Q90,Q98,Q102,Q111,Q113,Q117,Q121)</f>
        <v>199781.05</v>
      </c>
      <c r="R124" s="122">
        <f>SUM(R9,R14,R17,R19,R22,R40,R45,R58,R62,R71,R77,R81,R85,R90,R98,R102,R111,R113,R117,R121)</f>
        <v>11500</v>
      </c>
      <c r="S124" s="122">
        <f>SUM(S9,S14,S17,S19,S22,S40,S45,S58,S62,S71,S77,S81,S85,S90,S98,S102,S111,S113,S117,S121)</f>
        <v>4000</v>
      </c>
      <c r="T124" s="123">
        <f>SUM(O124:S124)</f>
        <v>443701.05</v>
      </c>
      <c r="U124" s="119">
        <f>SUM(F124+N124+T124)</f>
        <v>2598443.8699999996</v>
      </c>
      <c r="V124" s="62"/>
      <c r="W124" s="65"/>
    </row>
    <row r="125" spans="1:23" ht="35.25" thickBot="1" x14ac:dyDescent="0.3">
      <c r="A125" s="114" t="s">
        <v>251</v>
      </c>
      <c r="B125" s="124"/>
      <c r="C125" s="116">
        <f>SUM(C10+C11+C12+C13+C15+C16+C18+C20+C23+C24+C25+C26+C27+C28+C29+C30+C31+C32+C33+C34+C35+C36+C37+C38+C39+C41+C42+C43+C44+C46+C47+C48+C49+C50+C51+C52+C53+C54+C55+C56+C57+C59+C60+C61+C63+C64+C65+C66+C68+C69+C72+C73+C74+C76+C78+C79+C80+C82+C83+C86+C87+C88+C91+C92+C93+C94+C95+C96+C97+C99+C100+C101+C103+C104+C105+C106+C107+C108+C109+C112+C114+C115+C118+C119+C122)</f>
        <v>211749.49</v>
      </c>
      <c r="D125" s="116">
        <f>SUM(D10+D11+D12+D13+D15+D16+D18+D20+D23+D24+D25+D26+D27+D28+D29+D30+D31+D32+D33+D34+D35+D36+D37+D38+D39+D41+D42+D43+D44+D46+D47+D48+D49+D50+D51+D52+D53+D54+D55+D56+D57+D59+D60+D61+D63+D64+D65+D66+D68+D69+D72+D73+D74+D76+D78+D79+D80+D82+D83+D86+D87+D88+D91+D92+D93+D94+D95+D96+D97+D99+D100+D101+D103+D104+D105+D106+D107+D108+D109+D112+D114+D115+D118+D119+D122)</f>
        <v>85643.790000000008</v>
      </c>
      <c r="E125" s="116">
        <f>SUM(E10+E11+E12+E13+E15+E16+E18+E20+E23+E24+E25+E26+E27+E28+E29+E30+E31+E32+E33+E34+E35+E36+E37+E38+E39+E41+E42+E43+E44+E46+E47+E48+E49+E50+E51+E52+E53+E54+E55+E56+E57+E59+E60+E61+E63+E64+E65+E66+E68+E69+E72+E73+E74+E76+E78+E79+E80+E82+E83+E86+E87+E88+E91+E92+E93+E94+E95+E96+E97+E99+E100+E101+E103+E104+E105+E106+E107+E108+E109+E112+E114+E115+E118+E119+E122)</f>
        <v>150601</v>
      </c>
      <c r="F125" s="125">
        <f>SUM(F10+F11+F12+F13+F15+F16+F18+F20+F23+F24+F25+F26+F27+F28+F29+F30+F31+F32+F33+F34+F35+F36+F37+F38+F39+F41+F42+F43+F44+F46+F47+F48+F49+F50+F51+F52+F53+F54+F55+F56+F57+F59+F60+F61+F63+F64+F65+F66+F68+F69+F72+F73+F74+F76+F78+F79+F80+F82+F83+F86+F87+F88+F91+F92+F93+F94+F95+F96+F97+F99+F100+F101+F103+F104+F105+F106+F107+F108+F109+F112+F114+F115+F118+F119+F122)</f>
        <v>447994.27999999997</v>
      </c>
      <c r="G125" s="116">
        <f>SUM(G99:G101)</f>
        <v>126243.16</v>
      </c>
      <c r="H125" s="116">
        <f>SUM(H10:H13,H15:H16,H18,H20,H23:H39,H41:H44,H46:H57,H59:H61,H63:H66,H72:H74,H78:H80,H82:H83,H86:H88,H91:H97,H99:H101,H103:H109,H112,H114:H115,H119,H122,H68:H69)</f>
        <v>326789.11</v>
      </c>
      <c r="I125" s="116">
        <f>SUM(I10:I13,I15:I16,I18,I20,I23:I39,I41:I44,I46:I57,I59:I61,I63:I66,I72:I74,I78:I80,I82:I83,I86:I88,I91:I97,I99:I101,I103:I109,I112,I114:I115,I119,I122)</f>
        <v>711678.86</v>
      </c>
      <c r="J125" s="116">
        <f>SUM(J10:J13,J15:J16,J18,J20,J23:J39,J41:J44,J46:J57,J59:J61,J63:J66,J72:J74,J78:J80,J82:J83,J91:J97,J99:J101,J103:J109,J112,J114:J115,J119,J122)</f>
        <v>160911.28999999998</v>
      </c>
      <c r="K125" s="116">
        <f>SUM(K10:K13,K15:K16,K18,K20,K23:K39,K41:K44,K46:K57,K59:K61,K63:K66,K72:K74,K78:K80,K82:K83,K91:K97,K99:K101,K103:K109,K112,K114:K115,K119,K122)</f>
        <v>0</v>
      </c>
      <c r="L125" s="116">
        <f>SUM(L10:L12,L18,L20,L23:L39,L41:L44,L46:L57,L59:L61,L63:L66,L72:L74,L78:L80,L82:L83,L86,L91:L97,L99:L100,L101,L103:L107,L108:L109,L112,L114:L115,L118:L119,L122)</f>
        <v>381126.12</v>
      </c>
      <c r="M125" s="116">
        <f>SUM(M10:M12,M18,M20,M29:M39,M41:M43,M47,M74,M80,M86,M94,M101,M103:M107,M119,M122)</f>
        <v>0</v>
      </c>
      <c r="N125" s="126">
        <f>SUM(G125:M125)</f>
        <v>1706748.54</v>
      </c>
      <c r="O125" s="116">
        <f>SUM(O10:O13,O18,O20,O23:O39,O41:O44,O46:O57,O59:O61,O63:O66,O72:O74,O78:O80,O82:O83,O86:O88,O91:O97,O99:O100,O101,O103:O107,O108:O109,O112,O114:O115,O119,O122,O76)</f>
        <v>178770</v>
      </c>
      <c r="P125" s="116">
        <f>SUM(P10:P13,P18,P20,P23:P39,P41:P44,P46:P57,P59:P61,P63:P66,P68:P69,P72:P74,P78:P80,P82:P83,P86:P88,P91:P97,P99:P101,P103:P109,P112,P114:P115,P119,P122)</f>
        <v>49650</v>
      </c>
      <c r="Q125" s="116">
        <f>SUM(Q10:Q13,Q18,Q20,Q23:Q39,Q41:Q44,Q46:Q57,Q59:Q61,Q63:Q66,Q68:Q69,Q72:Q74,Q76,Q78:Q80,Q82:Q83,Q86:Q88,Q91:Q97,Q99:Q101,Q103:Q109,Q112,Q114:Q115,Q119,Q122)</f>
        <v>199781.05</v>
      </c>
      <c r="R125" s="116">
        <f>SUM(R10:R12,R15:R16,R18,R20,R23:R39,R41:R44,R46:R57,R59:R61,R63:R66,R72:R74,R78:R80,R82:R83,R86,R91:R97,R99:R101,R103:R109,R112,R114:R115,R119,R122)</f>
        <v>11500</v>
      </c>
      <c r="S125" s="116">
        <f>SUM(S10:S12,S15:S16,S18,S20,S23:S39,S41:S44,S46:S57,S59:S61,S63:S66,S72:S74,S78:S80,S82:S83,S86,S91:S97,S99:S101,S103:S109,S112,S114:S115,S119,S122)</f>
        <v>4000</v>
      </c>
      <c r="T125" s="117">
        <f>SUM(O125:S125)</f>
        <v>443701.05</v>
      </c>
      <c r="U125" s="119">
        <f>SUM(F125+N125+T125)</f>
        <v>2598443.8699999996</v>
      </c>
      <c r="V125" s="62"/>
      <c r="W125" s="65"/>
    </row>
    <row r="126" spans="1:23" x14ac:dyDescent="0.25">
      <c r="A126" s="20"/>
      <c r="B126" s="20"/>
      <c r="C126" s="20" t="s">
        <v>252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66"/>
      <c r="U126" s="20"/>
      <c r="V126" s="62"/>
      <c r="W126" s="20"/>
    </row>
    <row r="127" spans="1:23" x14ac:dyDescent="0.25">
      <c r="A127" s="20"/>
      <c r="B127" s="20"/>
      <c r="C127" s="67"/>
      <c r="D127" s="67"/>
      <c r="E127" s="67"/>
      <c r="F127" s="67"/>
      <c r="G127" s="68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8"/>
      <c r="U127" s="69"/>
      <c r="V127" s="69"/>
      <c r="W127" s="20"/>
    </row>
    <row r="128" spans="1:23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7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x14ac:dyDescent="0.25">
      <c r="A129" s="20"/>
      <c r="B129" s="20"/>
      <c r="C129" s="20"/>
      <c r="D129" s="20"/>
      <c r="E129" s="20"/>
      <c r="F129" s="20"/>
      <c r="G129" s="20"/>
      <c r="H129" s="20"/>
      <c r="I129" s="62"/>
      <c r="J129" s="20"/>
      <c r="K129" s="20"/>
      <c r="L129" s="7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70"/>
      <c r="M130" s="20"/>
      <c r="N130" s="20"/>
      <c r="O130" s="20"/>
      <c r="P130" s="20"/>
      <c r="Q130" s="20"/>
      <c r="R130" s="20"/>
      <c r="S130" s="20"/>
      <c r="T130" s="20"/>
      <c r="U130" s="20"/>
      <c r="V130" s="69"/>
      <c r="W130" s="20"/>
    </row>
    <row r="131" spans="1:23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62"/>
      <c r="Q134" s="20"/>
      <c r="R134" s="20"/>
      <c r="S134" s="20"/>
      <c r="T134" s="20"/>
      <c r="U134" s="20"/>
      <c r="V134" s="20"/>
      <c r="W134" s="20"/>
    </row>
    <row r="135" spans="1:23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</sheetData>
  <mergeCells count="24">
    <mergeCell ref="I6:K6"/>
    <mergeCell ref="L6:M6"/>
    <mergeCell ref="T6:T7"/>
    <mergeCell ref="G7:H7"/>
    <mergeCell ref="I4:K4"/>
    <mergeCell ref="L4:M4"/>
    <mergeCell ref="O4:Q4"/>
    <mergeCell ref="R4:U4"/>
    <mergeCell ref="C5:F5"/>
    <mergeCell ref="I5:K5"/>
    <mergeCell ref="L5:M5"/>
    <mergeCell ref="N5:N6"/>
    <mergeCell ref="U5:U7"/>
    <mergeCell ref="F6:F7"/>
    <mergeCell ref="A1:U1"/>
    <mergeCell ref="A2:A7"/>
    <mergeCell ref="B2:B7"/>
    <mergeCell ref="C2:N2"/>
    <mergeCell ref="O2:U2"/>
    <mergeCell ref="C3:F3"/>
    <mergeCell ref="H3:N3"/>
    <mergeCell ref="O3:U3"/>
    <mergeCell ref="C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 Egresos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PASO</dc:creator>
  <cp:lastModifiedBy>PASO</cp:lastModifiedBy>
  <dcterms:created xsi:type="dcterms:W3CDTF">2020-11-19T15:36:00Z</dcterms:created>
  <dcterms:modified xsi:type="dcterms:W3CDTF">2020-11-19T15:41:11Z</dcterms:modified>
</cp:coreProperties>
</file>