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8130" activeTab="1"/>
  </bookViews>
  <sheets>
    <sheet name="Pwr_Vogel_Method" sheetId="1" r:id="rId1"/>
    <sheet name="Pwr_Prosdocimi" sheetId="2" r:id="rId2"/>
    <sheet name="Sheet1" sheetId="4" r:id="rId3"/>
    <sheet name="Sheet2" sheetId="5" r:id="rId4"/>
  </sheets>
  <calcPr calcId="145621"/>
  <fileRecoveryPr repairLoad="1"/>
</workbook>
</file>

<file path=xl/calcChain.xml><?xml version="1.0" encoding="utf-8"?>
<calcChain xmlns="http://schemas.openxmlformats.org/spreadsheetml/2006/main">
  <c r="C13" i="2" l="1"/>
  <c r="C10" i="2"/>
  <c r="D10" i="2"/>
  <c r="C6" i="2"/>
  <c r="D6" i="2"/>
  <c r="B6" i="2"/>
  <c r="C7" i="1"/>
  <c r="C11" i="2" l="1"/>
  <c r="W4" i="2" l="1"/>
  <c r="W3" i="2"/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D11" i="2"/>
  <c r="B1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4" l="1"/>
  <c r="G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" i="4"/>
  <c r="C2" i="4" s="1"/>
  <c r="C8" i="2"/>
  <c r="D8" i="2"/>
  <c r="C9" i="2"/>
  <c r="D9" i="2"/>
  <c r="J6" i="2" l="1"/>
  <c r="M6" i="2" s="1"/>
  <c r="J28" i="2"/>
  <c r="M28" i="2" s="1"/>
  <c r="J36" i="2"/>
  <c r="M36" i="2" s="1"/>
  <c r="J25" i="2"/>
  <c r="M25" i="2" s="1"/>
  <c r="J26" i="2"/>
  <c r="M26" i="2" s="1"/>
  <c r="J27" i="2"/>
  <c r="M27" i="2" s="1"/>
  <c r="J33" i="2"/>
  <c r="M33" i="2" s="1"/>
  <c r="J34" i="2"/>
  <c r="M34" i="2" s="1"/>
  <c r="J35" i="2"/>
  <c r="M35" i="2" s="1"/>
  <c r="J24" i="2"/>
  <c r="M24" i="2" s="1"/>
  <c r="J32" i="2"/>
  <c r="M32" i="2" s="1"/>
  <c r="J22" i="2"/>
  <c r="M22" i="2" s="1"/>
  <c r="J23" i="2"/>
  <c r="M23" i="2" s="1"/>
  <c r="J29" i="2"/>
  <c r="M29" i="2" s="1"/>
  <c r="J30" i="2"/>
  <c r="M30" i="2" s="1"/>
  <c r="J31" i="2"/>
  <c r="M31" i="2" s="1"/>
  <c r="J37" i="2"/>
  <c r="M37" i="2" s="1"/>
  <c r="I25" i="2"/>
  <c r="L25" i="2" s="1"/>
  <c r="I26" i="2"/>
  <c r="L26" i="2" s="1"/>
  <c r="I27" i="2"/>
  <c r="L27" i="2" s="1"/>
  <c r="I33" i="2"/>
  <c r="L33" i="2" s="1"/>
  <c r="I34" i="2"/>
  <c r="L34" i="2" s="1"/>
  <c r="I35" i="2"/>
  <c r="L35" i="2" s="1"/>
  <c r="I24" i="2"/>
  <c r="L24" i="2" s="1"/>
  <c r="I32" i="2"/>
  <c r="L32" i="2" s="1"/>
  <c r="I22" i="2"/>
  <c r="L22" i="2" s="1"/>
  <c r="I23" i="2"/>
  <c r="L23" i="2" s="1"/>
  <c r="I29" i="2"/>
  <c r="L29" i="2" s="1"/>
  <c r="I30" i="2"/>
  <c r="L30" i="2" s="1"/>
  <c r="I31" i="2"/>
  <c r="L31" i="2" s="1"/>
  <c r="I37" i="2"/>
  <c r="L37" i="2" s="1"/>
  <c r="I28" i="2"/>
  <c r="L28" i="2" s="1"/>
  <c r="I36" i="2"/>
  <c r="L36" i="2" s="1"/>
  <c r="J3" i="2"/>
  <c r="M3" i="2" s="1"/>
  <c r="J2" i="2"/>
  <c r="M2" i="2" s="1"/>
  <c r="J5" i="2"/>
  <c r="M5" i="2" s="1"/>
  <c r="J4" i="2"/>
  <c r="M4" i="2" s="1"/>
  <c r="I5" i="2"/>
  <c r="L5" i="2" s="1"/>
  <c r="I2" i="2"/>
  <c r="L2" i="2" s="1"/>
  <c r="I3" i="2"/>
  <c r="L3" i="2" s="1"/>
  <c r="I4" i="2"/>
  <c r="L4" i="2" s="1"/>
  <c r="I19" i="2"/>
  <c r="L19" i="2" s="1"/>
  <c r="I11" i="2"/>
  <c r="L11" i="2" s="1"/>
  <c r="C12" i="2"/>
  <c r="I17" i="2"/>
  <c r="L17" i="2" s="1"/>
  <c r="I9" i="2"/>
  <c r="L9" i="2" s="1"/>
  <c r="I15" i="2"/>
  <c r="L15" i="2" s="1"/>
  <c r="I7" i="2"/>
  <c r="L7" i="2" s="1"/>
  <c r="I21" i="2"/>
  <c r="L21" i="2" s="1"/>
  <c r="I13" i="2"/>
  <c r="L13" i="2" s="1"/>
  <c r="D12" i="2"/>
  <c r="D13" i="2" s="1"/>
  <c r="J21" i="2"/>
  <c r="M21" i="2" s="1"/>
  <c r="J19" i="2"/>
  <c r="M19" i="2" s="1"/>
  <c r="J17" i="2"/>
  <c r="M17" i="2" s="1"/>
  <c r="J15" i="2"/>
  <c r="M15" i="2" s="1"/>
  <c r="J13" i="2"/>
  <c r="M13" i="2" s="1"/>
  <c r="J11" i="2"/>
  <c r="M11" i="2" s="1"/>
  <c r="J9" i="2"/>
  <c r="M9" i="2" s="1"/>
  <c r="J7" i="2"/>
  <c r="M7" i="2" s="1"/>
  <c r="J20" i="2"/>
  <c r="M20" i="2" s="1"/>
  <c r="J18" i="2"/>
  <c r="M18" i="2" s="1"/>
  <c r="J16" i="2"/>
  <c r="M16" i="2" s="1"/>
  <c r="J14" i="2"/>
  <c r="M14" i="2" s="1"/>
  <c r="J12" i="2"/>
  <c r="M12" i="2" s="1"/>
  <c r="J10" i="2"/>
  <c r="M10" i="2" s="1"/>
  <c r="J8" i="2"/>
  <c r="M8" i="2" s="1"/>
  <c r="I20" i="2"/>
  <c r="L20" i="2" s="1"/>
  <c r="I18" i="2"/>
  <c r="L18" i="2" s="1"/>
  <c r="I16" i="2"/>
  <c r="L16" i="2" s="1"/>
  <c r="I14" i="2"/>
  <c r="L14" i="2" s="1"/>
  <c r="I12" i="2"/>
  <c r="L12" i="2" s="1"/>
  <c r="I10" i="2"/>
  <c r="L10" i="2" s="1"/>
  <c r="I8" i="2"/>
  <c r="L8" i="2" s="1"/>
  <c r="I6" i="2"/>
  <c r="L6" i="2" s="1"/>
  <c r="D14" i="2" l="1"/>
  <c r="C14" i="2"/>
  <c r="B8" i="2"/>
  <c r="B9" i="2"/>
  <c r="B10" i="2" s="1"/>
  <c r="C8" i="1"/>
  <c r="B8" i="1"/>
  <c r="B12" i="2" l="1"/>
  <c r="B13" i="2" s="1"/>
  <c r="H23" i="2"/>
  <c r="K23" i="2" s="1"/>
  <c r="H24" i="2"/>
  <c r="K24" i="2" s="1"/>
  <c r="H29" i="2"/>
  <c r="K29" i="2" s="1"/>
  <c r="H34" i="2"/>
  <c r="K34" i="2" s="1"/>
  <c r="H31" i="2"/>
  <c r="K31" i="2" s="1"/>
  <c r="H27" i="2"/>
  <c r="K27" i="2" s="1"/>
  <c r="H25" i="2"/>
  <c r="K25" i="2" s="1"/>
  <c r="H30" i="2"/>
  <c r="K30" i="2" s="1"/>
  <c r="H35" i="2"/>
  <c r="K35" i="2" s="1"/>
  <c r="H36" i="2"/>
  <c r="K36" i="2" s="1"/>
  <c r="H26" i="2"/>
  <c r="K26" i="2" s="1"/>
  <c r="H32" i="2"/>
  <c r="K32" i="2" s="1"/>
  <c r="H37" i="2"/>
  <c r="K37" i="2" s="1"/>
  <c r="H22" i="2"/>
  <c r="K22" i="2" s="1"/>
  <c r="H28" i="2"/>
  <c r="K28" i="2" s="1"/>
  <c r="H33" i="2"/>
  <c r="K33" i="2" s="1"/>
  <c r="H3" i="2"/>
  <c r="K3" i="2" s="1"/>
  <c r="H5" i="2"/>
  <c r="K5" i="2" s="1"/>
  <c r="H4" i="2"/>
  <c r="K4" i="2" s="1"/>
  <c r="H6" i="2"/>
  <c r="K6" i="2" s="1"/>
  <c r="H10" i="2"/>
  <c r="K10" i="2" s="1"/>
  <c r="H14" i="2"/>
  <c r="K14" i="2" s="1"/>
  <c r="H18" i="2"/>
  <c r="K18" i="2" s="1"/>
  <c r="H2" i="2"/>
  <c r="K2" i="2" s="1"/>
  <c r="H7" i="2"/>
  <c r="K7" i="2" s="1"/>
  <c r="H11" i="2"/>
  <c r="K11" i="2" s="1"/>
  <c r="H15" i="2"/>
  <c r="K15" i="2" s="1"/>
  <c r="H19" i="2"/>
  <c r="K19" i="2" s="1"/>
  <c r="H8" i="2"/>
  <c r="K8" i="2" s="1"/>
  <c r="H12" i="2"/>
  <c r="K12" i="2" s="1"/>
  <c r="H16" i="2"/>
  <c r="K16" i="2" s="1"/>
  <c r="H20" i="2"/>
  <c r="K20" i="2" s="1"/>
  <c r="H9" i="2"/>
  <c r="K9" i="2" s="1"/>
  <c r="H13" i="2"/>
  <c r="K13" i="2" s="1"/>
  <c r="H17" i="2"/>
  <c r="K17" i="2" s="1"/>
  <c r="H21" i="2"/>
  <c r="K21" i="2" s="1"/>
  <c r="B14" i="2"/>
  <c r="B6" i="1"/>
  <c r="B7" i="1" s="1"/>
  <c r="C4" i="1"/>
  <c r="C6" i="1" s="1"/>
  <c r="C9" i="1" l="1"/>
  <c r="C10" i="1" s="1"/>
  <c r="B9" i="1"/>
  <c r="B10" i="1" s="1"/>
  <c r="B11" i="1" l="1"/>
  <c r="C11" i="1"/>
</calcChain>
</file>

<file path=xl/sharedStrings.xml><?xml version="1.0" encoding="utf-8"?>
<sst xmlns="http://schemas.openxmlformats.org/spreadsheetml/2006/main" count="40" uniqueCount="26">
  <si>
    <t>Find b</t>
  </si>
  <si>
    <t>Find s(b)</t>
  </si>
  <si>
    <t>Compute t</t>
  </si>
  <si>
    <t>Compute p(T(n-2) &gt; t)</t>
  </si>
  <si>
    <t>delta</t>
  </si>
  <si>
    <t>Find rho</t>
  </si>
  <si>
    <t>Find n</t>
  </si>
  <si>
    <t xml:space="preserve">Aberjona floods </t>
  </si>
  <si>
    <t>Mystic SLR</t>
  </si>
  <si>
    <t>RHS</t>
  </si>
  <si>
    <t>p(Type II error)</t>
  </si>
  <si>
    <t>Power</t>
  </si>
  <si>
    <t>Effect size</t>
  </si>
  <si>
    <t>Compute tau</t>
  </si>
  <si>
    <t>Find s(t)</t>
  </si>
  <si>
    <t>Find s(residual)</t>
  </si>
  <si>
    <t>Log s.d.</t>
  </si>
  <si>
    <t>Real Cv</t>
  </si>
  <si>
    <t xml:space="preserve">A linear trend in s in log-space is not a linear trend in Cv in real space! </t>
  </si>
  <si>
    <t>stdev (real)if m =1</t>
  </si>
  <si>
    <t>Effect size (b)</t>
  </si>
  <si>
    <t xml:space="preserve">Decadal M </t>
  </si>
  <si>
    <t>Theoretical (y = a + bt + tv)</t>
  </si>
  <si>
    <t>Fit standardized Anscombe residuals</t>
  </si>
  <si>
    <t>Compute p(T(n-2) &lt; t)</t>
  </si>
  <si>
    <t>Trend in mean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</si>
</sst>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right" vertical="center"/>
    </xf>
    <xf numFmtId="165" fontId="0" fillId="2" borderId="0" xfId="0" applyNumberFormat="1" applyFill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Pwr_Prosdocimi!$B$1</c:f>
              <c:strCache>
                <c:ptCount val="1"/>
                <c:pt idx="0">
                  <c:v>Trend in mean only</c:v>
                </c:pt>
              </c:strCache>
            </c:strRef>
          </c:tx>
          <c:marker>
            <c:symbol val="none"/>
          </c:marker>
          <c:xVal>
            <c:numRef>
              <c:f>Pwr_Prosdocimi!$G$2:$G$37</c:f>
              <c:numCache>
                <c:formatCode>0.000</c:formatCode>
                <c:ptCount val="36"/>
                <c:pt idx="0">
                  <c:v>1.0512710963760241</c:v>
                </c:pt>
                <c:pt idx="1">
                  <c:v>1.0618365465453596</c:v>
                </c:pt>
                <c:pt idx="2">
                  <c:v>1.0725081812542165</c:v>
                </c:pt>
                <c:pt idx="3">
                  <c:v>1.0832870676749586</c:v>
                </c:pt>
                <c:pt idx="4">
                  <c:v>1.0941742837052104</c:v>
                </c:pt>
                <c:pt idx="5">
                  <c:v>1.1051709180756477</c:v>
                </c:pt>
                <c:pt idx="6">
                  <c:v>1.1162780704588713</c:v>
                </c:pt>
                <c:pt idx="7">
                  <c:v>1.1274968515793757</c:v>
                </c:pt>
                <c:pt idx="8">
                  <c:v>1.1388283833246218</c:v>
                </c:pt>
                <c:pt idx="9">
                  <c:v>1.1502737988572274</c:v>
                </c:pt>
                <c:pt idx="10">
                  <c:v>1.1618342427282831</c:v>
                </c:pt>
                <c:pt idx="11">
                  <c:v>1.1735108709918103</c:v>
                </c:pt>
                <c:pt idx="12">
                  <c:v>1.1853048513203654</c:v>
                </c:pt>
                <c:pt idx="13">
                  <c:v>1.1972173631218102</c:v>
                </c:pt>
                <c:pt idx="14">
                  <c:v>1.2092495976572515</c:v>
                </c:pt>
                <c:pt idx="15">
                  <c:v>1.2214027581601699</c:v>
                </c:pt>
                <c:pt idx="16">
                  <c:v>1.2336780599567432</c:v>
                </c:pt>
                <c:pt idx="17">
                  <c:v>1.2460767305873808</c:v>
                </c:pt>
                <c:pt idx="18">
                  <c:v>1.2586000099294778</c:v>
                </c:pt>
                <c:pt idx="19">
                  <c:v>1.2712491503214047</c:v>
                </c:pt>
                <c:pt idx="20">
                  <c:v>1.2840254166877414</c:v>
                </c:pt>
                <c:pt idx="21">
                  <c:v>1.2969300866657718</c:v>
                </c:pt>
                <c:pt idx="22">
                  <c:v>1.3099644507332473</c:v>
                </c:pt>
                <c:pt idx="23">
                  <c:v>1.3231298123374369</c:v>
                </c:pt>
                <c:pt idx="24">
                  <c:v>1.3364274880254721</c:v>
                </c:pt>
                <c:pt idx="25">
                  <c:v>1.3498588075760032</c:v>
                </c:pt>
                <c:pt idx="26">
                  <c:v>1.3634251141321778</c:v>
                </c:pt>
                <c:pt idx="27">
                  <c:v>1.3771277643359572</c:v>
                </c:pt>
                <c:pt idx="28">
                  <c:v>1.3909681284637803</c:v>
                </c:pt>
                <c:pt idx="29">
                  <c:v>1.4049475905635938</c:v>
                </c:pt>
                <c:pt idx="30">
                  <c:v>1.4190675485932573</c:v>
                </c:pt>
                <c:pt idx="31">
                  <c:v>1.4333294145603401</c:v>
                </c:pt>
                <c:pt idx="32">
                  <c:v>1.4477346146633245</c:v>
                </c:pt>
                <c:pt idx="33">
                  <c:v>1.4622845894342245</c:v>
                </c:pt>
                <c:pt idx="34">
                  <c:v>1.4769807938826427</c:v>
                </c:pt>
                <c:pt idx="35">
                  <c:v>1.4918246976412703</c:v>
                </c:pt>
              </c:numCache>
            </c:numRef>
          </c:xVal>
          <c:yVal>
            <c:numRef>
              <c:f>Pwr_Prosdocimi!$K$2:$K$37</c:f>
              <c:numCache>
                <c:formatCode>0.0000</c:formatCode>
                <c:ptCount val="36"/>
                <c:pt idx="0">
                  <c:v>4.4418134267805165E-3</c:v>
                </c:pt>
                <c:pt idx="1">
                  <c:v>1.0545886736632371E-2</c:v>
                </c:pt>
                <c:pt idx="2">
                  <c:v>2.3217884962393409E-2</c:v>
                </c:pt>
                <c:pt idx="3">
                  <c:v>4.7237937385103068E-2</c:v>
                </c:pt>
                <c:pt idx="4">
                  <c:v>8.8599467011348909E-2</c:v>
                </c:pt>
                <c:pt idx="5">
                  <c:v>0.15301119248022943</c:v>
                </c:pt>
                <c:pt idx="6">
                  <c:v>0.24338490812827784</c:v>
                </c:pt>
                <c:pt idx="7">
                  <c:v>0.35729084351995399</c:v>
                </c:pt>
                <c:pt idx="8">
                  <c:v>0.4859931214898966</c:v>
                </c:pt>
                <c:pt idx="9">
                  <c:v>0.61621569601901216</c:v>
                </c:pt>
                <c:pt idx="10">
                  <c:v>0.73419357301550114</c:v>
                </c:pt>
                <c:pt idx="11">
                  <c:v>0.82998224419782696</c:v>
                </c:pt>
                <c:pt idx="12">
                  <c:v>0.8998105949655143</c:v>
                </c:pt>
                <c:pt idx="13">
                  <c:v>0.94564114515830122</c:v>
                </c:pt>
                <c:pt idx="14">
                  <c:v>0.97282110931781862</c:v>
                </c:pt>
                <c:pt idx="15">
                  <c:v>0.98744958923975479</c:v>
                </c:pt>
                <c:pt idx="16">
                  <c:v>0.99463025212250189</c:v>
                </c:pt>
                <c:pt idx="17">
                  <c:v>0.99786263889588855</c:v>
                </c:pt>
                <c:pt idx="18">
                  <c:v>0.99920484661526088</c:v>
                </c:pt>
                <c:pt idx="19">
                  <c:v>0.99972210821104024</c:v>
                </c:pt>
                <c:pt idx="20">
                  <c:v>0.99990827951410055</c:v>
                </c:pt>
                <c:pt idx="21">
                  <c:v>0.99997125332133074</c:v>
                </c:pt>
                <c:pt idx="22">
                  <c:v>0.99999139789308322</c:v>
                </c:pt>
                <c:pt idx="23">
                  <c:v>0.99999752917479057</c:v>
                </c:pt>
                <c:pt idx="24">
                  <c:v>0.9999993152218466</c:v>
                </c:pt>
                <c:pt idx="25">
                  <c:v>0.99999981597331866</c:v>
                </c:pt>
                <c:pt idx="26">
                  <c:v>0.99999995181955204</c:v>
                </c:pt>
                <c:pt idx="27">
                  <c:v>0.99999998765679521</c:v>
                </c:pt>
                <c:pt idx="28">
                  <c:v>0.99999999689311736</c:v>
                </c:pt>
                <c:pt idx="29">
                  <c:v>0.99999999922874805</c:v>
                </c:pt>
                <c:pt idx="30">
                  <c:v>0.99999999981053056</c:v>
                </c:pt>
                <c:pt idx="31">
                  <c:v>0.99999999995379207</c:v>
                </c:pt>
                <c:pt idx="32">
                  <c:v>0.99999999998878086</c:v>
                </c:pt>
                <c:pt idx="33">
                  <c:v>0.99999999999728117</c:v>
                </c:pt>
                <c:pt idx="34">
                  <c:v>0.99999999999934086</c:v>
                </c:pt>
                <c:pt idx="35">
                  <c:v>0.99999999999983979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Pwr_Prosdocimi!$C$1</c:f>
              <c:strCache>
                <c:ptCount val="1"/>
                <c:pt idx="0">
                  <c:v>Theoretical (y = a + bt + tv)</c:v>
                </c:pt>
              </c:strCache>
            </c:strRef>
          </c:tx>
          <c:marker>
            <c:symbol val="none"/>
          </c:marker>
          <c:xVal>
            <c:numRef>
              <c:f>Pwr_Prosdocimi!$G$2:$G$37</c:f>
              <c:numCache>
                <c:formatCode>0.000</c:formatCode>
                <c:ptCount val="36"/>
                <c:pt idx="0">
                  <c:v>1.0512710963760241</c:v>
                </c:pt>
                <c:pt idx="1">
                  <c:v>1.0618365465453596</c:v>
                </c:pt>
                <c:pt idx="2">
                  <c:v>1.0725081812542165</c:v>
                </c:pt>
                <c:pt idx="3">
                  <c:v>1.0832870676749586</c:v>
                </c:pt>
                <c:pt idx="4">
                  <c:v>1.0941742837052104</c:v>
                </c:pt>
                <c:pt idx="5">
                  <c:v>1.1051709180756477</c:v>
                </c:pt>
                <c:pt idx="6">
                  <c:v>1.1162780704588713</c:v>
                </c:pt>
                <c:pt idx="7">
                  <c:v>1.1274968515793757</c:v>
                </c:pt>
                <c:pt idx="8">
                  <c:v>1.1388283833246218</c:v>
                </c:pt>
                <c:pt idx="9">
                  <c:v>1.1502737988572274</c:v>
                </c:pt>
                <c:pt idx="10">
                  <c:v>1.1618342427282831</c:v>
                </c:pt>
                <c:pt idx="11">
                  <c:v>1.1735108709918103</c:v>
                </c:pt>
                <c:pt idx="12">
                  <c:v>1.1853048513203654</c:v>
                </c:pt>
                <c:pt idx="13">
                  <c:v>1.1972173631218102</c:v>
                </c:pt>
                <c:pt idx="14">
                  <c:v>1.2092495976572515</c:v>
                </c:pt>
                <c:pt idx="15">
                  <c:v>1.2214027581601699</c:v>
                </c:pt>
                <c:pt idx="16">
                  <c:v>1.2336780599567432</c:v>
                </c:pt>
                <c:pt idx="17">
                  <c:v>1.2460767305873808</c:v>
                </c:pt>
                <c:pt idx="18">
                  <c:v>1.2586000099294778</c:v>
                </c:pt>
                <c:pt idx="19">
                  <c:v>1.2712491503214047</c:v>
                </c:pt>
                <c:pt idx="20">
                  <c:v>1.2840254166877414</c:v>
                </c:pt>
                <c:pt idx="21">
                  <c:v>1.2969300866657718</c:v>
                </c:pt>
                <c:pt idx="22">
                  <c:v>1.3099644507332473</c:v>
                </c:pt>
                <c:pt idx="23">
                  <c:v>1.3231298123374369</c:v>
                </c:pt>
                <c:pt idx="24">
                  <c:v>1.3364274880254721</c:v>
                </c:pt>
                <c:pt idx="25">
                  <c:v>1.3498588075760032</c:v>
                </c:pt>
                <c:pt idx="26">
                  <c:v>1.3634251141321778</c:v>
                </c:pt>
                <c:pt idx="27">
                  <c:v>1.3771277643359572</c:v>
                </c:pt>
                <c:pt idx="28">
                  <c:v>1.3909681284637803</c:v>
                </c:pt>
                <c:pt idx="29">
                  <c:v>1.4049475905635938</c:v>
                </c:pt>
                <c:pt idx="30">
                  <c:v>1.4190675485932573</c:v>
                </c:pt>
                <c:pt idx="31">
                  <c:v>1.4333294145603401</c:v>
                </c:pt>
                <c:pt idx="32">
                  <c:v>1.4477346146633245</c:v>
                </c:pt>
                <c:pt idx="33">
                  <c:v>1.4622845894342245</c:v>
                </c:pt>
                <c:pt idx="34">
                  <c:v>1.4769807938826427</c:v>
                </c:pt>
                <c:pt idx="35">
                  <c:v>1.4918246976412703</c:v>
                </c:pt>
              </c:numCache>
            </c:numRef>
          </c:xVal>
          <c:yVal>
            <c:numRef>
              <c:f>Pwr_Prosdocimi!$L$2:$L$37</c:f>
              <c:numCache>
                <c:formatCode>0.0000</c:formatCode>
                <c:ptCount val="36"/>
                <c:pt idx="0">
                  <c:v>4.8796719567301139E-4</c:v>
                </c:pt>
                <c:pt idx="1">
                  <c:v>8.5966933279679747E-4</c:v>
                </c:pt>
                <c:pt idx="2">
                  <c:v>1.486143506037374E-3</c:v>
                </c:pt>
                <c:pt idx="3">
                  <c:v>2.5189023152801804E-3</c:v>
                </c:pt>
                <c:pt idx="4">
                  <c:v>4.1824401324237481E-3</c:v>
                </c:pt>
                <c:pt idx="5">
                  <c:v>6.7979825020222373E-3</c:v>
                </c:pt>
                <c:pt idx="6">
                  <c:v>1.0808061423099535E-2</c:v>
                </c:pt>
                <c:pt idx="7">
                  <c:v>1.679748637704026E-2</c:v>
                </c:pt>
                <c:pt idx="8">
                  <c:v>2.5504161247952184E-2</c:v>
                </c:pt>
                <c:pt idx="9">
                  <c:v>3.7811559161987529E-2</c:v>
                </c:pt>
                <c:pt idx="10">
                  <c:v>5.4714379514427813E-2</c:v>
                </c:pt>
                <c:pt idx="11">
                  <c:v>7.7250894957606064E-2</c:v>
                </c:pt>
                <c:pt idx="12">
                  <c:v>0.10640036524901142</c:v>
                </c:pt>
                <c:pt idx="13">
                  <c:v>0.14295151916417481</c:v>
                </c:pt>
                <c:pt idx="14">
                  <c:v>0.18735726972238553</c:v>
                </c:pt>
                <c:pt idx="15">
                  <c:v>0.23959921680648111</c:v>
                </c:pt>
                <c:pt idx="16">
                  <c:v>0.29909017006062022</c:v>
                </c:pt>
                <c:pt idx="17">
                  <c:v>0.36464129119918909</c:v>
                </c:pt>
                <c:pt idx="18">
                  <c:v>0.43451137766649384</c:v>
                </c:pt>
                <c:pt idx="19">
                  <c:v>0.50654046767651328</c:v>
                </c:pt>
                <c:pt idx="20">
                  <c:v>0.57835188268871929</c:v>
                </c:pt>
                <c:pt idx="21">
                  <c:v>0.64759101089081628</c:v>
                </c:pt>
                <c:pt idx="22">
                  <c:v>0.71216031099548704</c:v>
                </c:pt>
                <c:pt idx="23">
                  <c:v>0.77041093314954523</c:v>
                </c:pt>
                <c:pt idx="24">
                  <c:v>0.82126172354424187</c:v>
                </c:pt>
                <c:pt idx="25">
                  <c:v>0.864232981632023</c:v>
                </c:pt>
                <c:pt idx="26">
                  <c:v>0.89940025648706812</c:v>
                </c:pt>
                <c:pt idx="27">
                  <c:v>0.92728787799891099</c:v>
                </c:pt>
                <c:pt idx="28">
                  <c:v>0.94872966328530173</c:v>
                </c:pt>
                <c:pt idx="29">
                  <c:v>0.96472458981130704</c:v>
                </c:pt>
                <c:pt idx="30">
                  <c:v>0.97630965927838609</c:v>
                </c:pt>
                <c:pt idx="31">
                  <c:v>0.98446343766541222</c:v>
                </c:pt>
                <c:pt idx="32">
                  <c:v>0.99004472855437153</c:v>
                </c:pt>
                <c:pt idx="33">
                  <c:v>0.99376365513948262</c:v>
                </c:pt>
                <c:pt idx="34">
                  <c:v>0.996178096801837</c:v>
                </c:pt>
                <c:pt idx="35">
                  <c:v>0.9977069135580956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Pwr_Prosdocimi!$D$1</c:f>
              <c:strCache>
                <c:ptCount val="1"/>
                <c:pt idx="0">
                  <c:v>Fit standardized Anscombe residuals</c:v>
                </c:pt>
              </c:strCache>
            </c:strRef>
          </c:tx>
          <c:marker>
            <c:symbol val="none"/>
          </c:marker>
          <c:xVal>
            <c:numRef>
              <c:f>Pwr_Prosdocimi!$G$2:$G$37</c:f>
              <c:numCache>
                <c:formatCode>0.000</c:formatCode>
                <c:ptCount val="36"/>
                <c:pt idx="0">
                  <c:v>1.0512710963760241</c:v>
                </c:pt>
                <c:pt idx="1">
                  <c:v>1.0618365465453596</c:v>
                </c:pt>
                <c:pt idx="2">
                  <c:v>1.0725081812542165</c:v>
                </c:pt>
                <c:pt idx="3">
                  <c:v>1.0832870676749586</c:v>
                </c:pt>
                <c:pt idx="4">
                  <c:v>1.0941742837052104</c:v>
                </c:pt>
                <c:pt idx="5">
                  <c:v>1.1051709180756477</c:v>
                </c:pt>
                <c:pt idx="6">
                  <c:v>1.1162780704588713</c:v>
                </c:pt>
                <c:pt idx="7">
                  <c:v>1.1274968515793757</c:v>
                </c:pt>
                <c:pt idx="8">
                  <c:v>1.1388283833246218</c:v>
                </c:pt>
                <c:pt idx="9">
                  <c:v>1.1502737988572274</c:v>
                </c:pt>
                <c:pt idx="10">
                  <c:v>1.1618342427282831</c:v>
                </c:pt>
                <c:pt idx="11">
                  <c:v>1.1735108709918103</c:v>
                </c:pt>
                <c:pt idx="12">
                  <c:v>1.1853048513203654</c:v>
                </c:pt>
                <c:pt idx="13">
                  <c:v>1.1972173631218102</c:v>
                </c:pt>
                <c:pt idx="14">
                  <c:v>1.2092495976572515</c:v>
                </c:pt>
                <c:pt idx="15">
                  <c:v>1.2214027581601699</c:v>
                </c:pt>
                <c:pt idx="16">
                  <c:v>1.2336780599567432</c:v>
                </c:pt>
                <c:pt idx="17">
                  <c:v>1.2460767305873808</c:v>
                </c:pt>
                <c:pt idx="18">
                  <c:v>1.2586000099294778</c:v>
                </c:pt>
                <c:pt idx="19">
                  <c:v>1.2712491503214047</c:v>
                </c:pt>
                <c:pt idx="20">
                  <c:v>1.2840254166877414</c:v>
                </c:pt>
                <c:pt idx="21">
                  <c:v>1.2969300866657718</c:v>
                </c:pt>
                <c:pt idx="22">
                  <c:v>1.3099644507332473</c:v>
                </c:pt>
                <c:pt idx="23">
                  <c:v>1.3231298123374369</c:v>
                </c:pt>
                <c:pt idx="24">
                  <c:v>1.3364274880254721</c:v>
                </c:pt>
                <c:pt idx="25">
                  <c:v>1.3498588075760032</c:v>
                </c:pt>
                <c:pt idx="26">
                  <c:v>1.3634251141321778</c:v>
                </c:pt>
                <c:pt idx="27">
                  <c:v>1.3771277643359572</c:v>
                </c:pt>
                <c:pt idx="28">
                  <c:v>1.3909681284637803</c:v>
                </c:pt>
                <c:pt idx="29">
                  <c:v>1.4049475905635938</c:v>
                </c:pt>
                <c:pt idx="30">
                  <c:v>1.4190675485932573</c:v>
                </c:pt>
                <c:pt idx="31">
                  <c:v>1.4333294145603401</c:v>
                </c:pt>
                <c:pt idx="32">
                  <c:v>1.4477346146633245</c:v>
                </c:pt>
                <c:pt idx="33">
                  <c:v>1.4622845894342245</c:v>
                </c:pt>
                <c:pt idx="34">
                  <c:v>1.4769807938826427</c:v>
                </c:pt>
                <c:pt idx="35">
                  <c:v>1.4918246976412703</c:v>
                </c:pt>
              </c:numCache>
            </c:numRef>
          </c:xVal>
          <c:yVal>
            <c:numRef>
              <c:f>Pwr_Prosdocimi!$M$2:$M$37</c:f>
              <c:numCache>
                <c:formatCode>0.0000</c:formatCode>
                <c:ptCount val="36"/>
                <c:pt idx="0">
                  <c:v>1.3736074825748679E-3</c:v>
                </c:pt>
                <c:pt idx="1">
                  <c:v>2.8280620952444435E-3</c:v>
                </c:pt>
                <c:pt idx="2">
                  <c:v>5.6000092473319496E-3</c:v>
                </c:pt>
                <c:pt idx="3">
                  <c:v>1.0644354908435516E-2</c:v>
                </c:pt>
                <c:pt idx="4">
                  <c:v>1.9387545757253211E-2</c:v>
                </c:pt>
                <c:pt idx="5">
                  <c:v>3.3786847093482231E-2</c:v>
                </c:pt>
                <c:pt idx="6">
                  <c:v>5.6269351919249422E-2</c:v>
                </c:pt>
                <c:pt idx="7">
                  <c:v>8.9480421310668135E-2</c:v>
                </c:pt>
                <c:pt idx="8">
                  <c:v>0.13580904663176696</c:v>
                </c:pt>
                <c:pt idx="9">
                  <c:v>0.19674032765333505</c:v>
                </c:pt>
                <c:pt idx="10">
                  <c:v>0.27219130012470116</c:v>
                </c:pt>
                <c:pt idx="11">
                  <c:v>0.36006422276751593</c:v>
                </c:pt>
                <c:pt idx="12">
                  <c:v>0.45624171727598761</c:v>
                </c:pt>
                <c:pt idx="13">
                  <c:v>0.55512399923134326</c:v>
                </c:pt>
                <c:pt idx="14">
                  <c:v>0.65060742908866198</c:v>
                </c:pt>
                <c:pt idx="15">
                  <c:v>0.73721989029097124</c:v>
                </c:pt>
                <c:pt idx="16">
                  <c:v>0.811060120833484</c:v>
                </c:pt>
                <c:pt idx="17">
                  <c:v>0.87027337587950448</c:v>
                </c:pt>
                <c:pt idx="18">
                  <c:v>0.91498707564542126</c:v>
                </c:pt>
                <c:pt idx="19">
                  <c:v>0.94682629181325406</c:v>
                </c:pt>
                <c:pt idx="20">
                  <c:v>0.96824043417830463</c:v>
                </c:pt>
                <c:pt idx="21">
                  <c:v>0.98186972132547101</c:v>
                </c:pt>
                <c:pt idx="22">
                  <c:v>0.99009567560412093</c:v>
                </c:pt>
                <c:pt idx="23">
                  <c:v>0.99481438010776013</c:v>
                </c:pt>
                <c:pt idx="24">
                  <c:v>0.99739324192136369</c:v>
                </c:pt>
                <c:pt idx="25">
                  <c:v>0.99873940319771692</c:v>
                </c:pt>
                <c:pt idx="26">
                  <c:v>0.99941231967593513</c:v>
                </c:pt>
                <c:pt idx="27">
                  <c:v>0.99973529950564743</c:v>
                </c:pt>
                <c:pt idx="28">
                  <c:v>0.99988454694600448</c:v>
                </c:pt>
                <c:pt idx="29">
                  <c:v>0.99995112387434804</c:v>
                </c:pt>
                <c:pt idx="30">
                  <c:v>0.99997987039287983</c:v>
                </c:pt>
                <c:pt idx="31">
                  <c:v>0.99999191612044436</c:v>
                </c:pt>
                <c:pt idx="32">
                  <c:v>0.99999682727392625</c:v>
                </c:pt>
                <c:pt idx="33">
                  <c:v>0.99999878036002576</c:v>
                </c:pt>
                <c:pt idx="34">
                  <c:v>0.99999953980166034</c:v>
                </c:pt>
                <c:pt idx="35">
                  <c:v>0.99999982920865227</c:v>
                </c:pt>
              </c:numCache>
            </c:numRef>
          </c:yVal>
          <c:smooth val="0"/>
        </c:ser>
        <c:ser>
          <c:idx val="3"/>
          <c:order val="3"/>
          <c:tx>
            <c:v>Estimated beta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Pwr_Prosdocimi!$W$3:$W$4</c:f>
              <c:numCache>
                <c:formatCode>General</c:formatCode>
                <c:ptCount val="2"/>
                <c:pt idx="0">
                  <c:v>1.1420921502886758</c:v>
                </c:pt>
                <c:pt idx="1">
                  <c:v>1.1420921502886758</c:v>
                </c:pt>
              </c:numCache>
            </c:numRef>
          </c:xVal>
          <c:yVal>
            <c:numRef>
              <c:f>Pwr_Prosdocimi!$X$3:$X$4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9808"/>
        <c:axId val="86511616"/>
      </c:scatterChart>
      <c:valAx>
        <c:axId val="8643980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</a:t>
                </a:r>
                <a:r>
                  <a:rPr lang="en-US" baseline="0"/>
                  <a:t> size (</a:t>
                </a:r>
                <a:r>
                  <a:rPr lang="en-US"/>
                  <a:t>Decadal magnification</a:t>
                </a:r>
                <a:r>
                  <a:rPr lang="en-US" baseline="0"/>
                  <a:t> </a:t>
                </a:r>
                <a:r>
                  <a:rPr lang="en-US"/>
                  <a:t>factor of mean)</a:t>
                </a:r>
              </a:p>
            </c:rich>
          </c:tx>
          <c:layout>
            <c:manualLayout>
              <c:xMode val="edge"/>
              <c:yMode val="edge"/>
              <c:x val="0.16441611115053631"/>
              <c:y val="0.9087333301322919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86511616"/>
        <c:crosses val="autoZero"/>
        <c:crossBetween val="midCat"/>
      </c:valAx>
      <c:valAx>
        <c:axId val="8651161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94517866760082E-2"/>
              <c:y val="0.2993781087891705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8643980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0.10025052161544074</c:v>
                </c:pt>
                <c:pt idx="2">
                  <c:v>0.20201676710706024</c:v>
                </c:pt>
                <c:pt idx="3">
                  <c:v>0.30687828809678019</c:v>
                </c:pt>
                <c:pt idx="4">
                  <c:v>0.41654636115540644</c:v>
                </c:pt>
                <c:pt idx="5">
                  <c:v>0.53294035002778817</c:v>
                </c:pt>
                <c:pt idx="6">
                  <c:v>0.65827761207589319</c:v>
                </c:pt>
                <c:pt idx="7">
                  <c:v>0.79518313611103375</c:v>
                </c:pt>
                <c:pt idx="8">
                  <c:v>0.94682674196758498</c:v>
                </c:pt>
                <c:pt idx="9">
                  <c:v>1.1170980201739111</c:v>
                </c:pt>
                <c:pt idx="10">
                  <c:v>1.3108324944320862</c:v>
                </c:pt>
                <c:pt idx="11">
                  <c:v>1.5341071189943107</c:v>
                </c:pt>
                <c:pt idx="12">
                  <c:v>1.7946297158457374</c:v>
                </c:pt>
                <c:pt idx="13">
                  <c:v>2.1022560988450496</c:v>
                </c:pt>
                <c:pt idx="14">
                  <c:v>2.4696815716113343</c:v>
                </c:pt>
                <c:pt idx="15">
                  <c:v>2.9133719014843482</c:v>
                </c:pt>
                <c:pt idx="16">
                  <c:v>3.454825222141213</c:v>
                </c:pt>
                <c:pt idx="17">
                  <c:v>4.122294215791773</c:v>
                </c:pt>
                <c:pt idx="18">
                  <c:v>4.9531527078570399</c:v>
                </c:pt>
                <c:pt idx="19">
                  <c:v>5.9971704006825171</c:v>
                </c:pt>
                <c:pt idx="20">
                  <c:v>7.3210757428908106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9280"/>
        <c:axId val="86690816"/>
      </c:scatterChart>
      <c:valAx>
        <c:axId val="866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90816"/>
        <c:crosses val="autoZero"/>
        <c:crossBetween val="midCat"/>
      </c:valAx>
      <c:valAx>
        <c:axId val="86690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6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506779</xdr:colOff>
      <xdr:row>3</xdr:row>
      <xdr:rowOff>25888</xdr:rowOff>
    </xdr:from>
    <xdr:to>
      <xdr:col>20</xdr:col>
      <xdr:colOff>97693</xdr:colOff>
      <xdr:row>17</xdr:row>
      <xdr:rowOff>102089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85725</xdr:rowOff>
    </xdr:from>
    <xdr:to>
      <xdr:col>12</xdr:col>
      <xdr:colOff>76200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XFD1048576"/>
    </sheetView>
  </sheetViews>
  <sheetFormatPr defaultRowHeight="15" x14ac:dyDescent="0.25"/>
  <cols>
    <col min="1" max="1" width="34" customWidth="1"/>
    <col min="2" max="2" width="15.7109375" bestFit="1" customWidth="1"/>
    <col min="3" max="3" width="15" customWidth="1"/>
  </cols>
  <sheetData>
    <row r="1" spans="1:3" s="1" customFormat="1" x14ac:dyDescent="0.25">
      <c r="B1" s="1" t="s">
        <v>7</v>
      </c>
      <c r="C1" s="1" t="s">
        <v>8</v>
      </c>
    </row>
    <row r="2" spans="1:3" x14ac:dyDescent="0.25">
      <c r="A2" t="s">
        <v>6</v>
      </c>
      <c r="B2">
        <v>73</v>
      </c>
      <c r="C2">
        <v>73</v>
      </c>
    </row>
    <row r="3" spans="1:3" x14ac:dyDescent="0.25">
      <c r="A3" t="s">
        <v>5</v>
      </c>
      <c r="B3" s="3">
        <v>0.45875789148393453</v>
      </c>
      <c r="C3">
        <v>0.14199999999999999</v>
      </c>
    </row>
    <row r="4" spans="1:3" x14ac:dyDescent="0.25">
      <c r="A4" t="s">
        <v>0</v>
      </c>
      <c r="B4" s="3">
        <v>1.328618E-2</v>
      </c>
      <c r="C4" s="2">
        <f>0.00155*1.212</f>
        <v>1.8785999999999998E-3</v>
      </c>
    </row>
    <row r="5" spans="1:3" x14ac:dyDescent="0.25">
      <c r="A5" t="s">
        <v>1</v>
      </c>
      <c r="B5" s="2">
        <v>3.0540406368045948E-3</v>
      </c>
      <c r="C5" s="10">
        <v>1.5499999999999999E-3</v>
      </c>
    </row>
    <row r="6" spans="1:3" x14ac:dyDescent="0.25">
      <c r="A6" t="s">
        <v>2</v>
      </c>
      <c r="B6" s="3">
        <f>B4/B5</f>
        <v>4.3503612361560346</v>
      </c>
      <c r="C6">
        <f>C4/C5</f>
        <v>1.212</v>
      </c>
    </row>
    <row r="7" spans="1:3" x14ac:dyDescent="0.25">
      <c r="A7" t="s">
        <v>24</v>
      </c>
      <c r="B7" s="3">
        <f>_xlfn.T.DIST.RT(B6,71)</f>
        <v>2.2331963690220739E-5</v>
      </c>
      <c r="C7" s="3">
        <f>_xlfn.T.DIST(C6,71,TRUE)</f>
        <v>0.88523482106151918</v>
      </c>
    </row>
    <row r="8" spans="1:3" x14ac:dyDescent="0.25">
      <c r="A8" t="s">
        <v>4</v>
      </c>
      <c r="B8" s="3">
        <f>SQRT(1/(1/B3^2-1))</f>
        <v>0.51629289691713309</v>
      </c>
      <c r="C8" s="3">
        <f>SQRT(1/(1/C3^2-1))</f>
        <v>0.14345366509448823</v>
      </c>
    </row>
    <row r="9" spans="1:3" x14ac:dyDescent="0.25">
      <c r="A9" t="s">
        <v>9</v>
      </c>
      <c r="B9" s="3">
        <f>B6-B8*SQRT(B2)</f>
        <v>-6.0847208784788442E-2</v>
      </c>
      <c r="C9" s="3">
        <f>C6-C8*SQRT(C2)</f>
        <v>-1.3668651846834079E-2</v>
      </c>
    </row>
    <row r="10" spans="1:3" x14ac:dyDescent="0.25">
      <c r="A10" t="s">
        <v>10</v>
      </c>
      <c r="B10" s="3">
        <f>_xlfn.T.DIST(B9,71,TRUE)</f>
        <v>0.47582592408158686</v>
      </c>
      <c r="C10" s="3">
        <f>_xlfn.T.DIST(C9,71,TRUE)</f>
        <v>0.49456633476120759</v>
      </c>
    </row>
    <row r="11" spans="1:3" x14ac:dyDescent="0.25">
      <c r="A11" t="s">
        <v>11</v>
      </c>
      <c r="B11" s="3">
        <f>1-B10</f>
        <v>0.52417407591841314</v>
      </c>
      <c r="C11" s="3">
        <f>1-C10</f>
        <v>0.50543366523879241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F1" zoomScale="78" zoomScaleNormal="78" workbookViewId="0">
      <selection activeCell="F1" sqref="A1:XFD1048576"/>
    </sheetView>
  </sheetViews>
  <sheetFormatPr defaultRowHeight="15" x14ac:dyDescent="0.25"/>
  <cols>
    <col min="1" max="1" width="42.140625" customWidth="1"/>
    <col min="2" max="2" width="21.7109375" customWidth="1"/>
    <col min="3" max="3" width="24" bestFit="1" customWidth="1"/>
    <col min="4" max="4" width="34.140625" bestFit="1" customWidth="1"/>
    <col min="6" max="6" width="16.140625" bestFit="1" customWidth="1"/>
    <col min="7" max="7" width="16.140625" customWidth="1"/>
    <col min="11" max="11" width="9.5703125" customWidth="1"/>
  </cols>
  <sheetData>
    <row r="1" spans="1:24" s="1" customFormat="1" x14ac:dyDescent="0.25">
      <c r="B1" s="1" t="s">
        <v>25</v>
      </c>
      <c r="C1" s="1" t="s">
        <v>22</v>
      </c>
      <c r="D1" s="1" t="s">
        <v>23</v>
      </c>
      <c r="F1" s="1" t="s">
        <v>20</v>
      </c>
      <c r="G1" s="1" t="s">
        <v>21</v>
      </c>
      <c r="H1" s="1" t="s">
        <v>9</v>
      </c>
      <c r="I1" s="1" t="s">
        <v>9</v>
      </c>
      <c r="J1" s="1" t="s">
        <v>9</v>
      </c>
      <c r="K1" s="1" t="s">
        <v>11</v>
      </c>
      <c r="L1" s="1" t="s">
        <v>11</v>
      </c>
      <c r="M1" s="1" t="s">
        <v>11</v>
      </c>
    </row>
    <row r="2" spans="1:24" x14ac:dyDescent="0.25">
      <c r="A2" t="s">
        <v>6</v>
      </c>
      <c r="B2">
        <v>73</v>
      </c>
      <c r="C2">
        <v>73</v>
      </c>
      <c r="D2">
        <v>73</v>
      </c>
      <c r="F2" s="6">
        <v>5.0000000000000001E-3</v>
      </c>
      <c r="G2" s="6">
        <f>EXP(F2*10)</f>
        <v>1.0512710963760241</v>
      </c>
      <c r="H2" s="5">
        <f t="shared" ref="H2:J5" si="0">B$9-SQRT(B$2)*$F2*B$6/B$7</f>
        <v>2.6906997123860825</v>
      </c>
      <c r="I2" s="5">
        <f t="shared" si="0"/>
        <v>3.4406082492534482</v>
      </c>
      <c r="J2" s="5">
        <f t="shared" si="0"/>
        <v>3.1032841080423768</v>
      </c>
      <c r="K2" s="2">
        <f t="shared" ref="K2:K17" si="1">1-_xlfn.T.DIST(H2,71,TRUE)</f>
        <v>4.4418134267805165E-3</v>
      </c>
      <c r="L2" s="2">
        <f t="shared" ref="L2:M17" si="2">1-_xlfn.T.DIST(I2,71,TRUE)</f>
        <v>4.8796719567301139E-4</v>
      </c>
      <c r="M2" s="2">
        <f t="shared" si="2"/>
        <v>1.3736074825748679E-3</v>
      </c>
    </row>
    <row r="3" spans="1:24" x14ac:dyDescent="0.25">
      <c r="A3" t="s">
        <v>5</v>
      </c>
      <c r="B3" s="3">
        <v>0.45875789148393453</v>
      </c>
      <c r="C3" s="3">
        <v>0.45875789148393453</v>
      </c>
      <c r="D3" s="3">
        <v>0.45875789148393453</v>
      </c>
      <c r="F3" s="6">
        <v>6.0000000000000001E-3</v>
      </c>
      <c r="G3" s="6">
        <f t="shared" ref="G3:G37" si="3">EXP(F3*10)</f>
        <v>1.0618365465453596</v>
      </c>
      <c r="H3" s="5">
        <f t="shared" si="0"/>
        <v>2.3587674076320919</v>
      </c>
      <c r="I3" s="5">
        <f t="shared" si="0"/>
        <v>3.2586576518729311</v>
      </c>
      <c r="J3" s="5">
        <f t="shared" si="0"/>
        <v>2.8538686824196451</v>
      </c>
      <c r="K3" s="2">
        <f t="shared" si="1"/>
        <v>1.0545886736632371E-2</v>
      </c>
      <c r="L3" s="2">
        <f t="shared" ref="L3:M5" si="4">1-_xlfn.T.DIST(I3,71,TRUE)</f>
        <v>8.5966933279679747E-4</v>
      </c>
      <c r="M3" s="2">
        <f t="shared" si="4"/>
        <v>2.8280620952444435E-3</v>
      </c>
      <c r="W3">
        <f>EXP(B4*10)</f>
        <v>1.1420921502886758</v>
      </c>
      <c r="X3">
        <v>0</v>
      </c>
    </row>
    <row r="4" spans="1:24" x14ac:dyDescent="0.25">
      <c r="A4" t="s">
        <v>0</v>
      </c>
      <c r="B4" s="3">
        <v>1.328618E-2</v>
      </c>
      <c r="C4" s="3">
        <v>1.328618E-2</v>
      </c>
      <c r="D4" s="3">
        <v>1.328618E-2</v>
      </c>
      <c r="F4" s="6">
        <v>7.0000000000000001E-3</v>
      </c>
      <c r="G4" s="6">
        <f t="shared" si="3"/>
        <v>1.0725081812542165</v>
      </c>
      <c r="H4" s="5">
        <f t="shared" si="0"/>
        <v>2.0268351028781018</v>
      </c>
      <c r="I4" s="5">
        <f t="shared" si="0"/>
        <v>3.0767070544924136</v>
      </c>
      <c r="J4" s="5">
        <f t="shared" si="0"/>
        <v>2.6044532567969139</v>
      </c>
      <c r="K4" s="2">
        <f t="shared" si="1"/>
        <v>2.3217884962393409E-2</v>
      </c>
      <c r="L4" s="2">
        <f t="shared" si="4"/>
        <v>1.486143506037374E-3</v>
      </c>
      <c r="M4" s="2">
        <f t="shared" si="4"/>
        <v>5.6000092473319496E-3</v>
      </c>
      <c r="W4">
        <f>EXP(B4*10)</f>
        <v>1.1420921502886758</v>
      </c>
      <c r="X4">
        <v>1</v>
      </c>
    </row>
    <row r="5" spans="1:24" x14ac:dyDescent="0.25">
      <c r="A5" t="s">
        <v>1</v>
      </c>
      <c r="B5" s="2">
        <v>3.0540406368045948E-3</v>
      </c>
      <c r="C5" s="2">
        <v>3.0540406368045948E-3</v>
      </c>
      <c r="D5" s="2">
        <v>3.0540406368045948E-3</v>
      </c>
      <c r="F5" s="6">
        <v>8.0000000000000002E-3</v>
      </c>
      <c r="G5" s="6">
        <f t="shared" si="3"/>
        <v>1.0832870676749586</v>
      </c>
      <c r="H5" s="5">
        <f t="shared" si="0"/>
        <v>1.6949027981241112</v>
      </c>
      <c r="I5" s="5">
        <f t="shared" si="0"/>
        <v>2.894756457111896</v>
      </c>
      <c r="J5" s="5">
        <f t="shared" si="0"/>
        <v>2.3550378311741818</v>
      </c>
      <c r="K5" s="2">
        <f t="shared" si="1"/>
        <v>4.7237937385103068E-2</v>
      </c>
      <c r="L5" s="2">
        <f t="shared" si="4"/>
        <v>2.5189023152801804E-3</v>
      </c>
      <c r="M5" s="2">
        <f t="shared" si="4"/>
        <v>1.0644354908435516E-2</v>
      </c>
    </row>
    <row r="6" spans="1:24" x14ac:dyDescent="0.25">
      <c r="A6" t="s">
        <v>14</v>
      </c>
      <c r="B6" s="4">
        <f>SQRT((73-1)^2/12)</f>
        <v>20.784609690826528</v>
      </c>
      <c r="C6" s="4">
        <f t="shared" ref="C6:D6" si="5">SQRT((73-1)^2/12)</f>
        <v>20.784609690826528</v>
      </c>
      <c r="D6" s="4">
        <f t="shared" si="5"/>
        <v>20.784609690826528</v>
      </c>
      <c r="F6" s="6">
        <v>8.9999999999999993E-3</v>
      </c>
      <c r="G6" s="6">
        <f t="shared" si="3"/>
        <v>1.0941742837052104</v>
      </c>
      <c r="H6" s="5">
        <f t="shared" ref="H6:H21" si="6">B$9-SQRT(B$2)*$F6*B$6/B$7</f>
        <v>1.362970493370121</v>
      </c>
      <c r="I6" s="5">
        <f t="shared" ref="I6:I21" si="7">C$9-SQRT(C$2)*$F6*C$6/C$7</f>
        <v>2.7128058597313789</v>
      </c>
      <c r="J6" s="5">
        <f t="shared" ref="J6:J21" si="8">D$9-SQRT(D$2)*$F6*D$6/D$7</f>
        <v>2.1056224055514505</v>
      </c>
      <c r="K6" s="2">
        <f t="shared" si="1"/>
        <v>8.8599467011348909E-2</v>
      </c>
      <c r="L6" s="2">
        <f t="shared" si="2"/>
        <v>4.1824401324237481E-3</v>
      </c>
      <c r="M6" s="2">
        <f t="shared" si="2"/>
        <v>1.9387545757253211E-2</v>
      </c>
      <c r="W6">
        <v>1</v>
      </c>
      <c r="X6">
        <v>0.52400000000000002</v>
      </c>
    </row>
    <row r="7" spans="1:24" x14ac:dyDescent="0.25">
      <c r="A7" t="s">
        <v>15</v>
      </c>
      <c r="B7" s="9">
        <v>0.53500000000000003</v>
      </c>
      <c r="C7" s="7">
        <v>0.97599999999999998</v>
      </c>
      <c r="D7" s="7">
        <v>0.71199999999999997</v>
      </c>
      <c r="F7" s="6">
        <v>0.01</v>
      </c>
      <c r="G7" s="6">
        <f t="shared" si="3"/>
        <v>1.1051709180756477</v>
      </c>
      <c r="H7" s="5">
        <f t="shared" si="6"/>
        <v>1.0310381886161304</v>
      </c>
      <c r="I7" s="5">
        <f t="shared" si="7"/>
        <v>2.5308552623508618</v>
      </c>
      <c r="J7" s="5">
        <f t="shared" si="8"/>
        <v>1.8562069799287189</v>
      </c>
      <c r="K7" s="2">
        <f t="shared" si="1"/>
        <v>0.15301119248022943</v>
      </c>
      <c r="L7" s="2">
        <f t="shared" si="2"/>
        <v>6.7979825020222373E-3</v>
      </c>
      <c r="M7" s="2">
        <f t="shared" si="2"/>
        <v>3.3786847093482231E-2</v>
      </c>
      <c r="W7">
        <v>1.6</v>
      </c>
      <c r="X7">
        <v>0.52400000000000002</v>
      </c>
    </row>
    <row r="8" spans="1:24" x14ac:dyDescent="0.25">
      <c r="A8" t="s">
        <v>13</v>
      </c>
      <c r="B8" s="2">
        <f>B5*SQRT(B2)</f>
        <v>2.6093734639210393E-2</v>
      </c>
      <c r="C8" s="2">
        <f>C5*SQRT(C2)</f>
        <v>2.6093734639210393E-2</v>
      </c>
      <c r="D8" s="2">
        <f>D5*SQRT(D2)</f>
        <v>2.6093734639210393E-2</v>
      </c>
      <c r="F8" s="6">
        <v>1.0999999999999999E-2</v>
      </c>
      <c r="G8" s="6">
        <f t="shared" si="3"/>
        <v>1.1162780704588713</v>
      </c>
      <c r="H8" s="5">
        <f t="shared" si="6"/>
        <v>0.69910588386214023</v>
      </c>
      <c r="I8" s="5">
        <f t="shared" si="7"/>
        <v>2.3489046649703447</v>
      </c>
      <c r="J8" s="5">
        <f t="shared" si="8"/>
        <v>1.6067915543059876</v>
      </c>
      <c r="K8" s="2">
        <f t="shared" si="1"/>
        <v>0.24338490812827784</v>
      </c>
      <c r="L8" s="2">
        <f t="shared" si="2"/>
        <v>1.0808061423099535E-2</v>
      </c>
      <c r="M8" s="2">
        <f t="shared" si="2"/>
        <v>5.6269351919249422E-2</v>
      </c>
    </row>
    <row r="9" spans="1:24" x14ac:dyDescent="0.25">
      <c r="A9" t="s">
        <v>2</v>
      </c>
      <c r="B9" s="3">
        <f>B4/B5</f>
        <v>4.3503612361560346</v>
      </c>
      <c r="C9" s="3">
        <f>C4/C5</f>
        <v>4.3503612361560346</v>
      </c>
      <c r="D9" s="3">
        <f>D4/D5</f>
        <v>4.3503612361560346</v>
      </c>
      <c r="F9" s="6">
        <v>1.2E-2</v>
      </c>
      <c r="G9" s="6">
        <f t="shared" si="3"/>
        <v>1.1274968515793757</v>
      </c>
      <c r="H9" s="5">
        <f t="shared" si="6"/>
        <v>0.36717357910814963</v>
      </c>
      <c r="I9" s="5">
        <f t="shared" si="7"/>
        <v>2.1669540675898271</v>
      </c>
      <c r="J9" s="5">
        <f t="shared" si="8"/>
        <v>1.3573761286832555</v>
      </c>
      <c r="K9" s="2">
        <f t="shared" si="1"/>
        <v>0.35729084351995399</v>
      </c>
      <c r="L9" s="2">
        <f t="shared" si="2"/>
        <v>1.679748637704026E-2</v>
      </c>
      <c r="M9" s="2">
        <f t="shared" si="2"/>
        <v>8.9480421310668135E-2</v>
      </c>
      <c r="W9">
        <v>1.242</v>
      </c>
      <c r="X9">
        <v>0</v>
      </c>
    </row>
    <row r="10" spans="1:24" x14ac:dyDescent="0.25">
      <c r="A10" t="s">
        <v>3</v>
      </c>
      <c r="B10" s="3">
        <f>_xlfn.T.DIST(B9,71,TRUE)</f>
        <v>0.99997766803630983</v>
      </c>
      <c r="C10" s="3">
        <f t="shared" ref="C10:D10" si="9">_xlfn.T.DIST(C9,71,TRUE)</f>
        <v>0.99997766803630983</v>
      </c>
      <c r="D10" s="3">
        <f t="shared" si="9"/>
        <v>0.99997766803630983</v>
      </c>
      <c r="F10" s="6">
        <v>1.2999999999999999E-2</v>
      </c>
      <c r="G10" s="6">
        <f t="shared" si="3"/>
        <v>1.1388283833246218</v>
      </c>
      <c r="H10" s="5">
        <f t="shared" si="6"/>
        <v>3.5241274354159913E-2</v>
      </c>
      <c r="I10" s="5">
        <f t="shared" si="7"/>
        <v>1.98500347020931</v>
      </c>
      <c r="J10" s="5">
        <f t="shared" si="8"/>
        <v>1.1079607030605243</v>
      </c>
      <c r="K10" s="2">
        <f t="shared" si="1"/>
        <v>0.4859931214898966</v>
      </c>
      <c r="L10" s="2">
        <f t="shared" si="2"/>
        <v>2.5504161247952184E-2</v>
      </c>
      <c r="M10" s="2">
        <f t="shared" si="2"/>
        <v>0.13580904663176696</v>
      </c>
      <c r="W10">
        <v>1.242</v>
      </c>
      <c r="X10">
        <v>1</v>
      </c>
    </row>
    <row r="11" spans="1:24" x14ac:dyDescent="0.25">
      <c r="A11" t="s">
        <v>12</v>
      </c>
      <c r="B11" s="9">
        <f>B4</f>
        <v>1.328618E-2</v>
      </c>
      <c r="C11" s="9">
        <f>C4</f>
        <v>1.328618E-2</v>
      </c>
      <c r="D11" s="9">
        <f>D7/B7*D4</f>
        <v>1.7681794691588783E-2</v>
      </c>
      <c r="F11" s="6">
        <v>1.4E-2</v>
      </c>
      <c r="G11" s="6">
        <f t="shared" si="3"/>
        <v>1.1502737988572274</v>
      </c>
      <c r="H11" s="5">
        <f t="shared" si="6"/>
        <v>-0.29669103039983113</v>
      </c>
      <c r="I11" s="5">
        <f t="shared" si="7"/>
        <v>1.8030528728287925</v>
      </c>
      <c r="J11" s="5">
        <f t="shared" si="8"/>
        <v>0.85854527743779263</v>
      </c>
      <c r="K11" s="2">
        <f t="shared" si="1"/>
        <v>0.61621569601901216</v>
      </c>
      <c r="L11" s="2">
        <f t="shared" si="2"/>
        <v>3.7811559161987529E-2</v>
      </c>
      <c r="M11" s="2">
        <f t="shared" si="2"/>
        <v>0.19674032765333505</v>
      </c>
    </row>
    <row r="12" spans="1:24" x14ac:dyDescent="0.25">
      <c r="A12" t="s">
        <v>9</v>
      </c>
      <c r="B12" s="3">
        <f>B9-SQRT(B2)*B11*B6/B7</f>
        <v>-5.9751112620338276E-2</v>
      </c>
      <c r="C12" s="3">
        <f>C9-SQRT(C2)*C11*C6/C7</f>
        <v>1.9329328482509531</v>
      </c>
      <c r="D12" s="3">
        <f>D9-SQRT(D2)*D11*D6/D7</f>
        <v>-5.9751112620338276E-2</v>
      </c>
      <c r="F12" s="6">
        <v>1.4999999999999999E-2</v>
      </c>
      <c r="G12" s="6">
        <f t="shared" si="3"/>
        <v>1.1618342427282831</v>
      </c>
      <c r="H12" s="5">
        <f t="shared" si="6"/>
        <v>-0.62862333515382218</v>
      </c>
      <c r="I12" s="5">
        <f t="shared" si="7"/>
        <v>1.6211022754482749</v>
      </c>
      <c r="J12" s="5">
        <f t="shared" si="8"/>
        <v>0.60912985181506052</v>
      </c>
      <c r="K12" s="2">
        <f t="shared" si="1"/>
        <v>0.73419357301550114</v>
      </c>
      <c r="L12" s="2">
        <f t="shared" si="2"/>
        <v>5.4714379514427813E-2</v>
      </c>
      <c r="M12" s="2">
        <f t="shared" si="2"/>
        <v>0.27219130012470116</v>
      </c>
    </row>
    <row r="13" spans="1:24" x14ac:dyDescent="0.25">
      <c r="A13" t="s">
        <v>10</v>
      </c>
      <c r="B13" s="3">
        <f>_xlfn.T.DIST(B12,71,TRUE)</f>
        <v>0.47626086363251929</v>
      </c>
      <c r="C13" s="3">
        <f t="shared" ref="C13:D13" si="10">_xlfn.T.DIST(C12,71,TRUE)</f>
        <v>0.97138340150752989</v>
      </c>
      <c r="D13" s="3">
        <f t="shared" si="10"/>
        <v>0.47626086363251929</v>
      </c>
      <c r="F13" s="6">
        <v>1.6E-2</v>
      </c>
      <c r="G13" s="6">
        <f t="shared" si="3"/>
        <v>1.1735108709918103</v>
      </c>
      <c r="H13" s="5">
        <f t="shared" si="6"/>
        <v>-0.96055563990781234</v>
      </c>
      <c r="I13" s="5">
        <f t="shared" si="7"/>
        <v>1.4391516780677573</v>
      </c>
      <c r="J13" s="5">
        <f t="shared" si="8"/>
        <v>0.35971442619232885</v>
      </c>
      <c r="K13" s="2">
        <f t="shared" si="1"/>
        <v>0.82998224419782696</v>
      </c>
      <c r="L13" s="2">
        <f t="shared" si="2"/>
        <v>7.7250894957606064E-2</v>
      </c>
      <c r="M13" s="2">
        <f t="shared" si="2"/>
        <v>0.36006422276751593</v>
      </c>
    </row>
    <row r="14" spans="1:24" x14ac:dyDescent="0.25">
      <c r="A14" t="s">
        <v>11</v>
      </c>
      <c r="B14" s="3">
        <f>1-B13</f>
        <v>0.52373913636748071</v>
      </c>
      <c r="C14" s="3">
        <f>1-C13</f>
        <v>2.8616598492470113E-2</v>
      </c>
      <c r="D14" s="3">
        <f>1-D13</f>
        <v>0.52373913636748071</v>
      </c>
      <c r="F14" s="6">
        <v>1.7000000000000001E-2</v>
      </c>
      <c r="G14" s="6">
        <f t="shared" si="3"/>
        <v>1.1853048513203654</v>
      </c>
      <c r="H14" s="5">
        <f t="shared" si="6"/>
        <v>-1.2924879446618034</v>
      </c>
      <c r="I14" s="5">
        <f t="shared" si="7"/>
        <v>1.2572010806872402</v>
      </c>
      <c r="J14" s="5">
        <f t="shared" si="8"/>
        <v>0.11029900056959718</v>
      </c>
      <c r="K14" s="2">
        <f t="shared" si="1"/>
        <v>0.8998105949655143</v>
      </c>
      <c r="L14" s="2">
        <f t="shared" si="2"/>
        <v>0.10640036524901142</v>
      </c>
      <c r="M14" s="2">
        <f t="shared" si="2"/>
        <v>0.45624171727598761</v>
      </c>
    </row>
    <row r="15" spans="1:24" x14ac:dyDescent="0.25">
      <c r="F15" s="6">
        <v>1.7999999999999999E-2</v>
      </c>
      <c r="G15" s="6">
        <f t="shared" si="3"/>
        <v>1.1972173631218102</v>
      </c>
      <c r="H15" s="5">
        <f t="shared" si="6"/>
        <v>-1.6244202494157927</v>
      </c>
      <c r="I15" s="5">
        <f t="shared" si="7"/>
        <v>1.0752504833067236</v>
      </c>
      <c r="J15" s="5">
        <f t="shared" si="8"/>
        <v>-0.1391164250531336</v>
      </c>
      <c r="K15" s="2">
        <f t="shared" si="1"/>
        <v>0.94564114515830122</v>
      </c>
      <c r="L15" s="2">
        <f t="shared" si="2"/>
        <v>0.14295151916417481</v>
      </c>
      <c r="M15" s="2">
        <f t="shared" si="2"/>
        <v>0.55512399923134326</v>
      </c>
    </row>
    <row r="16" spans="1:24" x14ac:dyDescent="0.25">
      <c r="A16" s="10"/>
      <c r="F16" s="6">
        <v>1.9E-2</v>
      </c>
      <c r="G16" s="6">
        <f t="shared" si="3"/>
        <v>1.2092495976572515</v>
      </c>
      <c r="H16" s="5">
        <f t="shared" si="6"/>
        <v>-1.9563525541697828</v>
      </c>
      <c r="I16" s="5">
        <f t="shared" si="7"/>
        <v>0.89329988592620602</v>
      </c>
      <c r="J16" s="5">
        <f t="shared" si="8"/>
        <v>-0.38853185067586526</v>
      </c>
      <c r="K16" s="2">
        <f t="shared" si="1"/>
        <v>0.97282110931781862</v>
      </c>
      <c r="L16" s="2">
        <f t="shared" si="2"/>
        <v>0.18735726972238553</v>
      </c>
      <c r="M16" s="2">
        <f t="shared" si="2"/>
        <v>0.65060742908866198</v>
      </c>
    </row>
    <row r="17" spans="6:18" x14ac:dyDescent="0.25">
      <c r="F17" s="6">
        <v>0.02</v>
      </c>
      <c r="G17" s="6">
        <f t="shared" si="3"/>
        <v>1.2214027581601699</v>
      </c>
      <c r="H17" s="5">
        <f t="shared" si="6"/>
        <v>-2.2882848589237739</v>
      </c>
      <c r="I17" s="5">
        <f t="shared" si="7"/>
        <v>0.71134928854568846</v>
      </c>
      <c r="J17" s="5">
        <f t="shared" si="8"/>
        <v>-0.63794727629859693</v>
      </c>
      <c r="K17" s="2">
        <f t="shared" si="1"/>
        <v>0.98744958923975479</v>
      </c>
      <c r="L17" s="2">
        <f t="shared" si="2"/>
        <v>0.23959921680648111</v>
      </c>
      <c r="M17" s="2">
        <f t="shared" si="2"/>
        <v>0.73721989029097124</v>
      </c>
    </row>
    <row r="18" spans="6:18" x14ac:dyDescent="0.25">
      <c r="F18" s="6">
        <v>2.1000000000000001E-2</v>
      </c>
      <c r="G18" s="6">
        <f t="shared" si="3"/>
        <v>1.2336780599567432</v>
      </c>
      <c r="H18" s="5">
        <f t="shared" si="6"/>
        <v>-2.6202171636777649</v>
      </c>
      <c r="I18" s="5">
        <f t="shared" si="7"/>
        <v>0.52939869116517091</v>
      </c>
      <c r="J18" s="5">
        <f t="shared" si="8"/>
        <v>-0.88736270192132949</v>
      </c>
      <c r="K18" s="2">
        <f t="shared" ref="K18:M21" si="11">1-_xlfn.T.DIST(H18,71,TRUE)</f>
        <v>0.99463025212250189</v>
      </c>
      <c r="L18" s="2">
        <f t="shared" si="11"/>
        <v>0.29909017006062022</v>
      </c>
      <c r="M18" s="2">
        <f t="shared" si="11"/>
        <v>0.811060120833484</v>
      </c>
    </row>
    <row r="19" spans="6:18" x14ac:dyDescent="0.25">
      <c r="F19" s="6">
        <v>2.1999999999999999E-2</v>
      </c>
      <c r="G19" s="6">
        <f t="shared" si="3"/>
        <v>1.2460767305873808</v>
      </c>
      <c r="H19" s="5">
        <f t="shared" si="6"/>
        <v>-2.9521494684317542</v>
      </c>
      <c r="I19" s="5">
        <f t="shared" si="7"/>
        <v>0.34744809378465469</v>
      </c>
      <c r="J19" s="5">
        <f t="shared" si="8"/>
        <v>-1.1367781275440594</v>
      </c>
      <c r="K19" s="2">
        <f t="shared" si="11"/>
        <v>0.99786263889588855</v>
      </c>
      <c r="L19" s="2">
        <f t="shared" si="11"/>
        <v>0.36464129119918909</v>
      </c>
      <c r="M19" s="2">
        <f t="shared" si="11"/>
        <v>0.87027337587950448</v>
      </c>
    </row>
    <row r="20" spans="6:18" x14ac:dyDescent="0.25">
      <c r="F20" s="6">
        <v>2.3E-2</v>
      </c>
      <c r="G20" s="6">
        <f t="shared" si="3"/>
        <v>1.2586000099294778</v>
      </c>
      <c r="H20" s="5">
        <f t="shared" si="6"/>
        <v>-3.2840817731857443</v>
      </c>
      <c r="I20" s="5">
        <f t="shared" si="7"/>
        <v>0.16549749640413669</v>
      </c>
      <c r="J20" s="5">
        <f t="shared" si="8"/>
        <v>-1.3861935531667919</v>
      </c>
      <c r="K20" s="2">
        <f t="shared" si="11"/>
        <v>0.99920484661526088</v>
      </c>
      <c r="L20" s="2">
        <f t="shared" si="11"/>
        <v>0.43451137766649384</v>
      </c>
      <c r="M20" s="2">
        <f t="shared" si="11"/>
        <v>0.91498707564542126</v>
      </c>
    </row>
    <row r="21" spans="6:18" x14ac:dyDescent="0.25">
      <c r="F21" s="6">
        <v>2.4E-2</v>
      </c>
      <c r="G21" s="6">
        <f t="shared" si="3"/>
        <v>1.2712491503214047</v>
      </c>
      <c r="H21" s="5">
        <f t="shared" si="6"/>
        <v>-3.6160140779397354</v>
      </c>
      <c r="I21" s="5">
        <f t="shared" si="7"/>
        <v>-1.6453100976380419E-2</v>
      </c>
      <c r="J21" s="5">
        <f t="shared" si="8"/>
        <v>-1.6356089787895236</v>
      </c>
      <c r="K21" s="2">
        <f t="shared" si="11"/>
        <v>0.99972210821104024</v>
      </c>
      <c r="L21" s="2">
        <f t="shared" si="11"/>
        <v>0.50654046767651328</v>
      </c>
      <c r="M21" s="2">
        <f t="shared" si="11"/>
        <v>0.94682629181325406</v>
      </c>
    </row>
    <row r="22" spans="6:18" x14ac:dyDescent="0.25">
      <c r="F22" s="6">
        <v>2.5000000000000001E-2</v>
      </c>
      <c r="G22" s="6">
        <f t="shared" si="3"/>
        <v>1.2840254166877414</v>
      </c>
      <c r="H22" s="5">
        <f t="shared" ref="H22:H37" si="12">B$9-SQRT(B$2)*$F22*B$6/B$7</f>
        <v>-3.9479463826937256</v>
      </c>
      <c r="I22" s="5">
        <f t="shared" ref="I22:I37" si="13">C$9-SQRT(C$2)*$F22*C$6/C$7</f>
        <v>-0.19840369835689842</v>
      </c>
      <c r="J22" s="5">
        <f t="shared" ref="J22:J37" si="14">D$9-SQRT(D$2)*$F22*D$6/D$7</f>
        <v>-1.8850244044122553</v>
      </c>
      <c r="K22" s="2">
        <f t="shared" ref="K22:K37" si="15">1-_xlfn.T.DIST(H22,71,TRUE)</f>
        <v>0.99990827951410055</v>
      </c>
      <c r="L22" s="2">
        <f t="shared" ref="L22:L37" si="16">1-_xlfn.T.DIST(I22,71,TRUE)</f>
        <v>0.57835188268871929</v>
      </c>
      <c r="M22" s="2">
        <f t="shared" ref="M22:M37" si="17">1-_xlfn.T.DIST(J22,71,TRUE)</f>
        <v>0.96824043417830463</v>
      </c>
    </row>
    <row r="23" spans="6:18" x14ac:dyDescent="0.25">
      <c r="F23" s="6">
        <v>2.5999999999999999E-2</v>
      </c>
      <c r="G23" s="6">
        <f t="shared" si="3"/>
        <v>1.2969300866657718</v>
      </c>
      <c r="H23" s="5">
        <f t="shared" si="12"/>
        <v>-4.2798786874477148</v>
      </c>
      <c r="I23" s="5">
        <f t="shared" si="13"/>
        <v>-0.38035429573741464</v>
      </c>
      <c r="J23" s="5">
        <f t="shared" si="14"/>
        <v>-2.1344398300349861</v>
      </c>
      <c r="K23" s="2">
        <f t="shared" si="15"/>
        <v>0.99997125332133074</v>
      </c>
      <c r="L23" s="2">
        <f t="shared" si="16"/>
        <v>0.64759101089081628</v>
      </c>
      <c r="M23" s="2">
        <f t="shared" si="17"/>
        <v>0.98186972132547101</v>
      </c>
    </row>
    <row r="24" spans="6:18" x14ac:dyDescent="0.25">
      <c r="F24" s="6">
        <v>2.7E-2</v>
      </c>
      <c r="G24" s="6">
        <f t="shared" si="3"/>
        <v>1.3099644507332473</v>
      </c>
      <c r="H24" s="5">
        <f t="shared" si="12"/>
        <v>-4.6118109922017076</v>
      </c>
      <c r="I24" s="5">
        <f t="shared" si="13"/>
        <v>-0.56230489311793352</v>
      </c>
      <c r="J24" s="5">
        <f t="shared" si="14"/>
        <v>-2.3838552556577186</v>
      </c>
      <c r="K24" s="2">
        <f t="shared" si="15"/>
        <v>0.99999139789308322</v>
      </c>
      <c r="L24" s="2">
        <f t="shared" si="16"/>
        <v>0.71216031099548704</v>
      </c>
      <c r="M24" s="2">
        <f t="shared" si="17"/>
        <v>0.99009567560412093</v>
      </c>
    </row>
    <row r="25" spans="6:18" x14ac:dyDescent="0.25">
      <c r="F25" s="6">
        <v>2.8000000000000001E-2</v>
      </c>
      <c r="G25" s="6">
        <f t="shared" si="3"/>
        <v>1.3231298123374369</v>
      </c>
      <c r="H25" s="5">
        <f t="shared" si="12"/>
        <v>-4.9437432969556969</v>
      </c>
      <c r="I25" s="5">
        <f t="shared" si="13"/>
        <v>-0.74425549049844975</v>
      </c>
      <c r="J25" s="5">
        <f t="shared" si="14"/>
        <v>-2.6332706812804494</v>
      </c>
      <c r="K25" s="2">
        <f t="shared" si="15"/>
        <v>0.99999752917479057</v>
      </c>
      <c r="L25" s="2">
        <f t="shared" si="16"/>
        <v>0.77041093314954523</v>
      </c>
      <c r="M25" s="2">
        <f t="shared" si="17"/>
        <v>0.99481438010776013</v>
      </c>
    </row>
    <row r="26" spans="6:18" x14ac:dyDescent="0.25">
      <c r="F26" s="6">
        <v>2.9000000000000001E-2</v>
      </c>
      <c r="G26" s="6">
        <f t="shared" si="3"/>
        <v>1.3364274880254721</v>
      </c>
      <c r="H26" s="5">
        <f t="shared" si="12"/>
        <v>-5.2756756017096897</v>
      </c>
      <c r="I26" s="5">
        <f t="shared" si="13"/>
        <v>-0.92620608787896774</v>
      </c>
      <c r="J26" s="5">
        <f t="shared" si="14"/>
        <v>-2.8826861069031828</v>
      </c>
      <c r="K26" s="2">
        <f t="shared" si="15"/>
        <v>0.9999993152218466</v>
      </c>
      <c r="L26" s="2">
        <f t="shared" si="16"/>
        <v>0.82126172354424187</v>
      </c>
      <c r="M26" s="2">
        <f t="shared" si="17"/>
        <v>0.99739324192136369</v>
      </c>
    </row>
    <row r="27" spans="6:18" x14ac:dyDescent="0.25">
      <c r="F27" s="6">
        <v>0.03</v>
      </c>
      <c r="G27" s="6">
        <f t="shared" si="3"/>
        <v>1.3498588075760032</v>
      </c>
      <c r="H27" s="5">
        <f t="shared" si="12"/>
        <v>-5.607607906463679</v>
      </c>
      <c r="I27" s="5">
        <f t="shared" si="13"/>
        <v>-1.1081566852594849</v>
      </c>
      <c r="J27" s="5">
        <f t="shared" si="14"/>
        <v>-3.1321015325259136</v>
      </c>
      <c r="K27" s="2">
        <f t="shared" si="15"/>
        <v>0.99999981597331866</v>
      </c>
      <c r="L27" s="2">
        <f t="shared" si="16"/>
        <v>0.864232981632023</v>
      </c>
      <c r="M27" s="2">
        <f t="shared" si="17"/>
        <v>0.99873940319771692</v>
      </c>
    </row>
    <row r="28" spans="6:18" x14ac:dyDescent="0.25">
      <c r="F28" s="6">
        <v>3.1E-2</v>
      </c>
      <c r="G28" s="6">
        <f t="shared" si="3"/>
        <v>1.3634251141321778</v>
      </c>
      <c r="H28" s="5">
        <f t="shared" si="12"/>
        <v>-5.9395402112176683</v>
      </c>
      <c r="I28" s="5">
        <f t="shared" si="13"/>
        <v>-1.290107282640002</v>
      </c>
      <c r="J28" s="5">
        <f t="shared" si="14"/>
        <v>-3.3815169581486453</v>
      </c>
      <c r="K28" s="2">
        <f t="shared" si="15"/>
        <v>0.99999995181955204</v>
      </c>
      <c r="L28" s="2">
        <f t="shared" si="16"/>
        <v>0.89940025648706812</v>
      </c>
      <c r="M28" s="2">
        <f t="shared" si="17"/>
        <v>0.99941231967593513</v>
      </c>
      <c r="R28" s="8"/>
    </row>
    <row r="29" spans="6:18" x14ac:dyDescent="0.25">
      <c r="F29" s="6">
        <v>3.2000000000000001E-2</v>
      </c>
      <c r="G29" s="6">
        <f t="shared" si="3"/>
        <v>1.3771277643359572</v>
      </c>
      <c r="H29" s="5">
        <f t="shared" si="12"/>
        <v>-6.2714725159716593</v>
      </c>
      <c r="I29" s="5">
        <f t="shared" si="13"/>
        <v>-1.47205788002052</v>
      </c>
      <c r="J29" s="5">
        <f t="shared" si="14"/>
        <v>-3.6309323837713769</v>
      </c>
      <c r="K29" s="2">
        <f t="shared" si="15"/>
        <v>0.99999998765679521</v>
      </c>
      <c r="L29" s="2">
        <f t="shared" si="16"/>
        <v>0.92728787799891099</v>
      </c>
      <c r="M29" s="2">
        <f t="shared" si="17"/>
        <v>0.99973529950564743</v>
      </c>
    </row>
    <row r="30" spans="6:18" x14ac:dyDescent="0.25">
      <c r="F30" s="6">
        <v>3.3000000000000002E-2</v>
      </c>
      <c r="G30" s="6">
        <f t="shared" si="3"/>
        <v>1.3909681284637803</v>
      </c>
      <c r="H30" s="5">
        <f t="shared" si="12"/>
        <v>-6.6034048207256486</v>
      </c>
      <c r="I30" s="5">
        <f t="shared" si="13"/>
        <v>-1.6540084774010362</v>
      </c>
      <c r="J30" s="5">
        <f t="shared" si="14"/>
        <v>-3.8803478093941077</v>
      </c>
      <c r="K30" s="2">
        <f t="shared" si="15"/>
        <v>0.99999999689311736</v>
      </c>
      <c r="L30" s="2">
        <f t="shared" si="16"/>
        <v>0.94872966328530173</v>
      </c>
      <c r="M30" s="2">
        <f t="shared" si="17"/>
        <v>0.99988454694600448</v>
      </c>
    </row>
    <row r="31" spans="6:18" x14ac:dyDescent="0.25">
      <c r="F31" s="6">
        <v>3.4000000000000002E-2</v>
      </c>
      <c r="G31" s="6">
        <f t="shared" si="3"/>
        <v>1.4049475905635938</v>
      </c>
      <c r="H31" s="5">
        <f t="shared" si="12"/>
        <v>-6.9353371254796414</v>
      </c>
      <c r="I31" s="5">
        <f t="shared" si="13"/>
        <v>-1.8359590747815542</v>
      </c>
      <c r="J31" s="5">
        <f t="shared" si="14"/>
        <v>-4.1297632350168403</v>
      </c>
      <c r="K31" s="2">
        <f t="shared" si="15"/>
        <v>0.99999999922874805</v>
      </c>
      <c r="L31" s="2">
        <f t="shared" si="16"/>
        <v>0.96472458981130704</v>
      </c>
      <c r="M31" s="2">
        <f t="shared" si="17"/>
        <v>0.99995112387434804</v>
      </c>
    </row>
    <row r="32" spans="6:18" x14ac:dyDescent="0.25">
      <c r="F32" s="6">
        <v>3.5000000000000003E-2</v>
      </c>
      <c r="G32" s="6">
        <f t="shared" si="3"/>
        <v>1.4190675485932573</v>
      </c>
      <c r="H32" s="5">
        <f t="shared" si="12"/>
        <v>-7.2672694302336325</v>
      </c>
      <c r="I32" s="5">
        <f t="shared" si="13"/>
        <v>-2.0179096721620722</v>
      </c>
      <c r="J32" s="5">
        <f t="shared" si="14"/>
        <v>-4.3791786606395728</v>
      </c>
      <c r="K32" s="2">
        <f t="shared" si="15"/>
        <v>0.99999999981053056</v>
      </c>
      <c r="L32" s="2">
        <f t="shared" si="16"/>
        <v>0.97630965927838609</v>
      </c>
      <c r="M32" s="2">
        <f t="shared" si="17"/>
        <v>0.99997987039287983</v>
      </c>
    </row>
    <row r="33" spans="6:13" x14ac:dyDescent="0.25">
      <c r="F33" s="6">
        <v>3.5999999999999997E-2</v>
      </c>
      <c r="G33" s="6">
        <f t="shared" si="3"/>
        <v>1.4333294145603401</v>
      </c>
      <c r="H33" s="5">
        <f t="shared" si="12"/>
        <v>-7.59920173498762</v>
      </c>
      <c r="I33" s="5">
        <f t="shared" si="13"/>
        <v>-2.1998602695425875</v>
      </c>
      <c r="J33" s="5">
        <f t="shared" si="14"/>
        <v>-4.6285940862623018</v>
      </c>
      <c r="K33" s="2">
        <f t="shared" si="15"/>
        <v>0.99999999995379207</v>
      </c>
      <c r="L33" s="2">
        <f t="shared" si="16"/>
        <v>0.98446343766541222</v>
      </c>
      <c r="M33" s="2">
        <f t="shared" si="17"/>
        <v>0.99999191612044436</v>
      </c>
    </row>
    <row r="34" spans="6:13" x14ac:dyDescent="0.25">
      <c r="F34" s="6">
        <v>3.6999999999999998E-2</v>
      </c>
      <c r="G34" s="6">
        <f t="shared" si="3"/>
        <v>1.4477346146633245</v>
      </c>
      <c r="H34" s="5">
        <f t="shared" si="12"/>
        <v>-7.931134039741611</v>
      </c>
      <c r="I34" s="5">
        <f t="shared" si="13"/>
        <v>-2.3818108669231055</v>
      </c>
      <c r="J34" s="5">
        <f t="shared" si="14"/>
        <v>-4.8780095118850344</v>
      </c>
      <c r="K34" s="2">
        <f t="shared" si="15"/>
        <v>0.99999999998878086</v>
      </c>
      <c r="L34" s="2">
        <f t="shared" si="16"/>
        <v>0.99004472855437153</v>
      </c>
      <c r="M34" s="2">
        <f t="shared" si="17"/>
        <v>0.99999682727392625</v>
      </c>
    </row>
    <row r="35" spans="6:13" x14ac:dyDescent="0.25">
      <c r="F35" s="6">
        <v>3.7999999999999999E-2</v>
      </c>
      <c r="G35" s="6">
        <f t="shared" si="3"/>
        <v>1.4622845894342245</v>
      </c>
      <c r="H35" s="5">
        <f t="shared" si="12"/>
        <v>-8.2630663444956003</v>
      </c>
      <c r="I35" s="5">
        <f t="shared" si="13"/>
        <v>-2.5637614643036226</v>
      </c>
      <c r="J35" s="5">
        <f t="shared" si="14"/>
        <v>-5.1274249375077652</v>
      </c>
      <c r="K35" s="2">
        <f t="shared" si="15"/>
        <v>0.99999999999728117</v>
      </c>
      <c r="L35" s="2">
        <f t="shared" si="16"/>
        <v>0.99376365513948262</v>
      </c>
      <c r="M35" s="2">
        <f t="shared" si="17"/>
        <v>0.99999878036002576</v>
      </c>
    </row>
    <row r="36" spans="6:13" x14ac:dyDescent="0.25">
      <c r="F36" s="6">
        <v>3.9E-2</v>
      </c>
      <c r="G36" s="6">
        <f t="shared" si="3"/>
        <v>1.4769807938826427</v>
      </c>
      <c r="H36" s="5">
        <f t="shared" si="12"/>
        <v>-8.5949986492495931</v>
      </c>
      <c r="I36" s="5">
        <f t="shared" si="13"/>
        <v>-2.7457120616841415</v>
      </c>
      <c r="J36" s="5">
        <f t="shared" si="14"/>
        <v>-5.3768403631304995</v>
      </c>
      <c r="K36" s="2">
        <f t="shared" si="15"/>
        <v>0.99999999999934086</v>
      </c>
      <c r="L36" s="2">
        <f t="shared" si="16"/>
        <v>0.996178096801837</v>
      </c>
      <c r="M36" s="2">
        <f t="shared" si="17"/>
        <v>0.99999953980166034</v>
      </c>
    </row>
    <row r="37" spans="6:13" x14ac:dyDescent="0.25">
      <c r="F37" s="6">
        <v>0.04</v>
      </c>
      <c r="G37" s="6">
        <f t="shared" si="3"/>
        <v>1.4918246976412703</v>
      </c>
      <c r="H37" s="5">
        <f t="shared" si="12"/>
        <v>-8.9269309540035824</v>
      </c>
      <c r="I37" s="5">
        <f t="shared" si="13"/>
        <v>-2.9276626590646577</v>
      </c>
      <c r="J37" s="5">
        <f t="shared" si="14"/>
        <v>-5.6262557887532285</v>
      </c>
      <c r="K37" s="2">
        <f t="shared" si="15"/>
        <v>0.99999999999983979</v>
      </c>
      <c r="L37" s="2">
        <f t="shared" si="16"/>
        <v>0.9977069135580956</v>
      </c>
      <c r="M37" s="2">
        <f t="shared" si="17"/>
        <v>0.99999982920865227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5" sqref="E15"/>
    </sheetView>
  </sheetViews>
  <sheetFormatPr defaultRowHeight="15" x14ac:dyDescent="0.25"/>
  <cols>
    <col min="3" max="3" width="16.42578125" customWidth="1"/>
  </cols>
  <sheetData>
    <row r="1" spans="1:7" x14ac:dyDescent="0.25">
      <c r="A1" t="s">
        <v>16</v>
      </c>
      <c r="B1" t="s">
        <v>17</v>
      </c>
      <c r="C1" t="s">
        <v>19</v>
      </c>
    </row>
    <row r="2" spans="1:7" x14ac:dyDescent="0.25">
      <c r="A2">
        <v>0</v>
      </c>
      <c r="B2" s="5">
        <f>(EXP(A2^2)-1)</f>
        <v>0</v>
      </c>
      <c r="C2" s="5">
        <f>B2</f>
        <v>0</v>
      </c>
      <c r="G2">
        <f>LN(1.31)</f>
        <v>0.27002713721306021</v>
      </c>
    </row>
    <row r="3" spans="1:7" x14ac:dyDescent="0.25">
      <c r="A3">
        <v>0.1</v>
      </c>
      <c r="B3" s="5">
        <f t="shared" ref="B3:B22" si="0">SQRT(EXP(A3^2)-1)</f>
        <v>0.10025052161544074</v>
      </c>
      <c r="C3" s="5">
        <f t="shared" ref="C3:C22" si="1">B3</f>
        <v>0.10025052161544074</v>
      </c>
      <c r="G3">
        <f>LN(7.32-1.31)</f>
        <v>1.7934247485471162</v>
      </c>
    </row>
    <row r="4" spans="1:7" x14ac:dyDescent="0.25">
      <c r="A4">
        <v>0.2</v>
      </c>
      <c r="B4" s="5">
        <f t="shared" si="0"/>
        <v>0.20201676710706024</v>
      </c>
      <c r="C4" s="5">
        <f t="shared" si="1"/>
        <v>0.20201676710706024</v>
      </c>
    </row>
    <row r="5" spans="1:7" x14ac:dyDescent="0.25">
      <c r="A5">
        <v>0.3</v>
      </c>
      <c r="B5" s="5">
        <f t="shared" si="0"/>
        <v>0.30687828809678019</v>
      </c>
      <c r="C5" s="5">
        <f t="shared" si="1"/>
        <v>0.30687828809678019</v>
      </c>
    </row>
    <row r="6" spans="1:7" x14ac:dyDescent="0.25">
      <c r="A6">
        <v>0.4</v>
      </c>
      <c r="B6" s="5">
        <f t="shared" si="0"/>
        <v>0.41654636115540644</v>
      </c>
      <c r="C6" s="5">
        <f t="shared" si="1"/>
        <v>0.41654636115540644</v>
      </c>
    </row>
    <row r="7" spans="1:7" x14ac:dyDescent="0.25">
      <c r="A7">
        <v>0.5</v>
      </c>
      <c r="B7" s="5">
        <f t="shared" si="0"/>
        <v>0.53294035002778817</v>
      </c>
      <c r="C7" s="5">
        <f t="shared" si="1"/>
        <v>0.53294035002778817</v>
      </c>
    </row>
    <row r="8" spans="1:7" x14ac:dyDescent="0.25">
      <c r="A8">
        <v>0.6</v>
      </c>
      <c r="B8" s="5">
        <f t="shared" si="0"/>
        <v>0.65827761207589319</v>
      </c>
      <c r="C8" s="5">
        <f t="shared" si="1"/>
        <v>0.65827761207589319</v>
      </c>
    </row>
    <row r="9" spans="1:7" x14ac:dyDescent="0.25">
      <c r="A9">
        <v>0.7</v>
      </c>
      <c r="B9" s="5">
        <f t="shared" si="0"/>
        <v>0.79518313611103375</v>
      </c>
      <c r="C9" s="5">
        <f t="shared" si="1"/>
        <v>0.79518313611103375</v>
      </c>
    </row>
    <row r="10" spans="1:7" x14ac:dyDescent="0.25">
      <c r="A10">
        <v>0.8</v>
      </c>
      <c r="B10" s="5">
        <f t="shared" si="0"/>
        <v>0.94682674196758498</v>
      </c>
      <c r="C10" s="5">
        <f t="shared" si="1"/>
        <v>0.94682674196758498</v>
      </c>
    </row>
    <row r="11" spans="1:7" x14ac:dyDescent="0.25">
      <c r="A11">
        <v>0.9</v>
      </c>
      <c r="B11" s="5">
        <f t="shared" si="0"/>
        <v>1.1170980201739111</v>
      </c>
      <c r="C11" s="5">
        <f t="shared" si="1"/>
        <v>1.1170980201739111</v>
      </c>
    </row>
    <row r="12" spans="1:7" x14ac:dyDescent="0.25">
      <c r="A12">
        <v>1</v>
      </c>
      <c r="B12" s="5">
        <f t="shared" si="0"/>
        <v>1.3108324944320862</v>
      </c>
      <c r="C12" s="5">
        <f t="shared" si="1"/>
        <v>1.3108324944320862</v>
      </c>
    </row>
    <row r="13" spans="1:7" x14ac:dyDescent="0.25">
      <c r="A13">
        <v>1.1000000000000001</v>
      </c>
      <c r="B13" s="5">
        <f t="shared" si="0"/>
        <v>1.5341071189943107</v>
      </c>
      <c r="C13" s="5">
        <f t="shared" si="1"/>
        <v>1.5341071189943107</v>
      </c>
    </row>
    <row r="14" spans="1:7" x14ac:dyDescent="0.25">
      <c r="A14">
        <v>1.2</v>
      </c>
      <c r="B14" s="5">
        <f t="shared" si="0"/>
        <v>1.7946297158457374</v>
      </c>
      <c r="C14" s="5">
        <f t="shared" si="1"/>
        <v>1.7946297158457374</v>
      </c>
    </row>
    <row r="15" spans="1:7" x14ac:dyDescent="0.25">
      <c r="A15">
        <v>1.3</v>
      </c>
      <c r="B15" s="5">
        <f t="shared" si="0"/>
        <v>2.1022560988450496</v>
      </c>
      <c r="C15" s="5">
        <f t="shared" si="1"/>
        <v>2.1022560988450496</v>
      </c>
    </row>
    <row r="16" spans="1:7" x14ac:dyDescent="0.25">
      <c r="A16">
        <v>1.4</v>
      </c>
      <c r="B16" s="5">
        <f t="shared" si="0"/>
        <v>2.4696815716113343</v>
      </c>
      <c r="C16" s="5">
        <f t="shared" si="1"/>
        <v>2.4696815716113343</v>
      </c>
    </row>
    <row r="17" spans="1:5" x14ac:dyDescent="0.25">
      <c r="A17">
        <v>1.5</v>
      </c>
      <c r="B17" s="5">
        <f t="shared" si="0"/>
        <v>2.9133719014843482</v>
      </c>
      <c r="C17" s="5">
        <f t="shared" si="1"/>
        <v>2.9133719014843482</v>
      </c>
    </row>
    <row r="18" spans="1:5" x14ac:dyDescent="0.25">
      <c r="A18">
        <v>1.6</v>
      </c>
      <c r="B18" s="5">
        <f t="shared" si="0"/>
        <v>3.454825222141213</v>
      </c>
      <c r="C18" s="5">
        <f t="shared" si="1"/>
        <v>3.454825222141213</v>
      </c>
    </row>
    <row r="19" spans="1:5" x14ac:dyDescent="0.25">
      <c r="A19">
        <v>1.7</v>
      </c>
      <c r="B19" s="5">
        <f t="shared" si="0"/>
        <v>4.122294215791773</v>
      </c>
      <c r="C19" s="5">
        <f t="shared" si="1"/>
        <v>4.122294215791773</v>
      </c>
    </row>
    <row r="20" spans="1:5" x14ac:dyDescent="0.25">
      <c r="A20">
        <v>1.8</v>
      </c>
      <c r="B20" s="5">
        <f t="shared" si="0"/>
        <v>4.9531527078570399</v>
      </c>
      <c r="C20" s="5">
        <f t="shared" si="1"/>
        <v>4.9531527078570399</v>
      </c>
    </row>
    <row r="21" spans="1:5" x14ac:dyDescent="0.25">
      <c r="A21">
        <v>1.9</v>
      </c>
      <c r="B21" s="5">
        <f t="shared" si="0"/>
        <v>5.9971704006825171</v>
      </c>
      <c r="C21" s="5">
        <f t="shared" si="1"/>
        <v>5.9971704006825171</v>
      </c>
    </row>
    <row r="22" spans="1:5" x14ac:dyDescent="0.25">
      <c r="A22">
        <v>2</v>
      </c>
      <c r="B22" s="5">
        <f t="shared" si="0"/>
        <v>7.3210757428908106</v>
      </c>
      <c r="C22" s="5">
        <f t="shared" si="1"/>
        <v>7.3210757428908106</v>
      </c>
      <c r="E22" t="s">
        <v>18</v>
      </c>
    </row>
    <row r="23" spans="1:5" x14ac:dyDescent="0.25">
      <c r="B23" s="5"/>
    </row>
    <row r="24" spans="1:5" x14ac:dyDescent="0.25">
      <c r="B24" s="5"/>
    </row>
    <row r="25" spans="1:5" x14ac:dyDescent="0.25">
      <c r="B25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B2:D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Pwr_Vogel_Method</vt:lpstr>
      <vt:lpstr>Pwr_Prosdocimi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Jory</dc:creator>
  <cp:lastModifiedBy>Jory</cp:lastModifiedBy>
  <dcterms:created xsi:type="dcterms:W3CDTF">2014-03-23T03:41:55Z</dcterms:created>
  <dcterms:modified xsi:type="dcterms:W3CDTF">2014-04-14T18:58:41Z</dcterms:modified>
</cp:coreProperties>
</file>