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sheh/Desktop/Dev10/Week 6/"/>
    </mc:Choice>
  </mc:AlternateContent>
  <xr:revisionPtr revIDLastSave="0" documentId="13_ncr:1_{3617F400-791D-2348-BDCE-69B063F0A5DF}" xr6:coauthVersionLast="47" xr6:coauthVersionMax="47" xr10:uidLastSave="{00000000-0000-0000-0000-000000000000}"/>
  <bookViews>
    <workbookView xWindow="0" yWindow="660" windowWidth="14500" windowHeight="16140" activeTab="1" xr2:uid="{2A196A60-99C6-C944-94EA-ACB958A0121F}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Sheet1!$G$86:$G$88</definedName>
    <definedName name="solver_adj" localSheetId="1" hidden="1">Sheet2!$G$40:$G$42</definedName>
    <definedName name="solver_adj" localSheetId="2" hidden="1">Sheet3!$I$60:$I$62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2</definedName>
    <definedName name="solver_neg" localSheetId="1" hidden="1">2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opt" localSheetId="0" hidden="1">Sheet1!$F$91</definedName>
    <definedName name="solver_opt" localSheetId="1" hidden="1">Sheet2!$F$45</definedName>
    <definedName name="solver_opt" localSheetId="2" hidden="1">Sheet3!$H$65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" i="2" l="1"/>
  <c r="C51" i="2" s="1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61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D62" i="3"/>
  <c r="D63" i="3" s="1"/>
  <c r="C62" i="3"/>
  <c r="C61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42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D43" i="3"/>
  <c r="D44" i="3" s="1"/>
  <c r="C43" i="3"/>
  <c r="C42" i="3"/>
  <c r="C37" i="3"/>
  <c r="E37" i="3"/>
  <c r="F37" i="3" s="1"/>
  <c r="E25" i="3"/>
  <c r="C24" i="3"/>
  <c r="E24" i="3" s="1"/>
  <c r="C25" i="3"/>
  <c r="C26" i="3"/>
  <c r="E26" i="3" s="1"/>
  <c r="C27" i="3"/>
  <c r="E27" i="3" s="1"/>
  <c r="C28" i="3"/>
  <c r="E28" i="3" s="1"/>
  <c r="C29" i="3"/>
  <c r="E29" i="3" s="1"/>
  <c r="C30" i="3"/>
  <c r="E30" i="3" s="1"/>
  <c r="C31" i="3"/>
  <c r="E31" i="3" s="1"/>
  <c r="C32" i="3"/>
  <c r="E32" i="3" s="1"/>
  <c r="C33" i="3"/>
  <c r="E33" i="3" s="1"/>
  <c r="C34" i="3"/>
  <c r="E34" i="3" s="1"/>
  <c r="C35" i="3"/>
  <c r="E35" i="3" s="1"/>
  <c r="C36" i="3"/>
  <c r="E36" i="3" s="1"/>
  <c r="C23" i="3"/>
  <c r="E23" i="3" s="1"/>
  <c r="F23" i="3" s="1"/>
  <c r="D24" i="3"/>
  <c r="D25" i="3" s="1"/>
  <c r="C4" i="3"/>
  <c r="D4" i="3" s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3" i="3"/>
  <c r="D3" i="3" s="1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B5" i="3"/>
  <c r="B6" i="3" s="1"/>
  <c r="B4" i="3"/>
  <c r="A94" i="2"/>
  <c r="A90" i="2"/>
  <c r="C90" i="2" s="1"/>
  <c r="A89" i="2"/>
  <c r="A88" i="2"/>
  <c r="C88" i="2" s="1"/>
  <c r="A87" i="2"/>
  <c r="A86" i="2"/>
  <c r="C86" i="2" s="1"/>
  <c r="A85" i="2"/>
  <c r="C85" i="2" s="1"/>
  <c r="A84" i="2"/>
  <c r="A83" i="2"/>
  <c r="A82" i="2"/>
  <c r="A81" i="2"/>
  <c r="C81" i="2" s="1"/>
  <c r="A80" i="2"/>
  <c r="C82" i="2"/>
  <c r="C83" i="2"/>
  <c r="C84" i="2"/>
  <c r="C87" i="2"/>
  <c r="C89" i="2"/>
  <c r="C91" i="2"/>
  <c r="C92" i="2"/>
  <c r="C93" i="2"/>
  <c r="C94" i="2"/>
  <c r="D94" i="2" s="1"/>
  <c r="C80" i="2"/>
  <c r="B82" i="2"/>
  <c r="B83" i="2" s="1"/>
  <c r="B8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D75" i="2" s="1"/>
  <c r="C61" i="2"/>
  <c r="A61" i="2"/>
  <c r="A62" i="2"/>
  <c r="A63" i="2"/>
  <c r="A64" i="2"/>
  <c r="A65" i="2"/>
  <c r="A66" i="2"/>
  <c r="A69" i="2"/>
  <c r="A70" i="2"/>
  <c r="A71" i="2"/>
  <c r="A73" i="2"/>
  <c r="A74" i="2"/>
  <c r="A75" i="2"/>
  <c r="B62" i="2"/>
  <c r="C42" i="2"/>
  <c r="D42" i="2" s="1"/>
  <c r="C43" i="2"/>
  <c r="D43" i="2" s="1"/>
  <c r="C44" i="2"/>
  <c r="C45" i="2"/>
  <c r="C46" i="2"/>
  <c r="C47" i="2"/>
  <c r="C48" i="2"/>
  <c r="C49" i="2"/>
  <c r="C50" i="2"/>
  <c r="C52" i="2"/>
  <c r="C53" i="2"/>
  <c r="C54" i="2"/>
  <c r="C55" i="2"/>
  <c r="D55" i="2" s="1"/>
  <c r="C41" i="2"/>
  <c r="D41" i="2" s="1"/>
  <c r="A55" i="2"/>
  <c r="B43" i="2"/>
  <c r="B44" i="2" s="1"/>
  <c r="B42" i="2"/>
  <c r="C23" i="2"/>
  <c r="D23" i="2" s="1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D36" i="2" s="1"/>
  <c r="C22" i="2"/>
  <c r="D22" i="2" s="1"/>
  <c r="B24" i="2"/>
  <c r="B23" i="2"/>
  <c r="C4" i="2"/>
  <c r="D4" i="2" s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D17" i="2" s="1"/>
  <c r="C3" i="2"/>
  <c r="D3" i="2" s="1"/>
  <c r="B4" i="2"/>
  <c r="B5" i="2" s="1"/>
  <c r="C88" i="1"/>
  <c r="D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101" i="1" s="1"/>
  <c r="C87" i="1"/>
  <c r="D87" i="1" s="1"/>
  <c r="B88" i="1"/>
  <c r="B89" i="1" s="1"/>
  <c r="C70" i="1"/>
  <c r="C71" i="1"/>
  <c r="D71" i="1" s="1"/>
  <c r="C72" i="1"/>
  <c r="C73" i="1"/>
  <c r="C74" i="1"/>
  <c r="C75" i="1"/>
  <c r="C76" i="1"/>
  <c r="C77" i="1"/>
  <c r="C78" i="1"/>
  <c r="C79" i="1"/>
  <c r="C80" i="1"/>
  <c r="C81" i="1"/>
  <c r="C82" i="1"/>
  <c r="C83" i="1"/>
  <c r="D83" i="1" s="1"/>
  <c r="C69" i="1"/>
  <c r="D69" i="1" s="1"/>
  <c r="B71" i="1"/>
  <c r="B72" i="1" s="1"/>
  <c r="B70" i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48" i="1"/>
  <c r="D48" i="1" s="1"/>
  <c r="B50" i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49" i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27" i="1"/>
  <c r="D27" i="1" s="1"/>
  <c r="C13" i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C9" i="1"/>
  <c r="D9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F75" i="3" l="1"/>
  <c r="F61" i="3"/>
  <c r="F63" i="3"/>
  <c r="D64" i="3"/>
  <c r="F62" i="3"/>
  <c r="F56" i="3"/>
  <c r="F42" i="3"/>
  <c r="F44" i="3"/>
  <c r="D45" i="3"/>
  <c r="F43" i="3"/>
  <c r="F25" i="3"/>
  <c r="D26" i="3"/>
  <c r="F24" i="3"/>
  <c r="D17" i="3"/>
  <c r="D6" i="3"/>
  <c r="B7" i="3"/>
  <c r="D5" i="3"/>
  <c r="D80" i="2"/>
  <c r="D81" i="2"/>
  <c r="D83" i="2"/>
  <c r="B84" i="2"/>
  <c r="D82" i="2"/>
  <c r="D61" i="2"/>
  <c r="D62" i="2"/>
  <c r="B63" i="2"/>
  <c r="B45" i="2"/>
  <c r="D44" i="2"/>
  <c r="D24" i="2"/>
  <c r="B25" i="2"/>
  <c r="B6" i="2"/>
  <c r="D5" i="2"/>
  <c r="B90" i="1"/>
  <c r="D89" i="1"/>
  <c r="D70" i="1"/>
  <c r="B73" i="1"/>
  <c r="D72" i="1"/>
  <c r="F52" i="1"/>
  <c r="F42" i="1"/>
  <c r="C2" i="1"/>
  <c r="D2" i="1" s="1"/>
  <c r="C11" i="1"/>
  <c r="D11" i="1" s="1"/>
  <c r="C10" i="1"/>
  <c r="D10" i="1" s="1"/>
  <c r="C3" i="1"/>
  <c r="D3" i="1" s="1"/>
  <c r="C4" i="1"/>
  <c r="D4" i="1" s="1"/>
  <c r="C16" i="1"/>
  <c r="D16" i="1" s="1"/>
  <c r="C8" i="1"/>
  <c r="D8" i="1" s="1"/>
  <c r="C15" i="1"/>
  <c r="D15" i="1" s="1"/>
  <c r="C7" i="1"/>
  <c r="D7" i="1" s="1"/>
  <c r="C14" i="1"/>
  <c r="D14" i="1" s="1"/>
  <c r="C6" i="1"/>
  <c r="D6" i="1" s="1"/>
  <c r="D13" i="1"/>
  <c r="C5" i="1"/>
  <c r="D5" i="1" s="1"/>
  <c r="C12" i="1"/>
  <c r="D12" i="1" s="1"/>
  <c r="D65" i="3" l="1"/>
  <c r="F64" i="3"/>
  <c r="D46" i="3"/>
  <c r="F45" i="3"/>
  <c r="D27" i="3"/>
  <c r="F26" i="3"/>
  <c r="B8" i="3"/>
  <c r="D7" i="3"/>
  <c r="B85" i="2"/>
  <c r="D84" i="2"/>
  <c r="B64" i="2"/>
  <c r="D63" i="2"/>
  <c r="B46" i="2"/>
  <c r="D45" i="2"/>
  <c r="B26" i="2"/>
  <c r="D25" i="2"/>
  <c r="B7" i="2"/>
  <c r="D6" i="2"/>
  <c r="B91" i="1"/>
  <c r="D90" i="1"/>
  <c r="D73" i="1"/>
  <c r="B74" i="1"/>
  <c r="B24" i="1"/>
  <c r="F65" i="3" l="1"/>
  <c r="D66" i="3"/>
  <c r="F46" i="3"/>
  <c r="D47" i="3"/>
  <c r="F27" i="3"/>
  <c r="D28" i="3"/>
  <c r="D8" i="3"/>
  <c r="B9" i="3"/>
  <c r="D85" i="2"/>
  <c r="B86" i="2"/>
  <c r="D64" i="2"/>
  <c r="B65" i="2"/>
  <c r="B47" i="2"/>
  <c r="D46" i="2"/>
  <c r="B27" i="2"/>
  <c r="D26" i="2"/>
  <c r="D7" i="2"/>
  <c r="B8" i="2"/>
  <c r="B92" i="1"/>
  <c r="D91" i="1"/>
  <c r="B75" i="1"/>
  <c r="D74" i="1"/>
  <c r="F66" i="3" l="1"/>
  <c r="D67" i="3"/>
  <c r="D48" i="3"/>
  <c r="F47" i="3"/>
  <c r="D29" i="3"/>
  <c r="F28" i="3"/>
  <c r="B10" i="3"/>
  <c r="D9" i="3"/>
  <c r="B87" i="2"/>
  <c r="D86" i="2"/>
  <c r="B66" i="2"/>
  <c r="D65" i="2"/>
  <c r="D47" i="2"/>
  <c r="B48" i="2"/>
  <c r="B28" i="2"/>
  <c r="D27" i="2"/>
  <c r="B9" i="2"/>
  <c r="D8" i="2"/>
  <c r="B93" i="1"/>
  <c r="D92" i="1"/>
  <c r="B76" i="1"/>
  <c r="D75" i="1"/>
  <c r="D68" i="3" l="1"/>
  <c r="F67" i="3"/>
  <c r="D49" i="3"/>
  <c r="F48" i="3"/>
  <c r="D30" i="3"/>
  <c r="F29" i="3"/>
  <c r="D10" i="3"/>
  <c r="B11" i="3"/>
  <c r="B88" i="2"/>
  <c r="D87" i="2"/>
  <c r="B67" i="2"/>
  <c r="D66" i="2"/>
  <c r="D48" i="2"/>
  <c r="B49" i="2"/>
  <c r="D28" i="2"/>
  <c r="B29" i="2"/>
  <c r="B10" i="2"/>
  <c r="D9" i="2"/>
  <c r="B94" i="1"/>
  <c r="D93" i="1"/>
  <c r="B77" i="1"/>
  <c r="D76" i="1"/>
  <c r="F68" i="3" l="1"/>
  <c r="D69" i="3"/>
  <c r="D50" i="3"/>
  <c r="F49" i="3"/>
  <c r="D31" i="3"/>
  <c r="F30" i="3"/>
  <c r="B12" i="3"/>
  <c r="D11" i="3"/>
  <c r="B89" i="2"/>
  <c r="D88" i="2"/>
  <c r="D67" i="2"/>
  <c r="B68" i="2"/>
  <c r="B50" i="2"/>
  <c r="D49" i="2"/>
  <c r="D29" i="2"/>
  <c r="B30" i="2"/>
  <c r="B11" i="2"/>
  <c r="D10" i="2"/>
  <c r="B95" i="1"/>
  <c r="D94" i="1"/>
  <c r="B78" i="1"/>
  <c r="D77" i="1"/>
  <c r="D70" i="3" l="1"/>
  <c r="F69" i="3"/>
  <c r="D51" i="3"/>
  <c r="F50" i="3"/>
  <c r="F31" i="3"/>
  <c r="D32" i="3"/>
  <c r="D12" i="3"/>
  <c r="B13" i="3"/>
  <c r="B90" i="2"/>
  <c r="D89" i="2"/>
  <c r="B69" i="2"/>
  <c r="D68" i="2"/>
  <c r="B51" i="2"/>
  <c r="D50" i="2"/>
  <c r="B31" i="2"/>
  <c r="D30" i="2"/>
  <c r="B12" i="2"/>
  <c r="D11" i="2"/>
  <c r="B96" i="1"/>
  <c r="D95" i="1"/>
  <c r="B79" i="1"/>
  <c r="D78" i="1"/>
  <c r="F70" i="3" l="1"/>
  <c r="D71" i="3"/>
  <c r="D52" i="3"/>
  <c r="F51" i="3"/>
  <c r="D33" i="3"/>
  <c r="F32" i="3"/>
  <c r="B14" i="3"/>
  <c r="D13" i="3"/>
  <c r="B91" i="2"/>
  <c r="D90" i="2"/>
  <c r="D69" i="2"/>
  <c r="B70" i="2"/>
  <c r="B52" i="2"/>
  <c r="D51" i="2"/>
  <c r="B32" i="2"/>
  <c r="D31" i="2"/>
  <c r="B13" i="2"/>
  <c r="D12" i="2"/>
  <c r="B97" i="1"/>
  <c r="D96" i="1"/>
  <c r="B80" i="1"/>
  <c r="D79" i="1"/>
  <c r="D72" i="3" l="1"/>
  <c r="F71" i="3"/>
  <c r="D53" i="3"/>
  <c r="F52" i="3"/>
  <c r="F33" i="3"/>
  <c r="D34" i="3"/>
  <c r="B15" i="3"/>
  <c r="D14" i="3"/>
  <c r="B92" i="2"/>
  <c r="D91" i="2"/>
  <c r="B71" i="2"/>
  <c r="D70" i="2"/>
  <c r="D52" i="2"/>
  <c r="B53" i="2"/>
  <c r="B33" i="2"/>
  <c r="D32" i="2"/>
  <c r="B14" i="2"/>
  <c r="D13" i="2"/>
  <c r="B98" i="1"/>
  <c r="D97" i="1"/>
  <c r="D80" i="1"/>
  <c r="B81" i="1"/>
  <c r="D73" i="3" l="1"/>
  <c r="F72" i="3"/>
  <c r="D54" i="3"/>
  <c r="F53" i="3"/>
  <c r="D35" i="3"/>
  <c r="F34" i="3"/>
  <c r="B16" i="3"/>
  <c r="D16" i="3" s="1"/>
  <c r="D15" i="3"/>
  <c r="B93" i="2"/>
  <c r="D93" i="2" s="1"/>
  <c r="D92" i="2"/>
  <c r="B72" i="2"/>
  <c r="D71" i="2"/>
  <c r="B54" i="2"/>
  <c r="D54" i="2" s="1"/>
  <c r="D53" i="2"/>
  <c r="D33" i="2"/>
  <c r="B34" i="2"/>
  <c r="D14" i="2"/>
  <c r="B15" i="2"/>
  <c r="D98" i="1"/>
  <c r="B99" i="1"/>
  <c r="B82" i="1"/>
  <c r="D82" i="1" s="1"/>
  <c r="D81" i="1"/>
  <c r="D74" i="3" l="1"/>
  <c r="F74" i="3" s="1"/>
  <c r="F73" i="3"/>
  <c r="D55" i="3"/>
  <c r="F55" i="3" s="1"/>
  <c r="F54" i="3"/>
  <c r="F35" i="3"/>
  <c r="D36" i="3"/>
  <c r="F36" i="3" s="1"/>
  <c r="F7" i="3"/>
  <c r="F84" i="2"/>
  <c r="B73" i="2"/>
  <c r="D72" i="2"/>
  <c r="F45" i="2"/>
  <c r="B35" i="2"/>
  <c r="D35" i="2" s="1"/>
  <c r="D34" i="2"/>
  <c r="B16" i="2"/>
  <c r="D16" i="2" s="1"/>
  <c r="D15" i="2"/>
  <c r="B100" i="1"/>
  <c r="D100" i="1" s="1"/>
  <c r="D99" i="1"/>
  <c r="F73" i="1"/>
  <c r="H65" i="3" l="1"/>
  <c r="H46" i="3"/>
  <c r="H27" i="3"/>
  <c r="B74" i="2"/>
  <c r="D74" i="2" s="1"/>
  <c r="D73" i="2"/>
  <c r="F26" i="2"/>
  <c r="F7" i="2"/>
  <c r="F91" i="1"/>
  <c r="F65" i="2" l="1"/>
</calcChain>
</file>

<file path=xl/sharedStrings.xml><?xml version="1.0" encoding="utf-8"?>
<sst xmlns="http://schemas.openxmlformats.org/spreadsheetml/2006/main" count="131" uniqueCount="29">
  <si>
    <t>points</t>
  </si>
  <si>
    <t>time</t>
  </si>
  <si>
    <t xml:space="preserve"> points calc</t>
  </si>
  <si>
    <t>sums1</t>
  </si>
  <si>
    <t>difff=</t>
  </si>
  <si>
    <t>p=a t^2 + b2 +c</t>
  </si>
  <si>
    <t>c</t>
  </si>
  <si>
    <t>points = floor(conversionFactor * (reference - result)^2)</t>
  </si>
  <si>
    <t>A</t>
  </si>
  <si>
    <t>base</t>
  </si>
  <si>
    <t>p=30.4172(t-base)^1.92179</t>
  </si>
  <si>
    <t xml:space="preserve">200m </t>
  </si>
  <si>
    <t>points calc</t>
  </si>
  <si>
    <t>diff</t>
  </si>
  <si>
    <t>C</t>
  </si>
  <si>
    <t>sumsq</t>
  </si>
  <si>
    <t>400m</t>
  </si>
  <si>
    <t xml:space="preserve">points </t>
  </si>
  <si>
    <t>Base</t>
  </si>
  <si>
    <t>800m</t>
  </si>
  <si>
    <t>1000m</t>
  </si>
  <si>
    <t>1500m</t>
  </si>
  <si>
    <t>mile</t>
  </si>
  <si>
    <t>3000m</t>
  </si>
  <si>
    <t>min</t>
  </si>
  <si>
    <t>sec</t>
  </si>
  <si>
    <t>2mile</t>
  </si>
  <si>
    <t>5000m</t>
  </si>
  <si>
    <t>10000m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</si>
</sst>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theme="1"/>
      <name val="Var(--ff-mono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4759405074365"/>
          <c:y val="0.14579870224555264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9.4600000000000009</c:v>
                </c:pt>
                <c:pt idx="1">
                  <c:v>9.74</c:v>
                </c:pt>
                <c:pt idx="2">
                  <c:v>10.02</c:v>
                </c:pt>
                <c:pt idx="3">
                  <c:v>10.32</c:v>
                </c:pt>
                <c:pt idx="4">
                  <c:v>10.63</c:v>
                </c:pt>
                <c:pt idx="5">
                  <c:v>10.96</c:v>
                </c:pt>
                <c:pt idx="6">
                  <c:v>11.3</c:v>
                </c:pt>
                <c:pt idx="7">
                  <c:v>11.67</c:v>
                </c:pt>
                <c:pt idx="8">
                  <c:v>12.07</c:v>
                </c:pt>
                <c:pt idx="9">
                  <c:v>12.49</c:v>
                </c:pt>
                <c:pt idx="10">
                  <c:v>12.97</c:v>
                </c:pt>
                <c:pt idx="11">
                  <c:v>13.51</c:v>
                </c:pt>
                <c:pt idx="12">
                  <c:v>14.15</c:v>
                </c:pt>
                <c:pt idx="13">
                  <c:v>14.98</c:v>
                </c:pt>
                <c:pt idx="14">
                  <c:v>16.79</c:v>
                </c:pt>
              </c:numCache>
            </c:numRef>
          </c:xVal>
          <c:yVal>
            <c:numRef>
              <c:f>Sheet1!$A$2:$A$16</c:f>
              <c:numCache>
                <c:formatCode>General</c:formatCode>
                <c:ptCount val="15"/>
                <c:pt idx="0">
                  <c:v>1400</c:v>
                </c:pt>
                <c:pt idx="1">
                  <c:v>1300</c:v>
                </c:pt>
                <c:pt idx="2">
                  <c:v>1200</c:v>
                </c:pt>
                <c:pt idx="3">
                  <c:v>1100</c:v>
                </c:pt>
                <c:pt idx="4">
                  <c:v>1000</c:v>
                </c:pt>
                <c:pt idx="5">
                  <c:v>900</c:v>
                </c:pt>
                <c:pt idx="6">
                  <c:v>800</c:v>
                </c:pt>
                <c:pt idx="7">
                  <c:v>700</c:v>
                </c:pt>
                <c:pt idx="8">
                  <c:v>600</c:v>
                </c:pt>
                <c:pt idx="9">
                  <c:v>500</c:v>
                </c:pt>
                <c:pt idx="10">
                  <c:v>400</c:v>
                </c:pt>
                <c:pt idx="11">
                  <c:v>300</c:v>
                </c:pt>
                <c:pt idx="12">
                  <c:v>200</c:v>
                </c:pt>
                <c:pt idx="13">
                  <c:v>100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4C-C746-B0FA-1774035D8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621696"/>
        <c:axId val="1414515792"/>
      </c:scatterChart>
      <c:valAx>
        <c:axId val="146162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515792"/>
        <c:crosses val="autoZero"/>
        <c:crossBetween val="midCat"/>
      </c:valAx>
      <c:valAx>
        <c:axId val="14145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62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7</xdr:row>
      <xdr:rowOff>107950</xdr:rowOff>
    </xdr:from>
    <xdr:to>
      <xdr:col>10</xdr:col>
      <xdr:colOff>463550</xdr:colOff>
      <xdr:row>21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7B9D60-52F1-FBA5-15E9-06553AA50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E2027-0EBB-B445-A9EA-7C270CFA0CC2}">
  <dimension ref="A1:I101"/>
  <sheetViews>
    <sheetView topLeftCell="A87" workbookViewId="0">
      <selection activeCell="H82" sqref="H82"/>
    </sheetView>
  </sheetViews>
  <sheetFormatPr baseColWidth="10" defaultRowHeight="16"/>
  <sheetData>
    <row r="1" spans="1:9">
      <c r="A1" t="s">
        <v>0</v>
      </c>
      <c r="B1" t="s">
        <v>1</v>
      </c>
      <c r="C1" t="s">
        <v>2</v>
      </c>
      <c r="D1" t="s">
        <v>4</v>
      </c>
      <c r="E1" s="1" t="s">
        <v>7</v>
      </c>
      <c r="H1" t="s">
        <v>5</v>
      </c>
    </row>
    <row r="2" spans="1:9">
      <c r="A2">
        <v>1400</v>
      </c>
      <c r="B2">
        <v>9.4600000000000009</v>
      </c>
      <c r="C2">
        <f>$G$4 * ABS(B2-$G$7)^$G$5</f>
        <v>1400.6010239920993</v>
      </c>
      <c r="D2">
        <f>A2-C2</f>
        <v>-0.60102399209927171</v>
      </c>
    </row>
    <row r="3" spans="1:9">
      <c r="A3">
        <v>1300</v>
      </c>
      <c r="B3">
        <v>9.74</v>
      </c>
      <c r="C3">
        <f t="shared" ref="C3:C16" si="0">$G$4 * ABS(B3-$G$7)^$G$5</f>
        <v>1298.6890296498011</v>
      </c>
      <c r="D3">
        <f t="shared" ref="D3:D16" si="1">A3-C3</f>
        <v>1.3109703501988861</v>
      </c>
    </row>
    <row r="4" spans="1:9">
      <c r="A4">
        <f>A3-100</f>
        <v>1200</v>
      </c>
      <c r="B4">
        <v>10.02</v>
      </c>
      <c r="C4">
        <f t="shared" si="0"/>
        <v>1200.6000474093357</v>
      </c>
      <c r="D4">
        <f t="shared" si="1"/>
        <v>-0.60004740933572975</v>
      </c>
      <c r="F4" t="s">
        <v>8</v>
      </c>
      <c r="G4">
        <v>25.5987269518026</v>
      </c>
    </row>
    <row r="5" spans="1:9">
      <c r="A5">
        <f>A4-100</f>
        <v>1100</v>
      </c>
      <c r="B5">
        <v>10.32</v>
      </c>
      <c r="C5">
        <f t="shared" si="0"/>
        <v>1099.7494860047589</v>
      </c>
      <c r="D5">
        <f t="shared" si="1"/>
        <v>0.25051399524113549</v>
      </c>
      <c r="F5" t="s">
        <v>6</v>
      </c>
      <c r="G5">
        <v>1.9860232752362701</v>
      </c>
      <c r="I5" t="s">
        <v>10</v>
      </c>
    </row>
    <row r="6" spans="1:9">
      <c r="A6">
        <f t="shared" ref="A6:A15" si="2">A5-100</f>
        <v>1000</v>
      </c>
      <c r="B6">
        <v>10.63</v>
      </c>
      <c r="C6">
        <f t="shared" si="0"/>
        <v>1000.1532062007606</v>
      </c>
      <c r="D6">
        <f t="shared" si="1"/>
        <v>-0.15320620076056457</v>
      </c>
      <c r="G6">
        <v>0</v>
      </c>
    </row>
    <row r="7" spans="1:9">
      <c r="A7">
        <f t="shared" si="2"/>
        <v>900</v>
      </c>
      <c r="B7">
        <v>10.96</v>
      </c>
      <c r="C7">
        <f t="shared" si="0"/>
        <v>899.29027998184961</v>
      </c>
      <c r="D7">
        <f t="shared" si="1"/>
        <v>0.70972001815039221</v>
      </c>
      <c r="F7" t="s">
        <v>9</v>
      </c>
      <c r="G7">
        <v>16.961774389925424</v>
      </c>
    </row>
    <row r="8" spans="1:9">
      <c r="A8">
        <f t="shared" si="2"/>
        <v>800</v>
      </c>
      <c r="B8">
        <v>11.3</v>
      </c>
      <c r="C8">
        <f t="shared" si="0"/>
        <v>800.93943403835874</v>
      </c>
      <c r="D8">
        <f t="shared" si="1"/>
        <v>-0.93943403835874051</v>
      </c>
    </row>
    <row r="9" spans="1:9">
      <c r="A9">
        <f t="shared" si="2"/>
        <v>700</v>
      </c>
      <c r="B9">
        <v>11.67</v>
      </c>
      <c r="C9">
        <f t="shared" si="0"/>
        <v>700.33758105876541</v>
      </c>
      <c r="D9">
        <f t="shared" si="1"/>
        <v>-0.33758105876540867</v>
      </c>
    </row>
    <row r="10" spans="1:9">
      <c r="A10">
        <f t="shared" si="2"/>
        <v>600</v>
      </c>
      <c r="B10">
        <v>12.07</v>
      </c>
      <c r="C10">
        <f t="shared" si="0"/>
        <v>599.12124999965806</v>
      </c>
      <c r="D10">
        <f t="shared" si="1"/>
        <v>0.87875000034193818</v>
      </c>
    </row>
    <row r="11" spans="1:9">
      <c r="A11">
        <f t="shared" si="2"/>
        <v>500</v>
      </c>
      <c r="B11">
        <v>12.49</v>
      </c>
      <c r="C11">
        <f t="shared" si="0"/>
        <v>501.28713432550916</v>
      </c>
      <c r="D11">
        <f t="shared" si="1"/>
        <v>-1.2871343255091574</v>
      </c>
    </row>
    <row r="12" spans="1:9">
      <c r="A12">
        <f t="shared" si="2"/>
        <v>400</v>
      </c>
      <c r="B12">
        <v>12.97</v>
      </c>
      <c r="C12">
        <f t="shared" si="0"/>
        <v>400.08107779136787</v>
      </c>
      <c r="D12">
        <f t="shared" si="1"/>
        <v>-8.1077791367874852E-2</v>
      </c>
    </row>
    <row r="13" spans="1:9">
      <c r="A13">
        <f t="shared" si="2"/>
        <v>300</v>
      </c>
      <c r="B13">
        <v>13.51</v>
      </c>
      <c r="C13">
        <f t="shared" si="0"/>
        <v>299.76650319276376</v>
      </c>
      <c r="D13">
        <f t="shared" si="1"/>
        <v>0.23349680723623578</v>
      </c>
    </row>
    <row r="14" spans="1:9">
      <c r="A14">
        <f t="shared" si="2"/>
        <v>200</v>
      </c>
      <c r="B14">
        <v>14.15</v>
      </c>
      <c r="C14">
        <f t="shared" si="0"/>
        <v>199.48214685117222</v>
      </c>
      <c r="D14">
        <f t="shared" si="1"/>
        <v>0.51785314882778266</v>
      </c>
    </row>
    <row r="15" spans="1:9">
      <c r="A15">
        <f t="shared" si="2"/>
        <v>100</v>
      </c>
      <c r="B15">
        <v>14.98</v>
      </c>
      <c r="C15">
        <f t="shared" si="0"/>
        <v>99.580647683571115</v>
      </c>
      <c r="D15">
        <f t="shared" si="1"/>
        <v>0.41935231642888482</v>
      </c>
    </row>
    <row r="16" spans="1:9">
      <c r="A16">
        <v>1</v>
      </c>
      <c r="B16">
        <v>16.79</v>
      </c>
      <c r="C16">
        <f t="shared" si="0"/>
        <v>0.77415508932332378</v>
      </c>
      <c r="D16">
        <f t="shared" si="1"/>
        <v>0.22584491067667622</v>
      </c>
    </row>
    <row r="23" spans="1:7">
      <c r="B23" t="s">
        <v>3</v>
      </c>
    </row>
    <row r="24" spans="1:7">
      <c r="B24">
        <f>SUMSQ(D2:D16)</f>
        <v>7.0114040561919531</v>
      </c>
    </row>
    <row r="25" spans="1:7">
      <c r="A25" t="s">
        <v>11</v>
      </c>
    </row>
    <row r="26" spans="1:7">
      <c r="A26" t="s">
        <v>1</v>
      </c>
      <c r="B26" t="s">
        <v>0</v>
      </c>
      <c r="C26" t="s">
        <v>12</v>
      </c>
      <c r="D26" t="s">
        <v>13</v>
      </c>
      <c r="F26" t="s">
        <v>8</v>
      </c>
      <c r="G26">
        <v>5.2215469159794399</v>
      </c>
    </row>
    <row r="27" spans="1:7">
      <c r="A27">
        <v>1400</v>
      </c>
      <c r="B27">
        <v>18.899999999999999</v>
      </c>
      <c r="C27">
        <f>$G$26*(ABS(B27-$G$29))^$G$27</f>
        <v>1399.5059511669363</v>
      </c>
      <c r="D27">
        <f>A27-C27</f>
        <v>0.49404883306374359</v>
      </c>
      <c r="F27" t="s">
        <v>14</v>
      </c>
      <c r="G27">
        <v>1.9923821610130501</v>
      </c>
    </row>
    <row r="28" spans="1:7">
      <c r="A28">
        <v>1300</v>
      </c>
      <c r="B28">
        <v>19.5</v>
      </c>
      <c r="C28">
        <f t="shared" ref="C28:C41" si="3">$G$26*(ABS(B28-$G$29))^$G$27</f>
        <v>1300.2210356215362</v>
      </c>
      <c r="D28">
        <f t="shared" ref="D28:D41" si="4">A28-C28</f>
        <v>-0.2210356215362026</v>
      </c>
      <c r="G28">
        <v>0</v>
      </c>
    </row>
    <row r="29" spans="1:7">
      <c r="A29">
        <f>A28-100</f>
        <v>1200</v>
      </c>
      <c r="B29">
        <v>20.13</v>
      </c>
      <c r="C29">
        <f t="shared" si="3"/>
        <v>1199.8884545882133</v>
      </c>
      <c r="D29">
        <f t="shared" si="4"/>
        <v>0.11154541178666477</v>
      </c>
      <c r="F29" t="s">
        <v>9</v>
      </c>
      <c r="G29">
        <v>35.447402327862598</v>
      </c>
    </row>
    <row r="30" spans="1:7">
      <c r="A30">
        <f>A29-100</f>
        <v>1100</v>
      </c>
      <c r="B30">
        <v>20.78</v>
      </c>
      <c r="C30">
        <f t="shared" si="3"/>
        <v>1100.5771792413955</v>
      </c>
      <c r="D30">
        <f t="shared" si="4"/>
        <v>-0.57717924139546994</v>
      </c>
    </row>
    <row r="31" spans="1:7">
      <c r="A31">
        <f t="shared" ref="A31:A40" si="5">A30-100</f>
        <v>1000</v>
      </c>
      <c r="B31">
        <v>21.47</v>
      </c>
      <c r="C31">
        <f t="shared" si="3"/>
        <v>999.83064179848247</v>
      </c>
      <c r="D31">
        <f t="shared" si="4"/>
        <v>0.16935820151752523</v>
      </c>
    </row>
    <row r="32" spans="1:7">
      <c r="A32">
        <f t="shared" si="5"/>
        <v>900</v>
      </c>
      <c r="B32">
        <v>22.19</v>
      </c>
      <c r="C32">
        <f t="shared" si="3"/>
        <v>899.8401131552564</v>
      </c>
      <c r="D32">
        <f t="shared" si="4"/>
        <v>0.15988684474359616</v>
      </c>
    </row>
    <row r="33" spans="1:7">
      <c r="A33">
        <f t="shared" si="5"/>
        <v>800</v>
      </c>
      <c r="B33">
        <v>22.95</v>
      </c>
      <c r="C33">
        <f t="shared" si="3"/>
        <v>799.98766520231845</v>
      </c>
      <c r="D33">
        <f t="shared" si="4"/>
        <v>1.2334797681546661E-2</v>
      </c>
    </row>
    <row r="34" spans="1:7">
      <c r="A34">
        <f t="shared" si="5"/>
        <v>700</v>
      </c>
      <c r="B34">
        <v>23.76</v>
      </c>
      <c r="C34">
        <f t="shared" si="3"/>
        <v>700.00552804598465</v>
      </c>
      <c r="D34">
        <f t="shared" si="4"/>
        <v>-5.5280459846471786E-3</v>
      </c>
    </row>
    <row r="35" spans="1:7">
      <c r="A35">
        <f t="shared" si="5"/>
        <v>600</v>
      </c>
      <c r="B35">
        <v>24.63</v>
      </c>
      <c r="C35">
        <f t="shared" si="3"/>
        <v>600.02226674606266</v>
      </c>
      <c r="D35">
        <f t="shared" si="4"/>
        <v>-2.2266746062655329E-2</v>
      </c>
    </row>
    <row r="36" spans="1:7">
      <c r="A36">
        <f t="shared" si="5"/>
        <v>500</v>
      </c>
      <c r="B36">
        <v>25.57</v>
      </c>
      <c r="C36">
        <f t="shared" si="3"/>
        <v>500.61936384324372</v>
      </c>
      <c r="D36">
        <f t="shared" si="4"/>
        <v>-0.61936384324371829</v>
      </c>
    </row>
    <row r="37" spans="1:7">
      <c r="A37">
        <f t="shared" si="5"/>
        <v>400</v>
      </c>
      <c r="B37">
        <v>26.62</v>
      </c>
      <c r="C37">
        <f t="shared" si="3"/>
        <v>400.18409459497144</v>
      </c>
      <c r="D37">
        <f t="shared" si="4"/>
        <v>-0.18409459497144098</v>
      </c>
    </row>
    <row r="38" spans="1:7">
      <c r="A38">
        <f t="shared" si="5"/>
        <v>300</v>
      </c>
      <c r="B38">
        <v>27.81</v>
      </c>
      <c r="C38">
        <f t="shared" si="3"/>
        <v>299.89165785049886</v>
      </c>
      <c r="D38">
        <f t="shared" si="4"/>
        <v>0.10834214950114074</v>
      </c>
    </row>
    <row r="39" spans="1:7">
      <c r="A39">
        <f t="shared" si="5"/>
        <v>200</v>
      </c>
      <c r="B39">
        <v>29.22</v>
      </c>
      <c r="C39">
        <f t="shared" si="3"/>
        <v>199.69267360931545</v>
      </c>
      <c r="D39">
        <f t="shared" si="4"/>
        <v>0.30732639068455114</v>
      </c>
    </row>
    <row r="40" spans="1:7">
      <c r="A40">
        <f t="shared" si="5"/>
        <v>100</v>
      </c>
      <c r="B40">
        <v>31.06</v>
      </c>
      <c r="C40">
        <f t="shared" si="3"/>
        <v>99.385236191031183</v>
      </c>
      <c r="D40">
        <f t="shared" si="4"/>
        <v>0.61476380896881722</v>
      </c>
    </row>
    <row r="41" spans="1:7">
      <c r="A41">
        <v>1</v>
      </c>
      <c r="B41">
        <v>35.049999999999997</v>
      </c>
      <c r="C41">
        <f t="shared" si="3"/>
        <v>0.83044905694710558</v>
      </c>
      <c r="D41">
        <f t="shared" si="4"/>
        <v>0.16955094305289442</v>
      </c>
      <c r="F41" t="s">
        <v>15</v>
      </c>
    </row>
    <row r="42" spans="1:7">
      <c r="F42">
        <f>SUMSQ(D27:D41)</f>
        <v>1.6238157541708578</v>
      </c>
    </row>
    <row r="46" spans="1:7">
      <c r="A46" t="s">
        <v>16</v>
      </c>
    </row>
    <row r="47" spans="1:7">
      <c r="A47" t="s">
        <v>1</v>
      </c>
      <c r="B47" t="s">
        <v>17</v>
      </c>
      <c r="C47" t="s">
        <v>12</v>
      </c>
      <c r="D47" t="s">
        <v>13</v>
      </c>
      <c r="F47" t="s">
        <v>8</v>
      </c>
      <c r="G47">
        <v>1.0547321822664339</v>
      </c>
    </row>
    <row r="48" spans="1:7">
      <c r="A48">
        <v>41.97</v>
      </c>
      <c r="B48">
        <v>1400</v>
      </c>
      <c r="C48">
        <f>$G$47*(ABS($G$49-A48)^$G$48)</f>
        <v>1399.1552555720561</v>
      </c>
      <c r="D48">
        <f>B48-C48</f>
        <v>0.84474442794385141</v>
      </c>
      <c r="F48" t="s">
        <v>14</v>
      </c>
      <c r="G48">
        <v>1.9922929343278515</v>
      </c>
    </row>
    <row r="49" spans="1:7">
      <c r="A49">
        <v>43.31</v>
      </c>
      <c r="B49">
        <f>B48-100</f>
        <v>1300</v>
      </c>
      <c r="C49">
        <f t="shared" ref="C49:C62" si="6">$G$47*(ABS($G$49-A49)^$G$48)</f>
        <v>1299.8363303420767</v>
      </c>
      <c r="D49">
        <f t="shared" ref="D49:D62" si="7">B49-C49</f>
        <v>0.16366965792326482</v>
      </c>
      <c r="F49" t="s">
        <v>18</v>
      </c>
      <c r="G49">
        <v>78.901920324046955</v>
      </c>
    </row>
    <row r="50" spans="1:7">
      <c r="A50">
        <v>44.71</v>
      </c>
      <c r="B50">
        <f t="shared" ref="B50:B61" si="8">B49-100</f>
        <v>1200</v>
      </c>
      <c r="C50">
        <f t="shared" si="6"/>
        <v>1199.9610076943511</v>
      </c>
      <c r="D50">
        <f t="shared" si="7"/>
        <v>3.8992305648889669E-2</v>
      </c>
    </row>
    <row r="51" spans="1:7">
      <c r="A51">
        <v>46.17</v>
      </c>
      <c r="B51">
        <f t="shared" si="8"/>
        <v>1100</v>
      </c>
      <c r="C51">
        <f t="shared" si="6"/>
        <v>1100.0417884755566</v>
      </c>
      <c r="D51">
        <f t="shared" si="7"/>
        <v>-4.1788475556586491E-2</v>
      </c>
      <c r="F51" t="s">
        <v>15</v>
      </c>
    </row>
    <row r="52" spans="1:7">
      <c r="A52">
        <v>47.7</v>
      </c>
      <c r="B52">
        <f t="shared" si="8"/>
        <v>1000</v>
      </c>
      <c r="C52">
        <f t="shared" si="6"/>
        <v>999.9748813582205</v>
      </c>
      <c r="D52">
        <f t="shared" si="7"/>
        <v>2.511864177949974E-2</v>
      </c>
      <c r="F52">
        <f>SUMSQ(D48:D62)</f>
        <v>1.3435674291145088</v>
      </c>
    </row>
    <row r="53" spans="1:7">
      <c r="A53">
        <v>49.31</v>
      </c>
      <c r="B53">
        <f t="shared" si="8"/>
        <v>900</v>
      </c>
      <c r="C53">
        <f t="shared" si="6"/>
        <v>899.8084502847031</v>
      </c>
      <c r="D53">
        <f t="shared" si="7"/>
        <v>0.19154971529690101</v>
      </c>
    </row>
    <row r="54" spans="1:7">
      <c r="A54">
        <v>51</v>
      </c>
      <c r="B54">
        <f t="shared" si="8"/>
        <v>800</v>
      </c>
      <c r="C54">
        <f t="shared" si="6"/>
        <v>800.32943339281246</v>
      </c>
      <c r="D54">
        <f t="shared" si="7"/>
        <v>-0.32943339281246153</v>
      </c>
    </row>
    <row r="55" spans="1:7">
      <c r="A55">
        <v>52.81</v>
      </c>
      <c r="B55">
        <f t="shared" si="8"/>
        <v>700</v>
      </c>
      <c r="C55">
        <f t="shared" si="6"/>
        <v>700.22430267516347</v>
      </c>
      <c r="D55">
        <f t="shared" si="7"/>
        <v>-0.22430267516347158</v>
      </c>
    </row>
    <row r="56" spans="1:7">
      <c r="A56">
        <v>54.75</v>
      </c>
      <c r="B56">
        <f t="shared" si="8"/>
        <v>600</v>
      </c>
      <c r="C56">
        <f t="shared" si="6"/>
        <v>600.32583389179683</v>
      </c>
      <c r="D56">
        <f t="shared" si="7"/>
        <v>-0.32583389179683309</v>
      </c>
    </row>
    <row r="57" spans="1:7">
      <c r="A57">
        <v>56.87</v>
      </c>
      <c r="B57">
        <f t="shared" si="8"/>
        <v>500</v>
      </c>
      <c r="C57">
        <f t="shared" si="6"/>
        <v>499.91470246388241</v>
      </c>
      <c r="D57">
        <f t="shared" si="7"/>
        <v>8.5297536117593609E-2</v>
      </c>
    </row>
    <row r="58" spans="1:7">
      <c r="A58">
        <v>59.2</v>
      </c>
      <c r="B58">
        <f t="shared" si="8"/>
        <v>400</v>
      </c>
      <c r="C58">
        <f t="shared" si="6"/>
        <v>400.11280624723804</v>
      </c>
      <c r="D58">
        <f t="shared" si="7"/>
        <v>-0.11280624723804067</v>
      </c>
    </row>
    <row r="59" spans="1:7">
      <c r="A59">
        <v>61.85</v>
      </c>
      <c r="B59">
        <f t="shared" si="8"/>
        <v>300</v>
      </c>
      <c r="C59">
        <f t="shared" si="6"/>
        <v>300.05124234617182</v>
      </c>
      <c r="D59">
        <f t="shared" si="7"/>
        <v>-5.1242346171818554E-2</v>
      </c>
    </row>
    <row r="60" spans="1:7">
      <c r="A60">
        <v>65</v>
      </c>
      <c r="B60">
        <f t="shared" si="8"/>
        <v>200</v>
      </c>
      <c r="C60">
        <f t="shared" si="6"/>
        <v>199.74781402354159</v>
      </c>
      <c r="D60">
        <f t="shared" si="7"/>
        <v>0.25218597645840646</v>
      </c>
    </row>
    <row r="61" spans="1:7">
      <c r="A61">
        <v>69.099999999999994</v>
      </c>
      <c r="B61">
        <f t="shared" si="8"/>
        <v>100</v>
      </c>
      <c r="C61">
        <f t="shared" si="6"/>
        <v>99.569065983958339</v>
      </c>
      <c r="D61">
        <f t="shared" si="7"/>
        <v>0.43093401604166104</v>
      </c>
    </row>
    <row r="62" spans="1:7">
      <c r="A62">
        <v>78.010000000000005</v>
      </c>
      <c r="B62">
        <v>1</v>
      </c>
      <c r="C62">
        <f t="shared" si="6"/>
        <v>0.839802490639037</v>
      </c>
      <c r="D62">
        <f t="shared" si="7"/>
        <v>0.160197509360963</v>
      </c>
    </row>
    <row r="67" spans="1:7">
      <c r="A67">
        <v>300</v>
      </c>
    </row>
    <row r="68" spans="1:7">
      <c r="A68" t="s">
        <v>1</v>
      </c>
      <c r="B68" t="s">
        <v>17</v>
      </c>
      <c r="C68" t="s">
        <v>12</v>
      </c>
      <c r="D68" t="s">
        <v>13</v>
      </c>
      <c r="F68" t="s">
        <v>8</v>
      </c>
      <c r="G68">
        <v>1.8509199734264419</v>
      </c>
    </row>
    <row r="69" spans="1:7">
      <c r="A69">
        <v>29.54</v>
      </c>
      <c r="B69">
        <v>1400</v>
      </c>
      <c r="C69">
        <f>$G$68*(ABS($G$70-A69)^$G$69)</f>
        <v>1399.6907311928649</v>
      </c>
      <c r="D69">
        <f>B69-C69</f>
        <v>0.30926880713514038</v>
      </c>
      <c r="F69" t="s">
        <v>14</v>
      </c>
      <c r="G69">
        <v>1.9971775860997512</v>
      </c>
    </row>
    <row r="70" spans="1:7">
      <c r="A70">
        <v>30.54</v>
      </c>
      <c r="B70">
        <f>B69-100</f>
        <v>1300</v>
      </c>
      <c r="C70">
        <f t="shared" ref="C70:C83" si="9">$G$68*(ABS($G$70-A70)^$G$69)</f>
        <v>1300.337209006432</v>
      </c>
      <c r="D70">
        <f t="shared" ref="D70:D83" si="10">B70-C70</f>
        <v>-0.33720900643197638</v>
      </c>
      <c r="F70" t="s">
        <v>18</v>
      </c>
      <c r="G70">
        <v>57.168434310416522</v>
      </c>
    </row>
    <row r="71" spans="1:7">
      <c r="A71">
        <v>31.59</v>
      </c>
      <c r="B71">
        <f t="shared" ref="B71:B82" si="11">B70-100</f>
        <v>1200</v>
      </c>
      <c r="C71">
        <f t="shared" si="9"/>
        <v>1199.9466935454534</v>
      </c>
      <c r="D71">
        <f t="shared" si="10"/>
        <v>5.3306454546600435E-2</v>
      </c>
    </row>
    <row r="72" spans="1:7">
      <c r="A72">
        <v>32.68</v>
      </c>
      <c r="B72">
        <f t="shared" si="11"/>
        <v>1100</v>
      </c>
      <c r="C72">
        <f t="shared" si="9"/>
        <v>1099.9918238502617</v>
      </c>
      <c r="D72">
        <f t="shared" si="10"/>
        <v>8.176149738346794E-3</v>
      </c>
      <c r="F72" t="s">
        <v>15</v>
      </c>
    </row>
    <row r="73" spans="1:7">
      <c r="A73">
        <v>33.82</v>
      </c>
      <c r="B73">
        <f t="shared" si="11"/>
        <v>1000</v>
      </c>
      <c r="C73">
        <f t="shared" si="9"/>
        <v>1000.0952820713585</v>
      </c>
      <c r="D73">
        <f t="shared" si="10"/>
        <v>-9.5282071358496978E-2</v>
      </c>
      <c r="F73">
        <f>SUMSQ(D69:D83)</f>
        <v>0.28012963932371582</v>
      </c>
    </row>
    <row r="74" spans="1:7">
      <c r="A74">
        <v>35.020000000000003</v>
      </c>
      <c r="B74">
        <f t="shared" si="11"/>
        <v>900</v>
      </c>
      <c r="C74">
        <f t="shared" si="9"/>
        <v>900.0706270862305</v>
      </c>
      <c r="D74">
        <f t="shared" si="10"/>
        <v>-7.0627086230501845E-2</v>
      </c>
    </row>
    <row r="75" spans="1:7">
      <c r="A75">
        <v>36.29</v>
      </c>
      <c r="B75">
        <f t="shared" si="11"/>
        <v>800</v>
      </c>
      <c r="C75">
        <f t="shared" si="9"/>
        <v>799.94248560807443</v>
      </c>
      <c r="D75">
        <f t="shared" si="10"/>
        <v>5.7514391925565178E-2</v>
      </c>
    </row>
    <row r="76" spans="1:7">
      <c r="A76">
        <v>37.64</v>
      </c>
      <c r="B76">
        <f t="shared" si="11"/>
        <v>700</v>
      </c>
      <c r="C76">
        <f t="shared" si="9"/>
        <v>699.97043137344144</v>
      </c>
      <c r="D76">
        <f t="shared" si="10"/>
        <v>2.9568626558557298E-2</v>
      </c>
    </row>
    <row r="77" spans="1:7">
      <c r="A77">
        <v>39.090000000000003</v>
      </c>
      <c r="B77">
        <f t="shared" si="11"/>
        <v>600</v>
      </c>
      <c r="C77">
        <f t="shared" si="9"/>
        <v>600.01353171979827</v>
      </c>
      <c r="D77">
        <f t="shared" si="10"/>
        <v>-1.353171979826584E-2</v>
      </c>
    </row>
    <row r="78" spans="1:7">
      <c r="A78">
        <v>40.67</v>
      </c>
      <c r="B78">
        <f t="shared" si="11"/>
        <v>500</v>
      </c>
      <c r="C78">
        <f t="shared" si="9"/>
        <v>499.84687184087312</v>
      </c>
      <c r="D78">
        <f t="shared" si="10"/>
        <v>0.15312815912687938</v>
      </c>
    </row>
    <row r="79" spans="1:7">
      <c r="A79">
        <v>42.41</v>
      </c>
      <c r="B79">
        <f t="shared" si="11"/>
        <v>400</v>
      </c>
      <c r="C79">
        <f t="shared" si="9"/>
        <v>400.10013653693375</v>
      </c>
      <c r="D79">
        <f t="shared" si="10"/>
        <v>-0.10013653693374636</v>
      </c>
    </row>
    <row r="80" spans="1:7">
      <c r="A80">
        <v>44.39</v>
      </c>
      <c r="B80">
        <f t="shared" si="11"/>
        <v>300</v>
      </c>
      <c r="C80">
        <f t="shared" si="9"/>
        <v>300.06821413039842</v>
      </c>
      <c r="D80">
        <f t="shared" si="10"/>
        <v>-6.8214130398416728E-2</v>
      </c>
    </row>
    <row r="81" spans="1:7">
      <c r="A81">
        <v>46.74</v>
      </c>
      <c r="B81">
        <f t="shared" si="11"/>
        <v>200</v>
      </c>
      <c r="C81">
        <f t="shared" si="9"/>
        <v>199.96409679307973</v>
      </c>
      <c r="D81">
        <f t="shared" si="10"/>
        <v>3.5903206920266939E-2</v>
      </c>
    </row>
    <row r="82" spans="1:7">
      <c r="A82">
        <v>49.8</v>
      </c>
      <c r="B82">
        <f t="shared" si="11"/>
        <v>100</v>
      </c>
      <c r="C82">
        <f t="shared" si="9"/>
        <v>99.928641274118419</v>
      </c>
      <c r="D82">
        <f t="shared" si="10"/>
        <v>7.1358725881580654E-2</v>
      </c>
    </row>
    <row r="83" spans="1:7">
      <c r="A83">
        <v>56.46</v>
      </c>
      <c r="B83">
        <v>1</v>
      </c>
      <c r="C83">
        <f t="shared" si="9"/>
        <v>0.92984236940771936</v>
      </c>
      <c r="D83">
        <f t="shared" si="10"/>
        <v>7.015763059228064E-2</v>
      </c>
    </row>
    <row r="85" spans="1:7">
      <c r="A85">
        <v>500</v>
      </c>
    </row>
    <row r="86" spans="1:7">
      <c r="A86" t="s">
        <v>1</v>
      </c>
      <c r="B86" t="s">
        <v>17</v>
      </c>
      <c r="C86" t="s">
        <v>12</v>
      </c>
      <c r="D86" t="s">
        <v>13</v>
      </c>
      <c r="F86" t="s">
        <v>8</v>
      </c>
      <c r="G86">
        <v>0.62168838999649467</v>
      </c>
    </row>
    <row r="87" spans="1:7">
      <c r="A87">
        <v>55.08</v>
      </c>
      <c r="B87">
        <v>1400</v>
      </c>
      <c r="C87">
        <f>$G$86*(ABS($G$88-A87)^$G$87)</f>
        <v>1399.2978904332388</v>
      </c>
      <c r="D87">
        <f>B87-C87</f>
        <v>0.70210956676123715</v>
      </c>
      <c r="F87" t="s">
        <v>14</v>
      </c>
      <c r="G87">
        <v>1.986942527758164</v>
      </c>
    </row>
    <row r="88" spans="1:7">
      <c r="A88">
        <v>56.85</v>
      </c>
      <c r="B88">
        <f>B87-100</f>
        <v>1300</v>
      </c>
      <c r="C88">
        <f t="shared" ref="C88:C101" si="12">$G$86*(ABS($G$88-A88)^$G$87)</f>
        <v>1299.9822987137393</v>
      </c>
      <c r="D88">
        <f t="shared" ref="D88:D101" si="13">B88-C88</f>
        <v>1.7701286260717097E-2</v>
      </c>
      <c r="F88" t="s">
        <v>18</v>
      </c>
      <c r="G88">
        <v>103.74132045383699</v>
      </c>
    </row>
    <row r="89" spans="1:7">
      <c r="A89">
        <v>58.7</v>
      </c>
      <c r="B89">
        <f t="shared" ref="B89:B100" si="14">B88-100</f>
        <v>1200</v>
      </c>
      <c r="C89">
        <f t="shared" si="12"/>
        <v>1200.0601205102737</v>
      </c>
      <c r="D89">
        <f t="shared" si="13"/>
        <v>-6.0120510273691252E-2</v>
      </c>
    </row>
    <row r="90" spans="1:7">
      <c r="A90">
        <v>60.63</v>
      </c>
      <c r="B90">
        <f t="shared" si="14"/>
        <v>1100</v>
      </c>
      <c r="C90">
        <f t="shared" si="12"/>
        <v>1100.0483557624775</v>
      </c>
      <c r="D90">
        <f t="shared" si="13"/>
        <v>-4.8355762477513053E-2</v>
      </c>
      <c r="F90" t="s">
        <v>15</v>
      </c>
    </row>
    <row r="91" spans="1:7">
      <c r="A91">
        <v>62.65</v>
      </c>
      <c r="B91">
        <f t="shared" si="14"/>
        <v>1000</v>
      </c>
      <c r="C91">
        <f t="shared" si="12"/>
        <v>1000.0033494781745</v>
      </c>
      <c r="D91">
        <f t="shared" si="13"/>
        <v>-3.3494781745275759E-3</v>
      </c>
      <c r="F91">
        <f>SUMSQ(D87:D101)</f>
        <v>11.3670305615098</v>
      </c>
    </row>
    <row r="92" spans="1:7">
      <c r="A92">
        <v>64.77</v>
      </c>
      <c r="B92">
        <f t="shared" si="14"/>
        <v>900</v>
      </c>
      <c r="C92">
        <f t="shared" si="12"/>
        <v>900.10233635273255</v>
      </c>
      <c r="D92">
        <f t="shared" si="13"/>
        <v>-0.10233635273255004</v>
      </c>
    </row>
    <row r="93" spans="1:7">
      <c r="A93">
        <v>67.010000000000005</v>
      </c>
      <c r="B93">
        <f t="shared" si="14"/>
        <v>800</v>
      </c>
      <c r="C93">
        <f t="shared" si="12"/>
        <v>800.22187281751019</v>
      </c>
      <c r="D93">
        <f t="shared" si="13"/>
        <v>-0.22187281751018872</v>
      </c>
    </row>
    <row r="94" spans="1:7">
      <c r="A94">
        <v>69.400000000000006</v>
      </c>
      <c r="B94">
        <f t="shared" si="14"/>
        <v>700</v>
      </c>
      <c r="C94">
        <f t="shared" si="12"/>
        <v>700.08834817973104</v>
      </c>
      <c r="D94">
        <f t="shared" si="13"/>
        <v>-8.8348179731042364E-2</v>
      </c>
    </row>
    <row r="95" spans="1:7">
      <c r="A95">
        <v>71.97</v>
      </c>
      <c r="B95">
        <f t="shared" si="14"/>
        <v>600</v>
      </c>
      <c r="C95">
        <f t="shared" si="12"/>
        <v>599.83320482857812</v>
      </c>
      <c r="D95">
        <f t="shared" si="13"/>
        <v>0.16679517142188161</v>
      </c>
    </row>
    <row r="96" spans="1:7">
      <c r="A96">
        <v>74.67</v>
      </c>
      <c r="B96">
        <f t="shared" si="14"/>
        <v>500</v>
      </c>
      <c r="C96">
        <f t="shared" si="12"/>
        <v>502.7975158637845</v>
      </c>
      <c r="D96">
        <f t="shared" si="13"/>
        <v>-2.797515863784497</v>
      </c>
    </row>
    <row r="97" spans="1:4">
      <c r="A97">
        <v>77.849999999999994</v>
      </c>
      <c r="B97">
        <f t="shared" si="14"/>
        <v>400</v>
      </c>
      <c r="C97">
        <f t="shared" si="12"/>
        <v>399.41919789272544</v>
      </c>
      <c r="D97">
        <f t="shared" si="13"/>
        <v>0.58080210727456461</v>
      </c>
    </row>
    <row r="98" spans="1:4">
      <c r="A98">
        <v>81.349999999999994</v>
      </c>
      <c r="B98">
        <f t="shared" si="14"/>
        <v>300</v>
      </c>
      <c r="C98">
        <f t="shared" si="12"/>
        <v>299.2978103394808</v>
      </c>
      <c r="D98">
        <f t="shared" si="13"/>
        <v>0.70218966051919551</v>
      </c>
    </row>
    <row r="99" spans="1:4">
      <c r="A99">
        <v>85.5</v>
      </c>
      <c r="B99">
        <f t="shared" si="14"/>
        <v>200</v>
      </c>
      <c r="C99">
        <f t="shared" si="12"/>
        <v>199.16778590943895</v>
      </c>
      <c r="D99">
        <f t="shared" si="13"/>
        <v>0.83221409056105244</v>
      </c>
    </row>
    <row r="100" spans="1:4">
      <c r="A100">
        <v>90.92</v>
      </c>
      <c r="B100">
        <f t="shared" si="14"/>
        <v>100</v>
      </c>
      <c r="C100">
        <f t="shared" si="12"/>
        <v>98.848814650971036</v>
      </c>
      <c r="D100">
        <f t="shared" si="13"/>
        <v>1.1511853490289639</v>
      </c>
    </row>
    <row r="101" spans="1:4">
      <c r="A101">
        <v>102.69</v>
      </c>
      <c r="B101">
        <v>1</v>
      </c>
      <c r="C101">
        <f t="shared" si="12"/>
        <v>0.6866875588607072</v>
      </c>
      <c r="D101">
        <f t="shared" si="13"/>
        <v>0.3133124411392928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A6952-8CD4-C548-BDE5-6C9FE83B7C99}">
  <dimension ref="A1:G94"/>
  <sheetViews>
    <sheetView tabSelected="1" topLeftCell="A29" workbookViewId="0">
      <selection activeCell="G41" sqref="G41"/>
    </sheetView>
  </sheetViews>
  <sheetFormatPr baseColWidth="10" defaultRowHeight="16"/>
  <sheetData>
    <row r="1" spans="1:7">
      <c r="A1">
        <v>600</v>
      </c>
    </row>
    <row r="2" spans="1:7">
      <c r="A2" t="s">
        <v>1</v>
      </c>
      <c r="B2" t="s">
        <v>17</v>
      </c>
      <c r="C2" t="s">
        <v>12</v>
      </c>
      <c r="D2" t="s">
        <v>13</v>
      </c>
      <c r="F2" t="s">
        <v>8</v>
      </c>
      <c r="G2">
        <v>0.43976119531369201</v>
      </c>
    </row>
    <row r="3" spans="1:7">
      <c r="A3">
        <v>69.25</v>
      </c>
      <c r="B3">
        <v>1400</v>
      </c>
      <c r="C3">
        <f>$G$2*(ABS($G$4-A3)^$G$3)</f>
        <v>1398.9572305791567</v>
      </c>
      <c r="D3">
        <f>B3-C3</f>
        <v>1.0427694208433422</v>
      </c>
      <c r="F3" t="s">
        <v>14</v>
      </c>
      <c r="G3">
        <v>1.9724581840495301</v>
      </c>
    </row>
    <row r="4" spans="1:7">
      <c r="A4">
        <v>71.44</v>
      </c>
      <c r="B4">
        <f>B3-100</f>
        <v>1300</v>
      </c>
      <c r="C4">
        <f t="shared" ref="C4:C17" si="0">$G$2*(ABS($G$4-A4)^$G$3)</f>
        <v>1299.4886545312811</v>
      </c>
      <c r="D4">
        <f t="shared" ref="D4:D17" si="1">B4-C4</f>
        <v>0.51134546871890052</v>
      </c>
      <c r="F4" t="s">
        <v>18</v>
      </c>
      <c r="G4">
        <v>128.91881606472367</v>
      </c>
    </row>
    <row r="5" spans="1:7">
      <c r="A5">
        <v>73.72</v>
      </c>
      <c r="B5">
        <f t="shared" ref="B5:B16" si="2">B4-100</f>
        <v>1200</v>
      </c>
      <c r="C5">
        <f t="shared" si="0"/>
        <v>1199.7769696223277</v>
      </c>
      <c r="D5">
        <f t="shared" si="1"/>
        <v>0.22303037767233036</v>
      </c>
    </row>
    <row r="6" spans="1:7">
      <c r="A6">
        <v>76.09</v>
      </c>
      <c r="B6">
        <f t="shared" si="2"/>
        <v>1100</v>
      </c>
      <c r="C6">
        <f t="shared" si="0"/>
        <v>1100.2912711459555</v>
      </c>
      <c r="D6">
        <f t="shared" si="1"/>
        <v>-0.29127114595553394</v>
      </c>
      <c r="F6" t="s">
        <v>15</v>
      </c>
    </row>
    <row r="7" spans="1:7">
      <c r="A7">
        <v>78.58</v>
      </c>
      <c r="B7">
        <f t="shared" si="2"/>
        <v>1000</v>
      </c>
      <c r="C7">
        <f t="shared" si="0"/>
        <v>1000.3440638652388</v>
      </c>
      <c r="D7">
        <f t="shared" si="1"/>
        <v>-0.34406386523880883</v>
      </c>
      <c r="F7">
        <f>SUMSQ(D3:D17)</f>
        <v>8.2776180169889262</v>
      </c>
    </row>
    <row r="8" spans="1:7">
      <c r="A8">
        <v>81.19</v>
      </c>
      <c r="B8">
        <f t="shared" si="2"/>
        <v>900</v>
      </c>
      <c r="C8">
        <f t="shared" si="0"/>
        <v>900.61994314145329</v>
      </c>
      <c r="D8">
        <f t="shared" si="1"/>
        <v>-0.61994314145329099</v>
      </c>
    </row>
    <row r="9" spans="1:7">
      <c r="A9">
        <v>83.95</v>
      </c>
      <c r="B9">
        <f t="shared" si="2"/>
        <v>800</v>
      </c>
      <c r="C9">
        <f t="shared" si="0"/>
        <v>800.784445297969</v>
      </c>
      <c r="D9">
        <f t="shared" si="1"/>
        <v>-0.78444529796900042</v>
      </c>
    </row>
    <row r="10" spans="1:7">
      <c r="A10">
        <v>86.89</v>
      </c>
      <c r="B10">
        <f t="shared" si="2"/>
        <v>700</v>
      </c>
      <c r="C10">
        <f t="shared" si="0"/>
        <v>700.80272196728731</v>
      </c>
      <c r="D10">
        <f t="shared" si="1"/>
        <v>-0.8027219672873116</v>
      </c>
    </row>
    <row r="11" spans="1:7">
      <c r="A11">
        <v>90.05</v>
      </c>
      <c r="B11">
        <f t="shared" si="2"/>
        <v>600</v>
      </c>
      <c r="C11">
        <f t="shared" si="0"/>
        <v>600.67426034921607</v>
      </c>
      <c r="D11">
        <f t="shared" si="1"/>
        <v>-0.6742603492160697</v>
      </c>
    </row>
    <row r="12" spans="1:7">
      <c r="A12">
        <v>93.49</v>
      </c>
      <c r="B12">
        <f t="shared" si="2"/>
        <v>500</v>
      </c>
      <c r="C12">
        <f t="shared" si="0"/>
        <v>500.33177890233566</v>
      </c>
      <c r="D12">
        <f t="shared" si="1"/>
        <v>-0.33177890233565677</v>
      </c>
    </row>
    <row r="13" spans="1:7">
      <c r="A13">
        <v>97.29</v>
      </c>
      <c r="B13">
        <f t="shared" si="2"/>
        <v>400</v>
      </c>
      <c r="C13">
        <f t="shared" si="0"/>
        <v>400.00716223747372</v>
      </c>
      <c r="D13">
        <f t="shared" si="1"/>
        <v>-7.1622374737216887E-3</v>
      </c>
    </row>
    <row r="14" spans="1:7">
      <c r="A14">
        <v>101.61</v>
      </c>
      <c r="B14">
        <f t="shared" si="2"/>
        <v>300</v>
      </c>
      <c r="C14">
        <f t="shared" si="0"/>
        <v>299.4085925176318</v>
      </c>
      <c r="D14">
        <f t="shared" si="1"/>
        <v>0.59140748236819718</v>
      </c>
    </row>
    <row r="15" spans="1:7">
      <c r="A15">
        <v>106.72</v>
      </c>
      <c r="B15">
        <f t="shared" si="2"/>
        <v>200</v>
      </c>
      <c r="C15">
        <f t="shared" si="0"/>
        <v>198.97392268496995</v>
      </c>
      <c r="D15">
        <f t="shared" si="1"/>
        <v>1.0260773150300508</v>
      </c>
    </row>
    <row r="16" spans="1:7">
      <c r="A16">
        <v>113.39</v>
      </c>
      <c r="B16">
        <f t="shared" si="2"/>
        <v>100</v>
      </c>
      <c r="C16">
        <f t="shared" si="0"/>
        <v>98.330326916603596</v>
      </c>
      <c r="D16">
        <f t="shared" si="1"/>
        <v>1.669673083396404</v>
      </c>
    </row>
    <row r="17" spans="1:7">
      <c r="A17">
        <v>127.88</v>
      </c>
      <c r="B17">
        <v>1</v>
      </c>
      <c r="C17">
        <f t="shared" si="0"/>
        <v>0.47406589650518788</v>
      </c>
      <c r="D17">
        <f t="shared" si="1"/>
        <v>0.52593410349481218</v>
      </c>
    </row>
    <row r="20" spans="1:7">
      <c r="A20" t="s">
        <v>19</v>
      </c>
    </row>
    <row r="21" spans="1:7">
      <c r="A21" t="s">
        <v>1</v>
      </c>
      <c r="B21" t="s">
        <v>17</v>
      </c>
      <c r="C21" t="s">
        <v>12</v>
      </c>
      <c r="D21" t="s">
        <v>13</v>
      </c>
      <c r="F21" t="s">
        <v>8</v>
      </c>
      <c r="G21">
        <v>0.23414971953469099</v>
      </c>
    </row>
    <row r="22" spans="1:7">
      <c r="A22">
        <v>97.91</v>
      </c>
      <c r="B22">
        <v>1400</v>
      </c>
      <c r="C22">
        <f>$G$21*(ABS($G$23-A22)^$G$22)</f>
        <v>1398.8085114361127</v>
      </c>
      <c r="D22">
        <f>B22-C22</f>
        <v>1.1914885638873329</v>
      </c>
      <c r="F22" t="s">
        <v>14</v>
      </c>
      <c r="G22">
        <v>1.96704594636758</v>
      </c>
    </row>
    <row r="23" spans="1:7">
      <c r="A23">
        <v>100.97</v>
      </c>
      <c r="B23">
        <f>B22-100</f>
        <v>1300</v>
      </c>
      <c r="C23">
        <f t="shared" ref="C23:C36" si="3">$G$21*(ABS($G$23-A23)^$G$22)</f>
        <v>1299.3304248104992</v>
      </c>
      <c r="D23">
        <f t="shared" ref="D23:D36" si="4">B23-C23</f>
        <v>0.66957518950084705</v>
      </c>
      <c r="F23" t="s">
        <v>18</v>
      </c>
      <c r="G23">
        <v>181.04125182580435</v>
      </c>
    </row>
    <row r="24" spans="1:7">
      <c r="A24">
        <v>104.15</v>
      </c>
      <c r="B24">
        <f t="shared" ref="B24:B35" si="5">B23-100</f>
        <v>1200</v>
      </c>
      <c r="C24">
        <f t="shared" si="3"/>
        <v>1199.7761247538238</v>
      </c>
      <c r="D24">
        <f t="shared" si="4"/>
        <v>0.22387524617624877</v>
      </c>
    </row>
    <row r="25" spans="1:7">
      <c r="A25">
        <v>107.46</v>
      </c>
      <c r="B25">
        <f t="shared" si="5"/>
        <v>1100</v>
      </c>
      <c r="C25">
        <f t="shared" si="3"/>
        <v>1100.2982967764044</v>
      </c>
      <c r="D25">
        <f t="shared" si="4"/>
        <v>-0.29829677640441332</v>
      </c>
      <c r="F25" t="s">
        <v>15</v>
      </c>
    </row>
    <row r="26" spans="1:7">
      <c r="A26">
        <v>110.93</v>
      </c>
      <c r="B26">
        <f t="shared" si="5"/>
        <v>1000</v>
      </c>
      <c r="C26">
        <f t="shared" si="3"/>
        <v>1000.5594479953284</v>
      </c>
      <c r="D26">
        <f t="shared" si="4"/>
        <v>-0.55944799532835532</v>
      </c>
      <c r="F26">
        <f>SUMSQ(D22:D36)</f>
        <v>11.027226040565052</v>
      </c>
    </row>
    <row r="27" spans="1:7">
      <c r="A27">
        <v>114.58</v>
      </c>
      <c r="B27">
        <f t="shared" si="5"/>
        <v>900</v>
      </c>
      <c r="C27">
        <f t="shared" si="3"/>
        <v>900.67820896333421</v>
      </c>
      <c r="D27">
        <f t="shared" si="4"/>
        <v>-0.67820896333421388</v>
      </c>
    </row>
    <row r="28" spans="1:7">
      <c r="A28">
        <v>118.43</v>
      </c>
      <c r="B28">
        <f t="shared" si="5"/>
        <v>800</v>
      </c>
      <c r="C28">
        <f t="shared" si="3"/>
        <v>800.92423812701588</v>
      </c>
      <c r="D28">
        <f t="shared" si="4"/>
        <v>-0.92423812701588304</v>
      </c>
    </row>
    <row r="29" spans="1:7">
      <c r="A29">
        <v>122.54</v>
      </c>
      <c r="B29">
        <f t="shared" si="5"/>
        <v>700</v>
      </c>
      <c r="C29">
        <f t="shared" si="3"/>
        <v>700.79130568066194</v>
      </c>
      <c r="D29">
        <f t="shared" si="4"/>
        <v>-0.79130568066193518</v>
      </c>
    </row>
    <row r="30" spans="1:7">
      <c r="A30">
        <v>126.95</v>
      </c>
      <c r="B30">
        <f t="shared" si="5"/>
        <v>600</v>
      </c>
      <c r="C30">
        <f t="shared" si="3"/>
        <v>600.66751527521831</v>
      </c>
      <c r="D30">
        <f t="shared" si="4"/>
        <v>-0.66751527521830667</v>
      </c>
    </row>
    <row r="31" spans="1:7">
      <c r="A31">
        <v>131.74</v>
      </c>
      <c r="B31">
        <f t="shared" si="5"/>
        <v>500</v>
      </c>
      <c r="C31">
        <f t="shared" si="3"/>
        <v>500.52180704462376</v>
      </c>
      <c r="D31">
        <f t="shared" si="4"/>
        <v>-0.52180704462375616</v>
      </c>
    </row>
    <row r="32" spans="1:7">
      <c r="A32">
        <v>137.05000000000001</v>
      </c>
      <c r="B32">
        <f t="shared" si="5"/>
        <v>400</v>
      </c>
      <c r="C32">
        <f t="shared" si="3"/>
        <v>400.00986422234081</v>
      </c>
      <c r="D32">
        <f t="shared" si="4"/>
        <v>-9.8642223408091922E-3</v>
      </c>
    </row>
    <row r="33" spans="1:7">
      <c r="A33">
        <v>143.07</v>
      </c>
      <c r="B33">
        <f t="shared" si="5"/>
        <v>300</v>
      </c>
      <c r="C33">
        <f t="shared" si="3"/>
        <v>299.47048785838649</v>
      </c>
      <c r="D33">
        <f t="shared" si="4"/>
        <v>0.5295121416135089</v>
      </c>
    </row>
    <row r="34" spans="1:7">
      <c r="A34">
        <v>150.21</v>
      </c>
      <c r="B34">
        <f t="shared" si="5"/>
        <v>200</v>
      </c>
      <c r="C34">
        <f t="shared" si="3"/>
        <v>198.79601044510795</v>
      </c>
      <c r="D34">
        <f t="shared" si="4"/>
        <v>1.203989554892047</v>
      </c>
    </row>
    <row r="35" spans="1:7">
      <c r="A35">
        <v>159.52000000000001</v>
      </c>
      <c r="B35">
        <f t="shared" si="5"/>
        <v>100</v>
      </c>
      <c r="C35">
        <f t="shared" si="3"/>
        <v>98.017881683885761</v>
      </c>
      <c r="D35">
        <f t="shared" si="4"/>
        <v>1.9821183161142386</v>
      </c>
    </row>
    <row r="36" spans="1:7">
      <c r="A36">
        <v>179.77</v>
      </c>
      <c r="B36">
        <v>1</v>
      </c>
      <c r="C36">
        <f t="shared" si="3"/>
        <v>0.37542394402402995</v>
      </c>
      <c r="D36">
        <f t="shared" si="4"/>
        <v>0.6245760559759701</v>
      </c>
    </row>
    <row r="39" spans="1:7">
      <c r="A39" t="s">
        <v>20</v>
      </c>
    </row>
    <row r="40" spans="1:7">
      <c r="A40" t="s">
        <v>1</v>
      </c>
      <c r="B40" t="s">
        <v>17</v>
      </c>
      <c r="C40" t="s">
        <v>12</v>
      </c>
      <c r="D40" t="s">
        <v>13</v>
      </c>
      <c r="F40" t="s">
        <v>8</v>
      </c>
      <c r="G40">
        <v>0.13990305264060901</v>
      </c>
    </row>
    <row r="41" spans="1:7">
      <c r="A41">
        <v>125.84</v>
      </c>
      <c r="B41">
        <v>1400</v>
      </c>
      <c r="C41">
        <f>$G$40*(ABS($G$42-A41)^$G$41)</f>
        <v>1398.4364181094652</v>
      </c>
      <c r="D41">
        <f>B41-C41</f>
        <v>1.563581890534806</v>
      </c>
      <c r="F41" t="s">
        <v>14</v>
      </c>
      <c r="G41">
        <v>1.95903404888025</v>
      </c>
    </row>
    <row r="42" spans="1:7">
      <c r="A42">
        <v>129.9</v>
      </c>
      <c r="B42">
        <f>B41-100</f>
        <v>1300</v>
      </c>
      <c r="C42">
        <f t="shared" ref="C42:C55" si="6">$G$40*(ABS($G$42-A42)^$G$41)</f>
        <v>1299.1867269792904</v>
      </c>
      <c r="D42">
        <f t="shared" ref="D42:D55" si="7">B42-C42</f>
        <v>0.81327302070963015</v>
      </c>
      <c r="F42" t="s">
        <v>18</v>
      </c>
      <c r="G42">
        <v>235.92507459720801</v>
      </c>
    </row>
    <row r="43" spans="1:7">
      <c r="A43">
        <v>134.12</v>
      </c>
      <c r="B43">
        <f t="shared" ref="B43:B54" si="8">B42-100</f>
        <v>1200</v>
      </c>
      <c r="C43">
        <f t="shared" si="6"/>
        <v>1199.8193439714378</v>
      </c>
      <c r="D43">
        <f t="shared" si="7"/>
        <v>0.1806560285622254</v>
      </c>
    </row>
    <row r="44" spans="1:7">
      <c r="A44">
        <v>138.52000000000001</v>
      </c>
      <c r="B44">
        <f t="shared" si="8"/>
        <v>1100</v>
      </c>
      <c r="C44">
        <f t="shared" si="6"/>
        <v>1100.3382784177284</v>
      </c>
      <c r="D44">
        <f t="shared" si="7"/>
        <v>-0.33827841772836109</v>
      </c>
      <c r="F44" t="s">
        <v>15</v>
      </c>
    </row>
    <row r="45" spans="1:7">
      <c r="A45">
        <v>143.13</v>
      </c>
      <c r="B45">
        <f t="shared" si="8"/>
        <v>1000</v>
      </c>
      <c r="C45">
        <f t="shared" si="6"/>
        <v>1000.6345894905321</v>
      </c>
      <c r="D45">
        <f t="shared" si="7"/>
        <v>-0.63458949053210745</v>
      </c>
      <c r="F45">
        <f>SUMSQ(D41:D55)</f>
        <v>17.266333798724926</v>
      </c>
    </row>
    <row r="46" spans="1:7">
      <c r="A46">
        <v>147.97</v>
      </c>
      <c r="B46">
        <f t="shared" si="8"/>
        <v>900</v>
      </c>
      <c r="C46">
        <f t="shared" si="6"/>
        <v>900.94959891721487</v>
      </c>
      <c r="D46">
        <f t="shared" si="7"/>
        <v>-0.94959891721487111</v>
      </c>
    </row>
    <row r="47" spans="1:7">
      <c r="A47">
        <v>153.09</v>
      </c>
      <c r="B47">
        <f t="shared" si="8"/>
        <v>800</v>
      </c>
      <c r="C47">
        <f t="shared" si="6"/>
        <v>801.07698427132607</v>
      </c>
      <c r="D47">
        <f t="shared" si="7"/>
        <v>-1.0769842713260687</v>
      </c>
    </row>
    <row r="48" spans="1:7">
      <c r="A48">
        <v>158.54</v>
      </c>
      <c r="B48">
        <f t="shared" si="8"/>
        <v>700</v>
      </c>
      <c r="C48">
        <f t="shared" si="6"/>
        <v>701.08546467994643</v>
      </c>
      <c r="D48">
        <f t="shared" si="7"/>
        <v>-1.0854646799464263</v>
      </c>
    </row>
    <row r="49" spans="1:7">
      <c r="A49">
        <v>164.4</v>
      </c>
      <c r="B49">
        <f t="shared" si="8"/>
        <v>600</v>
      </c>
      <c r="C49">
        <f t="shared" si="6"/>
        <v>600.86122760664045</v>
      </c>
      <c r="D49">
        <f t="shared" si="7"/>
        <v>-0.86122760664045472</v>
      </c>
    </row>
    <row r="50" spans="1:7">
      <c r="A50">
        <v>170.77</v>
      </c>
      <c r="B50">
        <f t="shared" si="8"/>
        <v>500</v>
      </c>
      <c r="C50">
        <f t="shared" si="6"/>
        <v>500.51093273323517</v>
      </c>
      <c r="D50">
        <f t="shared" si="7"/>
        <v>-0.51093273323516541</v>
      </c>
    </row>
    <row r="51" spans="1:7">
      <c r="A51">
        <f>2*60+57.81</f>
        <v>177.81</v>
      </c>
      <c r="B51">
        <f t="shared" si="8"/>
        <v>400</v>
      </c>
      <c r="C51">
        <f t="shared" si="6"/>
        <v>400.0635839608122</v>
      </c>
      <c r="D51">
        <f t="shared" si="7"/>
        <v>-6.3583960812195528E-2</v>
      </c>
    </row>
    <row r="52" spans="1:7">
      <c r="A52">
        <v>185.81</v>
      </c>
      <c r="B52">
        <f t="shared" si="8"/>
        <v>300</v>
      </c>
      <c r="C52">
        <f t="shared" si="6"/>
        <v>299.31131257153424</v>
      </c>
      <c r="D52">
        <f t="shared" si="7"/>
        <v>0.68868742846575515</v>
      </c>
    </row>
    <row r="53" spans="1:7">
      <c r="A53">
        <v>195.29</v>
      </c>
      <c r="B53">
        <f t="shared" si="8"/>
        <v>200</v>
      </c>
      <c r="C53">
        <f t="shared" si="6"/>
        <v>198.48109683696191</v>
      </c>
      <c r="D53">
        <f t="shared" si="7"/>
        <v>1.5189031630380896</v>
      </c>
    </row>
    <row r="54" spans="1:7">
      <c r="A54">
        <v>207.65</v>
      </c>
      <c r="B54">
        <f t="shared" si="8"/>
        <v>100</v>
      </c>
      <c r="C54">
        <f t="shared" si="6"/>
        <v>97.538612650184533</v>
      </c>
      <c r="D54">
        <f t="shared" si="7"/>
        <v>2.4613873498154675</v>
      </c>
    </row>
    <row r="55" spans="1:7">
      <c r="A55">
        <f>180+54.51</f>
        <v>234.51</v>
      </c>
      <c r="B55">
        <v>1</v>
      </c>
      <c r="C55">
        <f t="shared" si="6"/>
        <v>0.27619069408274555</v>
      </c>
      <c r="D55">
        <f t="shared" si="7"/>
        <v>0.72380930591725445</v>
      </c>
    </row>
    <row r="59" spans="1:7">
      <c r="A59" t="s">
        <v>21</v>
      </c>
    </row>
    <row r="60" spans="1:7">
      <c r="A60" t="s">
        <v>1</v>
      </c>
      <c r="B60" t="s">
        <v>17</v>
      </c>
      <c r="C60" t="s">
        <v>12</v>
      </c>
      <c r="D60" t="s">
        <v>13</v>
      </c>
      <c r="F60" t="s">
        <v>8</v>
      </c>
      <c r="G60">
        <v>5.0707790188648801E-2</v>
      </c>
    </row>
    <row r="61" spans="1:7">
      <c r="A61">
        <f>3*60+19.44</f>
        <v>199.44</v>
      </c>
      <c r="B61">
        <v>1400</v>
      </c>
      <c r="C61">
        <f>$G$60*(ABS($G$62-A61)^$G$61)</f>
        <v>1398.59389580067</v>
      </c>
      <c r="D61">
        <f>B61-C61</f>
        <v>1.4061041993300023</v>
      </c>
      <c r="F61" t="s">
        <v>14</v>
      </c>
      <c r="G61">
        <v>1.96241551931328</v>
      </c>
    </row>
    <row r="62" spans="1:7">
      <c r="A62">
        <f>3*60+26.19</f>
        <v>206.19</v>
      </c>
      <c r="B62">
        <f>B61-100</f>
        <v>1300</v>
      </c>
      <c r="C62">
        <f t="shared" ref="C62:C75" si="9">$G$60*(ABS($G$62-A62)^$G$61)</f>
        <v>1299.2411865543313</v>
      </c>
      <c r="D62">
        <f t="shared" ref="D62:D75" si="10">B62-C62</f>
        <v>0.75881344566869302</v>
      </c>
      <c r="F62" t="s">
        <v>18</v>
      </c>
      <c r="G62">
        <v>382.60064221509703</v>
      </c>
    </row>
    <row r="63" spans="1:7">
      <c r="A63">
        <f>3*60+33.2</f>
        <v>213.2</v>
      </c>
      <c r="B63">
        <f t="shared" ref="B63:B74" si="11">B62-100</f>
        <v>1200</v>
      </c>
      <c r="C63">
        <f t="shared" si="9"/>
        <v>1199.8644189655142</v>
      </c>
      <c r="D63">
        <f t="shared" si="10"/>
        <v>0.1355810344857673</v>
      </c>
    </row>
    <row r="64" spans="1:7">
      <c r="A64">
        <f>3*60+40.52</f>
        <v>220.52</v>
      </c>
      <c r="B64">
        <f t="shared" si="11"/>
        <v>1100</v>
      </c>
      <c r="C64">
        <f t="shared" si="9"/>
        <v>1100.2348184460986</v>
      </c>
      <c r="D64">
        <f t="shared" si="10"/>
        <v>-0.23481844609864311</v>
      </c>
      <c r="F64" t="s">
        <v>15</v>
      </c>
    </row>
    <row r="65" spans="1:7">
      <c r="A65">
        <f>3*60+48.17</f>
        <v>228.17000000000002</v>
      </c>
      <c r="B65">
        <f t="shared" si="11"/>
        <v>1000</v>
      </c>
      <c r="C65">
        <f t="shared" si="9"/>
        <v>1000.6431543414201</v>
      </c>
      <c r="D65">
        <f t="shared" si="10"/>
        <v>-0.64315434142008598</v>
      </c>
      <c r="F65">
        <f>SUMSQ(D61:D75)</f>
        <v>14.443748854363653</v>
      </c>
    </row>
    <row r="66" spans="1:7">
      <c r="A66">
        <f>3*60+56.22</f>
        <v>236.22</v>
      </c>
      <c r="B66">
        <f t="shared" si="11"/>
        <v>900</v>
      </c>
      <c r="C66">
        <f t="shared" si="9"/>
        <v>900.85190807936897</v>
      </c>
      <c r="D66">
        <f t="shared" si="10"/>
        <v>-0.85190807936896817</v>
      </c>
    </row>
    <row r="67" spans="1:7">
      <c r="A67">
        <v>244.73</v>
      </c>
      <c r="B67">
        <f t="shared" si="11"/>
        <v>800</v>
      </c>
      <c r="C67">
        <f t="shared" si="9"/>
        <v>800.95357721345738</v>
      </c>
      <c r="D67">
        <f t="shared" si="10"/>
        <v>-0.953577213457379</v>
      </c>
    </row>
    <row r="68" spans="1:7">
      <c r="A68">
        <v>253.79</v>
      </c>
      <c r="B68">
        <f t="shared" si="11"/>
        <v>700</v>
      </c>
      <c r="C68">
        <f t="shared" si="9"/>
        <v>700.93336797776476</v>
      </c>
      <c r="D68">
        <f t="shared" si="10"/>
        <v>-0.93336797776476033</v>
      </c>
    </row>
    <row r="69" spans="1:7">
      <c r="A69">
        <f>4*60+23.52</f>
        <v>263.52</v>
      </c>
      <c r="B69">
        <f t="shared" si="11"/>
        <v>600</v>
      </c>
      <c r="C69">
        <f t="shared" si="9"/>
        <v>600.81063114851815</v>
      </c>
      <c r="D69">
        <f t="shared" si="10"/>
        <v>-0.81063114851815499</v>
      </c>
    </row>
    <row r="70" spans="1:7">
      <c r="A70">
        <f>4*60+34.1</f>
        <v>274.10000000000002</v>
      </c>
      <c r="B70">
        <f t="shared" si="11"/>
        <v>500</v>
      </c>
      <c r="C70">
        <f t="shared" si="9"/>
        <v>500.53982329702797</v>
      </c>
      <c r="D70">
        <f t="shared" si="10"/>
        <v>-0.53982329702796505</v>
      </c>
    </row>
    <row r="71" spans="1:7">
      <c r="A71">
        <f>4*60+45.81</f>
        <v>285.81</v>
      </c>
      <c r="B71">
        <f t="shared" si="11"/>
        <v>400</v>
      </c>
      <c r="C71">
        <f t="shared" si="9"/>
        <v>400.04137524741714</v>
      </c>
      <c r="D71">
        <f t="shared" si="10"/>
        <v>-4.1375247417136052E-2</v>
      </c>
    </row>
    <row r="72" spans="1:7">
      <c r="A72">
        <v>299.10000000000002</v>
      </c>
      <c r="B72">
        <f t="shared" si="11"/>
        <v>300</v>
      </c>
      <c r="C72">
        <f t="shared" si="9"/>
        <v>299.38401087081422</v>
      </c>
      <c r="D72">
        <f t="shared" si="10"/>
        <v>0.61598912918577753</v>
      </c>
    </row>
    <row r="73" spans="1:7">
      <c r="A73">
        <f>5*60+14.86</f>
        <v>314.86</v>
      </c>
      <c r="B73">
        <f t="shared" si="11"/>
        <v>200</v>
      </c>
      <c r="C73">
        <f t="shared" si="9"/>
        <v>198.59201551313836</v>
      </c>
      <c r="D73">
        <f t="shared" si="10"/>
        <v>1.4079844868616362</v>
      </c>
    </row>
    <row r="74" spans="1:7">
      <c r="A74">
        <f>5*60+35.4</f>
        <v>335.4</v>
      </c>
      <c r="B74">
        <f t="shared" si="11"/>
        <v>100</v>
      </c>
      <c r="C74">
        <f t="shared" si="9"/>
        <v>97.736332268992015</v>
      </c>
      <c r="D74">
        <f t="shared" si="10"/>
        <v>2.2636677310079847</v>
      </c>
    </row>
    <row r="75" spans="1:7">
      <c r="A75">
        <f>6*60+20.04</f>
        <v>380.04</v>
      </c>
      <c r="B75">
        <v>1</v>
      </c>
      <c r="C75">
        <f t="shared" si="9"/>
        <v>0.32094078121788133</v>
      </c>
      <c r="D75">
        <f t="shared" si="10"/>
        <v>0.67905921878211872</v>
      </c>
    </row>
    <row r="78" spans="1:7">
      <c r="A78" t="s">
        <v>22</v>
      </c>
    </row>
    <row r="79" spans="1:7">
      <c r="A79" t="s">
        <v>1</v>
      </c>
      <c r="B79" t="s">
        <v>17</v>
      </c>
      <c r="C79" t="s">
        <v>12</v>
      </c>
      <c r="D79" t="s">
        <v>13</v>
      </c>
      <c r="F79" t="s">
        <v>8</v>
      </c>
      <c r="G79">
        <v>4.8529851071070697E-2</v>
      </c>
    </row>
    <row r="80" spans="1:7">
      <c r="A80">
        <f>3*60+35.28</f>
        <v>215.28</v>
      </c>
      <c r="B80">
        <v>1400</v>
      </c>
      <c r="C80">
        <f>$G$79*(ABS($G$81-A80)^$G$80)</f>
        <v>1397.9858865881322</v>
      </c>
      <c r="D80">
        <f>B80-C80</f>
        <v>2.014113411867811</v>
      </c>
      <c r="F80" t="s">
        <v>14</v>
      </c>
      <c r="G80">
        <v>1.9454967713868301</v>
      </c>
    </row>
    <row r="81" spans="1:7">
      <c r="A81">
        <f>3*60+42.54</f>
        <v>222.54</v>
      </c>
      <c r="B81">
        <f>B80-100</f>
        <v>1300</v>
      </c>
      <c r="C81">
        <f t="shared" ref="C81:C94" si="12">$G$79*(ABS($G$81-A81)^$G$80)</f>
        <v>1298.998884213986</v>
      </c>
      <c r="D81">
        <f t="shared" ref="D81:D94" si="13">B81-C81</f>
        <v>1.0011157860139974</v>
      </c>
      <c r="F81" t="s">
        <v>18</v>
      </c>
      <c r="G81">
        <v>411.26075686013598</v>
      </c>
    </row>
    <row r="82" spans="1:7">
      <c r="A82">
        <f>3*60+50.09</f>
        <v>230.09</v>
      </c>
      <c r="B82">
        <f t="shared" ref="B82:B93" si="14">B81-100</f>
        <v>1200</v>
      </c>
      <c r="C82">
        <f t="shared" si="12"/>
        <v>1199.8088580720721</v>
      </c>
      <c r="D82">
        <f t="shared" si="13"/>
        <v>0.19114192792790163</v>
      </c>
    </row>
    <row r="83" spans="1:7">
      <c r="A83">
        <f>3*60+57.99</f>
        <v>237.99</v>
      </c>
      <c r="B83">
        <f t="shared" si="14"/>
        <v>1100</v>
      </c>
      <c r="C83">
        <f t="shared" si="12"/>
        <v>1100.1242757462765</v>
      </c>
      <c r="D83">
        <f t="shared" si="13"/>
        <v>-0.12427574627645299</v>
      </c>
      <c r="F83" t="s">
        <v>15</v>
      </c>
    </row>
    <row r="84" spans="1:7">
      <c r="A84">
        <f>4*60+6.21</f>
        <v>246.21</v>
      </c>
      <c r="B84">
        <f t="shared" si="14"/>
        <v>1000</v>
      </c>
      <c r="C84">
        <f t="shared" si="12"/>
        <v>1000.8677237518408</v>
      </c>
      <c r="D84">
        <f t="shared" si="13"/>
        <v>-0.8677237518407992</v>
      </c>
      <c r="F84">
        <f>SUMSQ(D80:D94)</f>
        <v>30.503354397349771</v>
      </c>
    </row>
    <row r="85" spans="1:7">
      <c r="A85">
        <f>4*60+14.87</f>
        <v>254.87</v>
      </c>
      <c r="B85">
        <f t="shared" si="14"/>
        <v>900</v>
      </c>
      <c r="C85">
        <f t="shared" si="12"/>
        <v>901.23807907328001</v>
      </c>
      <c r="D85">
        <f t="shared" si="13"/>
        <v>-1.2380790732800051</v>
      </c>
    </row>
    <row r="86" spans="1:7">
      <c r="A86">
        <f>4*60+24.02</f>
        <v>264.02</v>
      </c>
      <c r="B86">
        <f t="shared" si="14"/>
        <v>800</v>
      </c>
      <c r="C86">
        <f t="shared" si="12"/>
        <v>801.49443807932448</v>
      </c>
      <c r="D86">
        <f t="shared" si="13"/>
        <v>-1.4944380793244818</v>
      </c>
    </row>
    <row r="87" spans="1:7">
      <c r="A87">
        <f>60*4+33.78</f>
        <v>273.77999999999997</v>
      </c>
      <c r="B87">
        <f t="shared" si="14"/>
        <v>700</v>
      </c>
      <c r="C87">
        <f t="shared" si="12"/>
        <v>701.37728948404549</v>
      </c>
      <c r="D87">
        <f t="shared" si="13"/>
        <v>-1.377289484045491</v>
      </c>
    </row>
    <row r="88" spans="1:7">
      <c r="A88">
        <f>4*60+44.25</f>
        <v>284.25</v>
      </c>
      <c r="B88">
        <f t="shared" si="14"/>
        <v>600</v>
      </c>
      <c r="C88">
        <f t="shared" si="12"/>
        <v>601.20677582478947</v>
      </c>
      <c r="D88">
        <f t="shared" si="13"/>
        <v>-1.2067758247894744</v>
      </c>
    </row>
    <row r="89" spans="1:7">
      <c r="A89">
        <f>4*60+55.64</f>
        <v>295.64</v>
      </c>
      <c r="B89">
        <f t="shared" si="14"/>
        <v>500</v>
      </c>
      <c r="C89">
        <f t="shared" si="12"/>
        <v>500.77018313153286</v>
      </c>
      <c r="D89">
        <f t="shared" si="13"/>
        <v>-0.77018313153286044</v>
      </c>
    </row>
    <row r="90" spans="1:7">
      <c r="A90">
        <f>5*60+8.24</f>
        <v>308.24</v>
      </c>
      <c r="B90">
        <f t="shared" si="14"/>
        <v>400</v>
      </c>
      <c r="C90">
        <f t="shared" si="12"/>
        <v>400.08063774842248</v>
      </c>
      <c r="D90">
        <f t="shared" si="13"/>
        <v>-8.0637748422475397E-2</v>
      </c>
    </row>
    <row r="91" spans="1:7">
      <c r="A91">
        <v>322.54000000000002</v>
      </c>
      <c r="B91">
        <f t="shared" si="14"/>
        <v>300</v>
      </c>
      <c r="C91">
        <f t="shared" si="12"/>
        <v>299.14777000155118</v>
      </c>
      <c r="D91">
        <f t="shared" si="13"/>
        <v>0.85222999844881997</v>
      </c>
    </row>
    <row r="92" spans="1:7">
      <c r="A92">
        <v>339.51</v>
      </c>
      <c r="B92">
        <f t="shared" si="14"/>
        <v>200</v>
      </c>
      <c r="C92">
        <f t="shared" si="12"/>
        <v>197.9308074836849</v>
      </c>
      <c r="D92">
        <f t="shared" si="13"/>
        <v>2.0691925163150984</v>
      </c>
    </row>
    <row r="93" spans="1:7">
      <c r="A93">
        <v>361.62</v>
      </c>
      <c r="B93">
        <f t="shared" si="14"/>
        <v>100</v>
      </c>
      <c r="C93">
        <f t="shared" si="12"/>
        <v>96.662290017911886</v>
      </c>
      <c r="D93">
        <f t="shared" si="13"/>
        <v>3.3377099820881142</v>
      </c>
    </row>
    <row r="94" spans="1:7">
      <c r="A94">
        <f>6*60+49.66</f>
        <v>409.65999999999997</v>
      </c>
      <c r="B94">
        <v>1</v>
      </c>
      <c r="C94">
        <f t="shared" si="12"/>
        <v>0.12120577407037833</v>
      </c>
      <c r="D94">
        <f t="shared" si="13"/>
        <v>0.87879422592962164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43171-2315-4844-B807-F9882F806354}">
  <dimension ref="A1:I75"/>
  <sheetViews>
    <sheetView topLeftCell="A49" workbookViewId="0">
      <selection activeCell="I61" sqref="I61"/>
    </sheetView>
  </sheetViews>
  <sheetFormatPr baseColWidth="10" defaultRowHeight="16"/>
  <sheetData>
    <row r="1" spans="1:7">
      <c r="A1" t="s">
        <v>23</v>
      </c>
    </row>
    <row r="2" spans="1:7">
      <c r="A2" t="s">
        <v>1</v>
      </c>
      <c r="B2" t="s">
        <v>17</v>
      </c>
      <c r="C2" t="s">
        <v>12</v>
      </c>
      <c r="D2" t="s">
        <v>13</v>
      </c>
      <c r="F2" t="s">
        <v>8</v>
      </c>
      <c r="G2">
        <v>1.2011627054176299E-2</v>
      </c>
    </row>
    <row r="3" spans="1:7">
      <c r="A3">
        <f>7*60+5.53</f>
        <v>425.53</v>
      </c>
      <c r="B3">
        <v>1400</v>
      </c>
      <c r="C3">
        <f>$G$2*(ABS($G$4-A3)^$G$3)</f>
        <v>1397.8407287075374</v>
      </c>
      <c r="D3">
        <f>B3-C3</f>
        <v>2.159271292462563</v>
      </c>
      <c r="F3" t="s">
        <v>14</v>
      </c>
      <c r="G3">
        <v>1.94188321680967</v>
      </c>
    </row>
    <row r="4" spans="1:7">
      <c r="A4">
        <f>7*60+20.61</f>
        <v>440.61</v>
      </c>
      <c r="B4">
        <f>B3-100</f>
        <v>1300</v>
      </c>
      <c r="C4">
        <f t="shared" ref="C4:C17" si="0">$G$2*(ABS($G$4-A4)^$G$3)</f>
        <v>1298.8298904221685</v>
      </c>
      <c r="D4">
        <f t="shared" ref="D4:D17" si="1">B4-C4</f>
        <v>1.1701095778314539</v>
      </c>
      <c r="F4" t="s">
        <v>18</v>
      </c>
      <c r="G4">
        <v>831.72402034740071</v>
      </c>
    </row>
    <row r="5" spans="1:7">
      <c r="A5">
        <f>7*60+36.28</f>
        <v>456.28</v>
      </c>
      <c r="B5">
        <f t="shared" ref="B5:B16" si="2">B4-100</f>
        <v>1200</v>
      </c>
      <c r="C5">
        <f t="shared" si="0"/>
        <v>1199.6869598031665</v>
      </c>
      <c r="D5">
        <f t="shared" si="1"/>
        <v>0.31304019683352635</v>
      </c>
    </row>
    <row r="6" spans="1:7">
      <c r="A6">
        <f>7*60+52.61</f>
        <v>472.61</v>
      </c>
      <c r="B6">
        <f t="shared" si="2"/>
        <v>1100</v>
      </c>
      <c r="C6">
        <f t="shared" si="0"/>
        <v>1100.4357127892299</v>
      </c>
      <c r="D6">
        <f t="shared" si="1"/>
        <v>-0.43571278922991041</v>
      </c>
      <c r="F6" t="s">
        <v>15</v>
      </c>
    </row>
    <row r="7" spans="1:7">
      <c r="A7">
        <f>8*60+9.71</f>
        <v>489.71</v>
      </c>
      <c r="B7">
        <f t="shared" si="2"/>
        <v>1000</v>
      </c>
      <c r="C7">
        <f t="shared" si="0"/>
        <v>1000.9656596126549</v>
      </c>
      <c r="D7">
        <f t="shared" si="1"/>
        <v>-0.96565961265491751</v>
      </c>
      <c r="F7">
        <f>SUMSQ(D3:D17)</f>
        <v>33.980393213028776</v>
      </c>
    </row>
    <row r="8" spans="1:7">
      <c r="A8">
        <f>8*60+27.69</f>
        <v>507.69</v>
      </c>
      <c r="B8">
        <f t="shared" si="2"/>
        <v>900</v>
      </c>
      <c r="C8">
        <f t="shared" si="0"/>
        <v>901.31294315567686</v>
      </c>
      <c r="D8">
        <f t="shared" si="1"/>
        <v>-1.3129431556768623</v>
      </c>
    </row>
    <row r="9" spans="1:7">
      <c r="A9">
        <f>8*60+46.69</f>
        <v>526.69000000000005</v>
      </c>
      <c r="B9">
        <f t="shared" si="2"/>
        <v>800</v>
      </c>
      <c r="C9">
        <f t="shared" si="0"/>
        <v>801.52314320242726</v>
      </c>
      <c r="D9">
        <f t="shared" si="1"/>
        <v>-1.5231432024272635</v>
      </c>
    </row>
    <row r="10" spans="1:7">
      <c r="A10">
        <f>60*9+6.93</f>
        <v>546.92999999999995</v>
      </c>
      <c r="B10">
        <f t="shared" si="2"/>
        <v>700</v>
      </c>
      <c r="C10">
        <f t="shared" si="0"/>
        <v>701.47812765235949</v>
      </c>
      <c r="D10">
        <f t="shared" si="1"/>
        <v>-1.4781276523594897</v>
      </c>
    </row>
    <row r="11" spans="1:7">
      <c r="A11">
        <f>60*9+28.67</f>
        <v>568.66999999999996</v>
      </c>
      <c r="B11">
        <f t="shared" si="2"/>
        <v>600</v>
      </c>
      <c r="C11">
        <f t="shared" si="0"/>
        <v>601.23810797804197</v>
      </c>
      <c r="D11">
        <f t="shared" si="1"/>
        <v>-1.2381079780419668</v>
      </c>
    </row>
    <row r="12" spans="1:7">
      <c r="A12">
        <f>60*9+52.31</f>
        <v>592.30999999999995</v>
      </c>
      <c r="B12">
        <f t="shared" si="2"/>
        <v>500</v>
      </c>
      <c r="C12">
        <f t="shared" si="0"/>
        <v>500.7632833465243</v>
      </c>
      <c r="D12">
        <f t="shared" si="1"/>
        <v>-0.76328334652430385</v>
      </c>
    </row>
    <row r="13" spans="1:7">
      <c r="A13">
        <f>60*10+18.46</f>
        <v>618.46</v>
      </c>
      <c r="B13">
        <f t="shared" si="2"/>
        <v>400</v>
      </c>
      <c r="C13">
        <f t="shared" si="0"/>
        <v>400.02563637921941</v>
      </c>
      <c r="D13">
        <f t="shared" si="1"/>
        <v>-2.5636379219406535E-2</v>
      </c>
    </row>
    <row r="14" spans="1:7">
      <c r="A14">
        <f>60*10+48.14</f>
        <v>648.14</v>
      </c>
      <c r="B14">
        <f t="shared" si="2"/>
        <v>300</v>
      </c>
      <c r="C14">
        <f t="shared" si="0"/>
        <v>299.02313572359702</v>
      </c>
      <c r="D14">
        <f t="shared" si="1"/>
        <v>0.97686427640297779</v>
      </c>
    </row>
    <row r="15" spans="1:7">
      <c r="A15">
        <f>60*11+23.23</f>
        <v>683.23</v>
      </c>
      <c r="B15">
        <f t="shared" si="2"/>
        <v>200</v>
      </c>
      <c r="C15">
        <f t="shared" si="0"/>
        <v>198.06467764004591</v>
      </c>
      <c r="D15">
        <f t="shared" si="1"/>
        <v>1.9353223599540854</v>
      </c>
    </row>
    <row r="16" spans="1:7">
      <c r="A16">
        <f>12*60+9.23</f>
        <v>729.23</v>
      </c>
      <c r="B16">
        <f t="shared" si="2"/>
        <v>100</v>
      </c>
      <c r="C16">
        <f t="shared" si="0"/>
        <v>96.414769315225286</v>
      </c>
      <c r="D16">
        <f t="shared" si="1"/>
        <v>3.5852306847747144</v>
      </c>
    </row>
    <row r="17" spans="1:9">
      <c r="A17">
        <f>60*13+48.92</f>
        <v>828.92</v>
      </c>
      <c r="B17">
        <v>1</v>
      </c>
      <c r="C17">
        <f t="shared" si="0"/>
        <v>8.8948895628569433E-2</v>
      </c>
      <c r="D17">
        <f t="shared" si="1"/>
        <v>0.91105110437143055</v>
      </c>
    </row>
    <row r="21" spans="1:9">
      <c r="C21" t="s">
        <v>26</v>
      </c>
    </row>
    <row r="22" spans="1:9">
      <c r="A22" t="s">
        <v>24</v>
      </c>
      <c r="B22" t="s">
        <v>25</v>
      </c>
      <c r="C22" t="s">
        <v>1</v>
      </c>
      <c r="D22" t="s">
        <v>17</v>
      </c>
      <c r="E22" t="s">
        <v>12</v>
      </c>
      <c r="F22" t="s">
        <v>13</v>
      </c>
      <c r="H22" t="s">
        <v>8</v>
      </c>
      <c r="I22">
        <v>1.0274656294772099E-2</v>
      </c>
    </row>
    <row r="23" spans="1:9">
      <c r="A23">
        <v>7</v>
      </c>
      <c r="B23">
        <v>38.54</v>
      </c>
      <c r="C23">
        <f>A23*60+B23</f>
        <v>458.54</v>
      </c>
      <c r="D23">
        <v>1400</v>
      </c>
      <c r="E23">
        <f>$I$22*(ABS($I$24-C23)^$I$23)</f>
        <v>1397.8230196665222</v>
      </c>
      <c r="F23">
        <f>D23-E23</f>
        <v>2.1769803334777862</v>
      </c>
      <c r="H23" t="s">
        <v>14</v>
      </c>
      <c r="I23">
        <v>1.9436851412119101</v>
      </c>
    </row>
    <row r="24" spans="1:9">
      <c r="A24">
        <v>7</v>
      </c>
      <c r="B24">
        <v>54.77</v>
      </c>
      <c r="C24">
        <f t="shared" ref="C24:C36" si="3">A24*60+B24</f>
        <v>474.77</v>
      </c>
      <c r="D24">
        <f>D23-100</f>
        <v>1300</v>
      </c>
      <c r="E24">
        <f t="shared" ref="E24:E37" si="4">$I$22*(ABS($I$24-C24)^$I$23)</f>
        <v>1298.850653179489</v>
      </c>
      <c r="F24">
        <f t="shared" ref="F24:F37" si="5">D24-E24</f>
        <v>1.1493468205110275</v>
      </c>
      <c r="H24" t="s">
        <v>18</v>
      </c>
      <c r="I24">
        <v>896.27592274320602</v>
      </c>
    </row>
    <row r="25" spans="1:9">
      <c r="A25">
        <v>8</v>
      </c>
      <c r="B25">
        <v>11.64</v>
      </c>
      <c r="C25">
        <f t="shared" si="3"/>
        <v>491.64</v>
      </c>
      <c r="D25">
        <f t="shared" ref="D25:D36" si="6">D24-100</f>
        <v>1200</v>
      </c>
      <c r="E25">
        <f t="shared" si="4"/>
        <v>1199.7194759820045</v>
      </c>
      <c r="F25">
        <f t="shared" si="5"/>
        <v>0.28052401799550353</v>
      </c>
    </row>
    <row r="26" spans="1:9">
      <c r="A26">
        <v>8</v>
      </c>
      <c r="B26">
        <v>29.23</v>
      </c>
      <c r="C26">
        <f t="shared" si="3"/>
        <v>509.23</v>
      </c>
      <c r="D26">
        <f t="shared" si="6"/>
        <v>1100</v>
      </c>
      <c r="E26">
        <f t="shared" si="4"/>
        <v>1100.4310016461452</v>
      </c>
      <c r="F26">
        <f t="shared" si="5"/>
        <v>-0.43100164614520509</v>
      </c>
      <c r="H26" t="s">
        <v>15</v>
      </c>
    </row>
    <row r="27" spans="1:9">
      <c r="A27">
        <v>8</v>
      </c>
      <c r="B27">
        <v>47.64</v>
      </c>
      <c r="C27">
        <f t="shared" si="3"/>
        <v>527.64</v>
      </c>
      <c r="D27">
        <f t="shared" si="6"/>
        <v>1000</v>
      </c>
      <c r="E27">
        <f t="shared" si="4"/>
        <v>1000.9791384205205</v>
      </c>
      <c r="F27">
        <f t="shared" si="5"/>
        <v>-0.97913842052048494</v>
      </c>
      <c r="H27">
        <f>SUMSQ(F23:F37)</f>
        <v>32.507557427093388</v>
      </c>
    </row>
    <row r="28" spans="1:9">
      <c r="A28">
        <v>9</v>
      </c>
      <c r="B28">
        <v>6.99</v>
      </c>
      <c r="C28">
        <f t="shared" si="3"/>
        <v>546.99</v>
      </c>
      <c r="D28">
        <f t="shared" si="6"/>
        <v>900</v>
      </c>
      <c r="E28">
        <f t="shared" si="4"/>
        <v>901.38553535472283</v>
      </c>
      <c r="F28">
        <f t="shared" si="5"/>
        <v>-1.3855353547228333</v>
      </c>
    </row>
    <row r="29" spans="1:9">
      <c r="A29">
        <v>9</v>
      </c>
      <c r="B29">
        <v>27.46</v>
      </c>
      <c r="C29">
        <f t="shared" si="3"/>
        <v>567.46</v>
      </c>
      <c r="D29">
        <f t="shared" si="6"/>
        <v>800</v>
      </c>
      <c r="E29">
        <f t="shared" si="4"/>
        <v>801.55096048411133</v>
      </c>
      <c r="F29">
        <f t="shared" si="5"/>
        <v>-1.5509604841113287</v>
      </c>
    </row>
    <row r="30" spans="1:9">
      <c r="A30">
        <v>9</v>
      </c>
      <c r="B30">
        <v>49.24</v>
      </c>
      <c r="C30">
        <f t="shared" si="3"/>
        <v>589.24</v>
      </c>
      <c r="D30">
        <f t="shared" si="6"/>
        <v>700</v>
      </c>
      <c r="E30">
        <f t="shared" si="4"/>
        <v>701.58448335844571</v>
      </c>
      <c r="F30">
        <f t="shared" si="5"/>
        <v>-1.5844833584457092</v>
      </c>
    </row>
    <row r="31" spans="1:9">
      <c r="A31">
        <v>10</v>
      </c>
      <c r="B31">
        <v>12.65</v>
      </c>
      <c r="C31">
        <f t="shared" si="3"/>
        <v>612.65</v>
      </c>
      <c r="D31">
        <f t="shared" si="6"/>
        <v>600</v>
      </c>
      <c r="E31">
        <f t="shared" si="4"/>
        <v>601.35801859718686</v>
      </c>
      <c r="F31">
        <f t="shared" si="5"/>
        <v>-1.3580185971868559</v>
      </c>
    </row>
    <row r="32" spans="1:9">
      <c r="A32">
        <v>10</v>
      </c>
      <c r="B32">
        <v>38.369999999999997</v>
      </c>
      <c r="C32">
        <f t="shared" si="3"/>
        <v>638.37</v>
      </c>
      <c r="D32">
        <f t="shared" si="6"/>
        <v>500</v>
      </c>
      <c r="E32">
        <f t="shared" si="4"/>
        <v>499.90655429305593</v>
      </c>
      <c r="F32">
        <f t="shared" si="5"/>
        <v>9.3445706944066842E-2</v>
      </c>
    </row>
    <row r="33" spans="1:9">
      <c r="A33">
        <v>11</v>
      </c>
      <c r="B33">
        <v>6.26</v>
      </c>
      <c r="C33">
        <f t="shared" si="3"/>
        <v>666.26</v>
      </c>
      <c r="D33">
        <f t="shared" si="6"/>
        <v>400</v>
      </c>
      <c r="E33">
        <f t="shared" si="4"/>
        <v>400.20364699371271</v>
      </c>
      <c r="F33">
        <f t="shared" si="5"/>
        <v>-0.20364699371270945</v>
      </c>
    </row>
    <row r="34" spans="1:9">
      <c r="A34">
        <v>11</v>
      </c>
      <c r="B34">
        <v>38.22</v>
      </c>
      <c r="C34">
        <f t="shared" si="3"/>
        <v>698.22</v>
      </c>
      <c r="D34">
        <f t="shared" si="6"/>
        <v>300</v>
      </c>
      <c r="E34">
        <f t="shared" si="4"/>
        <v>299.22624926533854</v>
      </c>
      <c r="F34">
        <f t="shared" si="5"/>
        <v>0.77375073466146205</v>
      </c>
    </row>
    <row r="35" spans="1:9">
      <c r="A35">
        <v>12</v>
      </c>
      <c r="B35">
        <v>16.13</v>
      </c>
      <c r="C35">
        <f t="shared" si="3"/>
        <v>736.13</v>
      </c>
      <c r="D35">
        <f t="shared" si="6"/>
        <v>200</v>
      </c>
      <c r="E35">
        <f t="shared" si="4"/>
        <v>197.99402040382961</v>
      </c>
      <c r="F35">
        <f t="shared" si="5"/>
        <v>2.0059795961703912</v>
      </c>
    </row>
    <row r="36" spans="1:9">
      <c r="A36">
        <v>13</v>
      </c>
      <c r="B36">
        <v>5.53</v>
      </c>
      <c r="C36">
        <f t="shared" si="3"/>
        <v>785.53</v>
      </c>
      <c r="D36">
        <f t="shared" si="6"/>
        <v>100</v>
      </c>
      <c r="E36">
        <f t="shared" si="4"/>
        <v>96.671123664432614</v>
      </c>
      <c r="F36">
        <f t="shared" si="5"/>
        <v>3.3288763355673865</v>
      </c>
    </row>
    <row r="37" spans="1:9">
      <c r="A37">
        <v>14</v>
      </c>
      <c r="C37">
        <f>14*60+52.87</f>
        <v>892.87</v>
      </c>
      <c r="D37">
        <v>1</v>
      </c>
      <c r="E37">
        <f t="shared" si="4"/>
        <v>0.1112408147089</v>
      </c>
      <c r="F37">
        <f t="shared" si="5"/>
        <v>0.88875918529109998</v>
      </c>
    </row>
    <row r="40" spans="1:9">
      <c r="C40" t="s">
        <v>27</v>
      </c>
    </row>
    <row r="41" spans="1:9">
      <c r="A41" t="s">
        <v>24</v>
      </c>
      <c r="B41" t="s">
        <v>25</v>
      </c>
      <c r="C41" t="s">
        <v>1</v>
      </c>
      <c r="D41" t="s">
        <v>17</v>
      </c>
      <c r="E41" t="s">
        <v>12</v>
      </c>
      <c r="F41" t="s">
        <v>13</v>
      </c>
      <c r="H41" t="s">
        <v>8</v>
      </c>
      <c r="I41">
        <v>4.6307835351773298E-3</v>
      </c>
    </row>
    <row r="42" spans="1:9">
      <c r="A42">
        <v>12</v>
      </c>
      <c r="B42">
        <v>10.09</v>
      </c>
      <c r="C42">
        <f>A42*60+B42</f>
        <v>730.09</v>
      </c>
      <c r="D42">
        <v>1400</v>
      </c>
      <c r="E42">
        <f>$I$41*(ABS($I$43-C42)^$I$42)</f>
        <v>1397.3038933149619</v>
      </c>
      <c r="F42">
        <f>D42-E42</f>
        <v>2.696106685038103</v>
      </c>
      <c r="H42" t="s">
        <v>14</v>
      </c>
      <c r="I42">
        <v>1.92908925066768</v>
      </c>
    </row>
    <row r="43" spans="1:9">
      <c r="A43">
        <v>12</v>
      </c>
      <c r="B43">
        <v>35.92</v>
      </c>
      <c r="C43">
        <f t="shared" ref="C43:C55" si="7">A43*60+B43</f>
        <v>755.92</v>
      </c>
      <c r="D43">
        <f>D42-100</f>
        <v>1300</v>
      </c>
      <c r="E43">
        <f t="shared" ref="E43:E56" si="8">$I$41*(ABS($I$43-C43)^$I$42)</f>
        <v>1298.5301895632731</v>
      </c>
      <c r="F43">
        <f t="shared" ref="F43:F56" si="9">D43-E43</f>
        <v>1.4698104367269025</v>
      </c>
      <c r="H43" t="s">
        <v>18</v>
      </c>
      <c r="I43">
        <v>1422.7661890731299</v>
      </c>
    </row>
    <row r="44" spans="1:9">
      <c r="A44">
        <v>13</v>
      </c>
      <c r="B44">
        <v>2.75</v>
      </c>
      <c r="C44">
        <f t="shared" si="7"/>
        <v>782.75</v>
      </c>
      <c r="D44">
        <f t="shared" ref="D44:D55" si="10">D43-100</f>
        <v>1200</v>
      </c>
      <c r="E44">
        <f t="shared" si="8"/>
        <v>1199.6299388354355</v>
      </c>
      <c r="F44">
        <f t="shared" si="9"/>
        <v>0.370061164564504</v>
      </c>
    </row>
    <row r="45" spans="1:9">
      <c r="A45">
        <v>13</v>
      </c>
      <c r="B45">
        <v>30.73</v>
      </c>
      <c r="C45">
        <f t="shared" si="7"/>
        <v>810.73</v>
      </c>
      <c r="D45">
        <f t="shared" si="10"/>
        <v>1100</v>
      </c>
      <c r="E45">
        <f t="shared" si="8"/>
        <v>1100.5156744701853</v>
      </c>
      <c r="F45">
        <f t="shared" si="9"/>
        <v>-0.5156744701853313</v>
      </c>
      <c r="H45" t="s">
        <v>15</v>
      </c>
    </row>
    <row r="46" spans="1:9">
      <c r="A46">
        <v>14</v>
      </c>
      <c r="B46">
        <v>0.02</v>
      </c>
      <c r="C46">
        <f t="shared" si="7"/>
        <v>840.02</v>
      </c>
      <c r="D46">
        <f t="shared" si="10"/>
        <v>1000</v>
      </c>
      <c r="E46">
        <f t="shared" si="8"/>
        <v>1001.1776481067585</v>
      </c>
      <c r="F46">
        <f t="shared" si="9"/>
        <v>-1.1776481067585109</v>
      </c>
      <c r="H46">
        <f>SUMSQ(F42:F56)</f>
        <v>52.976883796918806</v>
      </c>
    </row>
    <row r="47" spans="1:9">
      <c r="A47">
        <v>14</v>
      </c>
      <c r="B47">
        <v>30.81</v>
      </c>
      <c r="C47">
        <f t="shared" si="7"/>
        <v>870.81</v>
      </c>
      <c r="D47">
        <f t="shared" si="10"/>
        <v>900</v>
      </c>
      <c r="E47">
        <f t="shared" si="8"/>
        <v>901.64003055697322</v>
      </c>
      <c r="F47">
        <f t="shared" si="9"/>
        <v>-1.6400305569732154</v>
      </c>
    </row>
    <row r="48" spans="1:9">
      <c r="A48">
        <v>15</v>
      </c>
      <c r="B48">
        <v>3.36</v>
      </c>
      <c r="C48">
        <f t="shared" si="7"/>
        <v>903.36</v>
      </c>
      <c r="D48">
        <f t="shared" si="10"/>
        <v>800</v>
      </c>
      <c r="E48">
        <f t="shared" si="8"/>
        <v>801.88128238290415</v>
      </c>
      <c r="F48">
        <f t="shared" si="9"/>
        <v>-1.8812823829041463</v>
      </c>
    </row>
    <row r="49" spans="1:9">
      <c r="A49">
        <v>15</v>
      </c>
      <c r="B49">
        <v>38.020000000000003</v>
      </c>
      <c r="C49">
        <f t="shared" si="7"/>
        <v>938.02</v>
      </c>
      <c r="D49">
        <f t="shared" si="10"/>
        <v>700</v>
      </c>
      <c r="E49">
        <f t="shared" si="8"/>
        <v>701.86154608077914</v>
      </c>
      <c r="F49">
        <f t="shared" si="9"/>
        <v>-1.8615460807791351</v>
      </c>
    </row>
    <row r="50" spans="1:9">
      <c r="A50">
        <v>16</v>
      </c>
      <c r="B50">
        <v>15.26</v>
      </c>
      <c r="C50">
        <f t="shared" si="7"/>
        <v>975.26</v>
      </c>
      <c r="D50">
        <f t="shared" si="10"/>
        <v>600</v>
      </c>
      <c r="E50">
        <f t="shared" si="8"/>
        <v>601.56481370927224</v>
      </c>
      <c r="F50">
        <f t="shared" si="9"/>
        <v>-1.5648137092722436</v>
      </c>
    </row>
    <row r="51" spans="1:9">
      <c r="A51">
        <v>16</v>
      </c>
      <c r="B51">
        <v>55.75</v>
      </c>
      <c r="C51">
        <f t="shared" si="7"/>
        <v>1015.75</v>
      </c>
      <c r="D51">
        <f t="shared" si="10"/>
        <v>500</v>
      </c>
      <c r="E51">
        <f t="shared" si="8"/>
        <v>500.98915855329363</v>
      </c>
      <c r="F51">
        <f t="shared" si="9"/>
        <v>-0.98915855329363467</v>
      </c>
    </row>
    <row r="52" spans="1:9">
      <c r="A52">
        <v>17</v>
      </c>
      <c r="B52">
        <v>40.54</v>
      </c>
      <c r="C52">
        <f t="shared" si="7"/>
        <v>1060.54</v>
      </c>
      <c r="D52">
        <f t="shared" si="10"/>
        <v>400</v>
      </c>
      <c r="E52">
        <f t="shared" si="8"/>
        <v>400.08751166345718</v>
      </c>
      <c r="F52">
        <f t="shared" si="9"/>
        <v>-8.7511663457178201E-2</v>
      </c>
    </row>
    <row r="53" spans="1:9">
      <c r="A53">
        <v>18</v>
      </c>
      <c r="B53">
        <v>31.37</v>
      </c>
      <c r="C53">
        <f t="shared" si="7"/>
        <v>1111.3699999999999</v>
      </c>
      <c r="D53">
        <f t="shared" si="10"/>
        <v>300</v>
      </c>
      <c r="E53">
        <f t="shared" si="8"/>
        <v>298.86726763785225</v>
      </c>
      <c r="F53">
        <f t="shared" si="9"/>
        <v>1.132732362147749</v>
      </c>
    </row>
    <row r="54" spans="1:9">
      <c r="A54">
        <v>19</v>
      </c>
      <c r="B54">
        <v>31.68</v>
      </c>
      <c r="C54">
        <f t="shared" si="7"/>
        <v>1171.68</v>
      </c>
      <c r="D54">
        <f t="shared" si="10"/>
        <v>200</v>
      </c>
      <c r="E54">
        <f t="shared" si="8"/>
        <v>197.29991399058414</v>
      </c>
      <c r="F54">
        <f t="shared" si="9"/>
        <v>2.7000860094158554</v>
      </c>
    </row>
    <row r="55" spans="1:9">
      <c r="A55">
        <v>20</v>
      </c>
      <c r="B55">
        <v>50.27</v>
      </c>
      <c r="C55">
        <f t="shared" si="7"/>
        <v>1250.27</v>
      </c>
      <c r="D55">
        <f t="shared" si="10"/>
        <v>100</v>
      </c>
      <c r="E55">
        <f t="shared" si="8"/>
        <v>95.631678655527779</v>
      </c>
      <c r="F55">
        <f t="shared" si="9"/>
        <v>4.3683213444722213</v>
      </c>
    </row>
    <row r="56" spans="1:9">
      <c r="A56">
        <v>23</v>
      </c>
      <c r="B56">
        <v>41.02</v>
      </c>
      <c r="C56">
        <f>A56*60+B56</f>
        <v>1421.02</v>
      </c>
      <c r="D56">
        <v>1</v>
      </c>
      <c r="E56">
        <f t="shared" si="8"/>
        <v>1.3572821572663403E-2</v>
      </c>
      <c r="F56">
        <f t="shared" si="9"/>
        <v>0.98642717842733663</v>
      </c>
    </row>
    <row r="59" spans="1:9">
      <c r="C59" t="s">
        <v>28</v>
      </c>
    </row>
    <row r="60" spans="1:9">
      <c r="A60" t="s">
        <v>24</v>
      </c>
      <c r="B60" t="s">
        <v>25</v>
      </c>
      <c r="C60" t="s">
        <v>1</v>
      </c>
      <c r="D60" t="s">
        <v>17</v>
      </c>
      <c r="E60" t="s">
        <v>12</v>
      </c>
      <c r="F60" t="s">
        <v>13</v>
      </c>
      <c r="H60" t="s">
        <v>8</v>
      </c>
      <c r="I60">
        <v>8.7630955321288395E-4</v>
      </c>
    </row>
    <row r="61" spans="1:9">
      <c r="A61">
        <v>25</v>
      </c>
      <c r="B61">
        <v>15.44</v>
      </c>
      <c r="C61">
        <f>A61*60+B61</f>
        <v>1515.44</v>
      </c>
      <c r="D61">
        <v>1400</v>
      </c>
      <c r="E61">
        <f>$I$60*(ABS($I$62-C61)^$I$61)</f>
        <v>1397.5735010215863</v>
      </c>
      <c r="F61">
        <f>D61-E61</f>
        <v>2.426498978413747</v>
      </c>
      <c r="H61" t="s">
        <v>14</v>
      </c>
      <c r="I61">
        <v>1.9360581486148101</v>
      </c>
    </row>
    <row r="62" spans="1:9">
      <c r="A62">
        <v>26</v>
      </c>
      <c r="B62">
        <v>14.9</v>
      </c>
      <c r="C62">
        <f t="shared" ref="C62:C74" si="11">A62*60+B62</f>
        <v>1574.9</v>
      </c>
      <c r="D62">
        <f>D61-100</f>
        <v>1300</v>
      </c>
      <c r="E62">
        <f t="shared" ref="E62:E75" si="12">$I$60*(ABS($I$62-C62)^$I$61)</f>
        <v>1298.6956285121198</v>
      </c>
      <c r="F62">
        <f t="shared" ref="F62:F75" si="13">D62-E62</f>
        <v>1.3043714878801893</v>
      </c>
      <c r="H62" t="s">
        <v>18</v>
      </c>
      <c r="I62">
        <v>3114.2121642083098</v>
      </c>
    </row>
    <row r="63" spans="1:9">
      <c r="A63">
        <v>27</v>
      </c>
      <c r="B63">
        <v>16.7</v>
      </c>
      <c r="C63">
        <f t="shared" si="11"/>
        <v>1636.7</v>
      </c>
      <c r="D63">
        <f t="shared" ref="D63:D74" si="14">D62-100</f>
        <v>1200</v>
      </c>
      <c r="E63">
        <f t="shared" si="12"/>
        <v>1199.6484357459544</v>
      </c>
      <c r="F63">
        <f t="shared" si="13"/>
        <v>0.35156425404557012</v>
      </c>
    </row>
    <row r="64" spans="1:9">
      <c r="A64">
        <v>28</v>
      </c>
      <c r="B64">
        <v>21.12</v>
      </c>
      <c r="C64">
        <f t="shared" si="11"/>
        <v>1701.12</v>
      </c>
      <c r="D64">
        <f t="shared" si="14"/>
        <v>1100</v>
      </c>
      <c r="E64">
        <f t="shared" si="12"/>
        <v>1100.4512027083783</v>
      </c>
      <c r="F64">
        <f t="shared" si="13"/>
        <v>-0.45120270837833232</v>
      </c>
      <c r="H64" t="s">
        <v>15</v>
      </c>
    </row>
    <row r="65" spans="1:8">
      <c r="A65">
        <v>29</v>
      </c>
      <c r="B65">
        <v>28.55</v>
      </c>
      <c r="C65">
        <f t="shared" si="11"/>
        <v>1768.55</v>
      </c>
      <c r="D65">
        <f t="shared" si="14"/>
        <v>1000</v>
      </c>
      <c r="E65">
        <f t="shared" si="12"/>
        <v>1001.0589805113331</v>
      </c>
      <c r="F65">
        <f t="shared" si="13"/>
        <v>-1.0589805113330613</v>
      </c>
      <c r="H65">
        <f>SUMSQ(F61:F75)</f>
        <v>42.878084082653068</v>
      </c>
    </row>
    <row r="66" spans="1:8">
      <c r="A66">
        <v>30</v>
      </c>
      <c r="B66">
        <v>39.44</v>
      </c>
      <c r="C66">
        <f t="shared" si="11"/>
        <v>1839.44</v>
      </c>
      <c r="D66">
        <f t="shared" si="14"/>
        <v>900</v>
      </c>
      <c r="E66">
        <f t="shared" si="12"/>
        <v>901.47893229924728</v>
      </c>
      <c r="F66">
        <f t="shared" si="13"/>
        <v>-1.4789322992472762</v>
      </c>
    </row>
    <row r="67" spans="1:8">
      <c r="A67">
        <v>31</v>
      </c>
      <c r="B67">
        <v>54.39</v>
      </c>
      <c r="C67">
        <f t="shared" si="11"/>
        <v>1914.39</v>
      </c>
      <c r="D67">
        <f t="shared" si="14"/>
        <v>800</v>
      </c>
      <c r="E67">
        <f t="shared" si="12"/>
        <v>801.69075057519728</v>
      </c>
      <c r="F67">
        <f t="shared" si="13"/>
        <v>-1.6907505751972849</v>
      </c>
    </row>
    <row r="68" spans="1:8">
      <c r="A68">
        <v>33</v>
      </c>
      <c r="B68">
        <v>14.19</v>
      </c>
      <c r="C68">
        <f t="shared" si="11"/>
        <v>1994.19</v>
      </c>
      <c r="D68">
        <f t="shared" si="14"/>
        <v>700</v>
      </c>
      <c r="E68">
        <f t="shared" si="12"/>
        <v>701.67755571269788</v>
      </c>
      <c r="F68">
        <f t="shared" si="13"/>
        <v>-1.6775557126978811</v>
      </c>
    </row>
    <row r="69" spans="1:8">
      <c r="A69">
        <v>34</v>
      </c>
      <c r="B69">
        <v>39.93</v>
      </c>
      <c r="C69">
        <f t="shared" si="11"/>
        <v>2079.9299999999998</v>
      </c>
      <c r="D69">
        <f t="shared" si="14"/>
        <v>600</v>
      </c>
      <c r="E69">
        <f t="shared" si="12"/>
        <v>601.41466813991065</v>
      </c>
      <c r="F69">
        <f t="shared" si="13"/>
        <v>-1.4146681399106456</v>
      </c>
    </row>
    <row r="70" spans="1:8">
      <c r="A70">
        <v>36</v>
      </c>
      <c r="B70">
        <v>13.16</v>
      </c>
      <c r="C70">
        <f t="shared" si="11"/>
        <v>2173.16</v>
      </c>
      <c r="D70">
        <f t="shared" si="14"/>
        <v>500</v>
      </c>
      <c r="E70">
        <f t="shared" si="12"/>
        <v>500.8948618341783</v>
      </c>
      <c r="F70">
        <f t="shared" si="13"/>
        <v>-0.89486183417830034</v>
      </c>
    </row>
    <row r="71" spans="1:8">
      <c r="A71">
        <v>37</v>
      </c>
      <c r="B71">
        <v>56.29</v>
      </c>
      <c r="C71">
        <f t="shared" si="11"/>
        <v>2276.29</v>
      </c>
      <c r="D71">
        <f t="shared" si="14"/>
        <v>400</v>
      </c>
      <c r="E71">
        <f t="shared" si="12"/>
        <v>400.08276925704888</v>
      </c>
      <c r="F71">
        <f t="shared" si="13"/>
        <v>-8.2769257048880718E-2</v>
      </c>
    </row>
    <row r="72" spans="1:8">
      <c r="A72">
        <v>39</v>
      </c>
      <c r="B72">
        <v>53.35</v>
      </c>
      <c r="C72">
        <f t="shared" si="11"/>
        <v>2393.35</v>
      </c>
      <c r="D72">
        <f t="shared" si="14"/>
        <v>300</v>
      </c>
      <c r="E72">
        <f t="shared" si="12"/>
        <v>298.96864720533887</v>
      </c>
      <c r="F72">
        <f t="shared" si="13"/>
        <v>1.0313527946611316</v>
      </c>
    </row>
    <row r="73" spans="1:8">
      <c r="A73">
        <v>42</v>
      </c>
      <c r="B73">
        <v>12.19</v>
      </c>
      <c r="C73">
        <f t="shared" si="11"/>
        <v>2532.19</v>
      </c>
      <c r="D73">
        <f t="shared" si="14"/>
        <v>200</v>
      </c>
      <c r="E73">
        <f t="shared" si="12"/>
        <v>197.57920841744738</v>
      </c>
      <c r="F73">
        <f t="shared" si="13"/>
        <v>2.4207915825526243</v>
      </c>
    </row>
    <row r="74" spans="1:8">
      <c r="A74">
        <v>45</v>
      </c>
      <c r="B74">
        <v>13.14</v>
      </c>
      <c r="C74">
        <f t="shared" si="11"/>
        <v>2713.14</v>
      </c>
      <c r="D74">
        <f t="shared" si="14"/>
        <v>100</v>
      </c>
      <c r="E74">
        <f t="shared" si="12"/>
        <v>96.083258197550279</v>
      </c>
      <c r="F74">
        <f t="shared" si="13"/>
        <v>3.9167418024497209</v>
      </c>
    </row>
    <row r="75" spans="1:8">
      <c r="A75">
        <v>51</v>
      </c>
      <c r="B75">
        <v>46.31</v>
      </c>
      <c r="C75">
        <f>A75*60+B75</f>
        <v>3106.31</v>
      </c>
      <c r="D75">
        <v>1</v>
      </c>
      <c r="E75">
        <f t="shared" si="12"/>
        <v>4.7945306802292739E-2</v>
      </c>
      <c r="F75">
        <f t="shared" si="13"/>
        <v>0.9520546931977073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Sheh</dc:creator>
  <cp:lastModifiedBy>Joseph Sheh</cp:lastModifiedBy>
  <dcterms:created xsi:type="dcterms:W3CDTF">2022-09-11T19:36:08Z</dcterms:created>
  <dcterms:modified xsi:type="dcterms:W3CDTF">2022-09-15T19:04:28Z</dcterms:modified>
</cp:coreProperties>
</file>