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trlProps/ctrlProp2.xml" ContentType="application/vnd.ms-excel.controlproperti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trlProps/ctrlProp3.xml" ContentType="application/vnd.ms-excel.controlproperti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hidePivotFieldList="1"/>
  <mc:AlternateContent xmlns:mc="http://schemas.openxmlformats.org/markup-compatibility/2006">
    <mc:Choice Requires="x15">
      <x15ac:absPath xmlns:x15ac="http://schemas.microsoft.com/office/spreadsheetml/2010/11/ac" url="C:\Users\Usuario\Dropbox\@@@ExcelVBA\Dashboards\"/>
    </mc:Choice>
  </mc:AlternateContent>
  <bookViews>
    <workbookView xWindow="0" yWindow="0" windowWidth="7470" windowHeight="2160" tabRatio="896" firstSheet="3" activeTab="9"/>
  </bookViews>
  <sheets>
    <sheet name="Lista Dados" sheetId="2" r:id="rId1"/>
    <sheet name="Reservas" sheetId="3" r:id="rId2"/>
    <sheet name="Layout do Dashboard" sheetId="1" r:id="rId3"/>
    <sheet name="Auxiliar" sheetId="10" r:id="rId4"/>
    <sheet name="Dashboard" sheetId="4" r:id="rId5"/>
    <sheet name="Dashboard2" sheetId="12" r:id="rId6"/>
    <sheet name="Plan5" sheetId="15" r:id="rId7"/>
    <sheet name="Dados" sheetId="13" r:id="rId8"/>
    <sheet name="Plan4" sheetId="14" r:id="rId9"/>
    <sheet name="Plan1" sheetId="11" r:id="rId10"/>
  </sheets>
  <externalReferences>
    <externalReference r:id="rId11"/>
    <externalReference r:id="rId12"/>
    <externalReference r:id="rId13"/>
  </externalReferences>
  <definedNames>
    <definedName name="hoteis_smart_lucro_liquido">'[1]Hotéis Smart'!$C$3:$C$9</definedName>
    <definedName name="RANGE_BASES">OFFSET(Plan4!$B$2,0,0,COUNTA(Plan4!$B$2:$B$20),COUNTA(Plan4!$B$2))</definedName>
    <definedName name="RANGE_NOME_BASES">OFFSET(Dados!$A$6,0,0,COUNTA(Dados!$A$6:$A$20),COUNTA(Dados!$A$6))</definedName>
    <definedName name="RegrasProch">'[2]PROCV e PROCH'!$I$12:$L$13</definedName>
    <definedName name="taxaComissao2">'[3]Nomes de Intervalos'!$G$4</definedName>
  </definedNames>
  <calcPr calcId="152511"/>
  <pivotCaches>
    <pivotCache cacheId="14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4" l="1"/>
  <c r="H30" i="14" s="1"/>
  <c r="J25" i="14"/>
  <c r="F30" i="14" s="1"/>
  <c r="D25" i="14"/>
  <c r="C30" i="14" s="1"/>
  <c r="F11" i="14"/>
  <c r="G11" i="14" s="1"/>
  <c r="H11" i="14" s="1"/>
  <c r="F12" i="14"/>
  <c r="G12" i="14" s="1"/>
  <c r="H12" i="14" s="1"/>
  <c r="F13" i="14"/>
  <c r="G13" i="14" s="1"/>
  <c r="H13" i="14" s="1"/>
  <c r="F14" i="14"/>
  <c r="G14" i="14" s="1"/>
  <c r="H14" i="14" s="1"/>
  <c r="F15" i="14"/>
  <c r="G15" i="14" s="1"/>
  <c r="H15" i="14" s="1"/>
  <c r="F16" i="14"/>
  <c r="G16" i="14" s="1"/>
  <c r="H16" i="14" s="1"/>
  <c r="F17" i="14"/>
  <c r="G17" i="14" s="1"/>
  <c r="H17" i="14" s="1"/>
  <c r="F18" i="14"/>
  <c r="G18" i="14" s="1"/>
  <c r="H18" i="14" s="1"/>
  <c r="F19" i="14"/>
  <c r="G19" i="14" s="1"/>
  <c r="H19" i="14" s="1"/>
  <c r="F20" i="14"/>
  <c r="G20" i="14" s="1"/>
  <c r="H20" i="14" s="1"/>
  <c r="L3" i="14"/>
  <c r="L4" i="14"/>
  <c r="L5" i="14"/>
  <c r="L6" i="14"/>
  <c r="L7" i="14"/>
  <c r="L8" i="14"/>
  <c r="L9" i="14"/>
  <c r="L10" i="14"/>
  <c r="L2" i="14"/>
  <c r="D2" i="14"/>
  <c r="A3" i="14"/>
  <c r="A4" i="14" s="1"/>
  <c r="A5" i="14" s="1"/>
  <c r="A6" i="14" s="1"/>
  <c r="A7" i="14" s="1"/>
  <c r="A8" i="14" s="1"/>
  <c r="A9" i="14" s="1"/>
  <c r="A10" i="14" s="1"/>
  <c r="E4" i="14"/>
  <c r="I4" i="14" s="1"/>
  <c r="K4" i="14" s="1"/>
  <c r="E5" i="14"/>
  <c r="I5" i="14" s="1"/>
  <c r="K5" i="14" s="1"/>
  <c r="E6" i="14"/>
  <c r="I6" i="14" s="1"/>
  <c r="K6" i="14" s="1"/>
  <c r="E7" i="14"/>
  <c r="I7" i="14" s="1"/>
  <c r="K7" i="14" s="1"/>
  <c r="E8" i="14"/>
  <c r="I8" i="14" s="1"/>
  <c r="K8" i="14" s="1"/>
  <c r="E9" i="14"/>
  <c r="I9" i="14" s="1"/>
  <c r="K9" i="14" s="1"/>
  <c r="E10" i="14"/>
  <c r="I10" i="14" s="1"/>
  <c r="K10" i="14" s="1"/>
  <c r="E3" i="14"/>
  <c r="I3" i="14" s="1"/>
  <c r="K3" i="14" s="1"/>
  <c r="B4" i="14"/>
  <c r="B5" i="14"/>
  <c r="B6" i="14"/>
  <c r="B7" i="14"/>
  <c r="B8" i="14"/>
  <c r="B9" i="14"/>
  <c r="B10" i="14"/>
  <c r="B3" i="14"/>
  <c r="E25" i="13"/>
  <c r="B84" i="13"/>
  <c r="B85" i="13"/>
  <c r="B86" i="13"/>
  <c r="B83" i="13"/>
  <c r="B82" i="13"/>
  <c r="C72" i="13"/>
  <c r="C73" i="13"/>
  <c r="C74" i="13"/>
  <c r="C75" i="13"/>
  <c r="C71" i="13"/>
  <c r="D62" i="13"/>
  <c r="D63" i="13"/>
  <c r="D64" i="13"/>
  <c r="D65" i="13"/>
  <c r="C62" i="13"/>
  <c r="C63" i="13"/>
  <c r="C64" i="13"/>
  <c r="C65" i="13"/>
  <c r="D61" i="13"/>
  <c r="C61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26" i="13"/>
  <c r="A11" i="13"/>
  <c r="A8" i="13"/>
  <c r="A9" i="13"/>
  <c r="A10" i="13"/>
  <c r="A7" i="13"/>
  <c r="D8" i="13"/>
  <c r="E8" i="13" s="1"/>
  <c r="G8" i="13" s="1"/>
  <c r="D9" i="13"/>
  <c r="E9" i="13" s="1"/>
  <c r="G9" i="13" s="1"/>
  <c r="D10" i="13"/>
  <c r="E10" i="13" s="1"/>
  <c r="G10" i="13" s="1"/>
  <c r="D11" i="13"/>
  <c r="E11" i="13" s="1"/>
  <c r="G11" i="13" s="1"/>
  <c r="D7" i="13"/>
  <c r="E7" i="13" s="1"/>
  <c r="G7" i="13" s="1"/>
  <c r="C11" i="13"/>
  <c r="F10" i="14" l="1"/>
  <c r="G10" i="14" s="1"/>
  <c r="H10" i="14" s="1"/>
  <c r="F6" i="14"/>
  <c r="G6" i="14" s="1"/>
  <c r="H6" i="14" s="1"/>
  <c r="F9" i="14"/>
  <c r="G9" i="14" s="1"/>
  <c r="H9" i="14" s="1"/>
  <c r="F5" i="14"/>
  <c r="G5" i="14" s="1"/>
  <c r="H5" i="14" s="1"/>
  <c r="F8" i="14"/>
  <c r="G8" i="14" s="1"/>
  <c r="H8" i="14" s="1"/>
  <c r="F4" i="14"/>
  <c r="F7" i="14"/>
  <c r="G7" i="14" s="1"/>
  <c r="H7" i="14" s="1"/>
  <c r="F3" i="14"/>
  <c r="G3" i="14" s="1"/>
  <c r="B25" i="14"/>
  <c r="C25" i="14"/>
  <c r="M10" i="14"/>
  <c r="M7" i="14"/>
  <c r="M6" i="14"/>
  <c r="M3" i="14"/>
  <c r="M9" i="14"/>
  <c r="M5" i="14"/>
  <c r="M8" i="14"/>
  <c r="M4" i="14"/>
  <c r="E2" i="14"/>
  <c r="F2" i="14" s="1"/>
  <c r="G2" i="14" s="1"/>
  <c r="H2" i="14" s="1"/>
  <c r="C4" i="13"/>
  <c r="D4" i="13" s="1"/>
  <c r="F4" i="13" s="1"/>
  <c r="I7" i="13"/>
  <c r="I9" i="13"/>
  <c r="I8" i="13"/>
  <c r="I11" i="13"/>
  <c r="I10" i="13"/>
  <c r="H3" i="14" l="1"/>
  <c r="E25" i="14"/>
  <c r="G4" i="14"/>
  <c r="H4" i="14" s="1"/>
  <c r="F25" i="14"/>
  <c r="I2" i="14"/>
  <c r="M2" i="14"/>
  <c r="M25" i="14" s="1"/>
  <c r="I30" i="14" s="1"/>
  <c r="H25" i="14" l="1"/>
  <c r="C34" i="14" s="1"/>
  <c r="D34" i="14" s="1"/>
  <c r="G25" i="14"/>
  <c r="C33" i="14" s="1"/>
  <c r="D33" i="14" s="1"/>
  <c r="C31" i="14"/>
  <c r="D31" i="14" s="1"/>
  <c r="C32" i="14"/>
  <c r="D32" i="14" s="1"/>
  <c r="K2" i="14"/>
  <c r="K25" i="14" s="1"/>
  <c r="G30" i="14" s="1"/>
  <c r="I25" i="14"/>
  <c r="E30" i="14" s="1"/>
  <c r="B33" i="14" l="1"/>
  <c r="B32" i="14"/>
  <c r="B34" i="14"/>
  <c r="B31" i="14"/>
  <c r="B30" i="14"/>
</calcChain>
</file>

<file path=xl/sharedStrings.xml><?xml version="1.0" encoding="utf-8"?>
<sst xmlns="http://schemas.openxmlformats.org/spreadsheetml/2006/main" count="1368" uniqueCount="71">
  <si>
    <t>Priscila</t>
  </si>
  <si>
    <t>Carlos</t>
  </si>
  <si>
    <t>Letícia</t>
  </si>
  <si>
    <t>Patrícia</t>
  </si>
  <si>
    <t>Hotel Smart Salvador Dashboard</t>
  </si>
  <si>
    <t>Funcionários</t>
  </si>
  <si>
    <t>Hotel Smart Salvador</t>
  </si>
  <si>
    <t>Operação</t>
  </si>
  <si>
    <t>Cotação</t>
  </si>
  <si>
    <t>Hospedagem</t>
  </si>
  <si>
    <t>Serviço</t>
  </si>
  <si>
    <t>Valor Total</t>
  </si>
  <si>
    <t>Vendedor</t>
  </si>
  <si>
    <t>Data</t>
  </si>
  <si>
    <t>Pessoal</t>
  </si>
  <si>
    <t>Alimentação</t>
  </si>
  <si>
    <t>Impostos</t>
  </si>
  <si>
    <t xml:space="preserve">Extras </t>
  </si>
  <si>
    <t>Status</t>
  </si>
  <si>
    <t>Finalizada</t>
  </si>
  <si>
    <t>Tipo Reserva</t>
  </si>
  <si>
    <t>Categoria Despesa</t>
  </si>
  <si>
    <t>BASE IMPORTADA</t>
  </si>
  <si>
    <t>BASE TRABALHADA</t>
  </si>
  <si>
    <t>% TRABALHADO</t>
  </si>
  <si>
    <t>A</t>
  </si>
  <si>
    <t>MN</t>
  </si>
  <si>
    <t>C</t>
  </si>
  <si>
    <t>EF</t>
  </si>
  <si>
    <t>Z</t>
  </si>
  <si>
    <t>POTENCIAL</t>
  </si>
  <si>
    <t>TRABALHADO</t>
  </si>
  <si>
    <t>PONTEIRO</t>
  </si>
  <si>
    <t>TOTAL</t>
  </si>
  <si>
    <t>VELOCIMENTRO TOTAL TRABALHADO GERAL</t>
  </si>
  <si>
    <t>INFERIOR</t>
  </si>
  <si>
    <t>LABEL</t>
  </si>
  <si>
    <t>TRABALHADOS POR DIA</t>
  </si>
  <si>
    <t>DATA</t>
  </si>
  <si>
    <t>FUNIL</t>
  </si>
  <si>
    <t>LEADS</t>
  </si>
  <si>
    <t>TRABALHADOS</t>
  </si>
  <si>
    <t>CPC</t>
  </si>
  <si>
    <t>QTD</t>
  </si>
  <si>
    <t>VENDA</t>
  </si>
  <si>
    <t>GRAFICO</t>
  </si>
  <si>
    <t>COM FORMATAÇÃO CONDICIONAL</t>
  </si>
  <si>
    <t>COM REPT</t>
  </si>
  <si>
    <t>grafico</t>
  </si>
  <si>
    <t>fator red</t>
  </si>
  <si>
    <t xml:space="preserve">font </t>
  </si>
  <si>
    <t>Playbill</t>
  </si>
  <si>
    <t>FORMULA</t>
  </si>
  <si>
    <t>TODOS</t>
  </si>
  <si>
    <t>INDICE</t>
  </si>
  <si>
    <t>NOME BASE</t>
  </si>
  <si>
    <t>BASE CODE</t>
  </si>
  <si>
    <t>B</t>
  </si>
  <si>
    <t>D</t>
  </si>
  <si>
    <t>E</t>
  </si>
  <si>
    <t>F</t>
  </si>
  <si>
    <t>G</t>
  </si>
  <si>
    <t>H</t>
  </si>
  <si>
    <t>Todos</t>
  </si>
  <si>
    <t>%  Trabalhada</t>
  </si>
  <si>
    <t>BASE INFERIOR</t>
  </si>
  <si>
    <t>DADOS PARA FUNIL DE VENDAS</t>
  </si>
  <si>
    <t>ALO</t>
  </si>
  <si>
    <t>GRAFICO FUNIL</t>
  </si>
  <si>
    <t>GRAFICO VELOCIMETRO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</si>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</sst>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6" formatCode="0.000%"/>
  </numFmts>
  <fonts count="6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Playbill"/>
      <family val="5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theme="1" tint="0.34998626667073579"/>
      </left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4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/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4" borderId="0" xfId="0" applyFont="1" applyFill="1"/>
    <xf numFmtId="0" fontId="4" fillId="4" borderId="1" xfId="0" applyFont="1" applyFill="1" applyBorder="1" applyAlignment="1">
      <alignment horizontal="center" vertical="center"/>
    </xf>
    <xf numFmtId="10" fontId="4" fillId="4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9" fontId="0" fillId="0" borderId="0" xfId="0" applyNumberFormat="1"/>
    <xf numFmtId="9" fontId="4" fillId="4" borderId="0" xfId="0" applyNumberFormat="1" applyFont="1" applyFill="1" applyAlignment="1">
      <alignment horizontal="center" vertical="center"/>
    </xf>
    <xf numFmtId="10" fontId="0" fillId="0" borderId="0" xfId="0" applyNumberFormat="1"/>
    <xf numFmtId="10" fontId="4" fillId="4" borderId="0" xfId="0" applyNumberFormat="1" applyFont="1" applyFill="1"/>
    <xf numFmtId="0" fontId="4" fillId="6" borderId="0" xfId="0" applyFont="1" applyFill="1" applyAlignment="1">
      <alignment horizontal="center"/>
    </xf>
    <xf numFmtId="0" fontId="0" fillId="8" borderId="0" xfId="0" applyFill="1"/>
    <xf numFmtId="0" fontId="0" fillId="0" borderId="3" xfId="0" applyBorder="1"/>
    <xf numFmtId="0" fontId="4" fillId="4" borderId="3" xfId="0" applyFont="1" applyFill="1" applyBorder="1"/>
    <xf numFmtId="10" fontId="0" fillId="0" borderId="3" xfId="1" applyNumberFormat="1" applyFont="1" applyBorder="1"/>
    <xf numFmtId="9" fontId="0" fillId="0" borderId="3" xfId="0" applyNumberFormat="1" applyBorder="1"/>
    <xf numFmtId="10" fontId="0" fillId="0" borderId="3" xfId="0" applyNumberFormat="1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13" xfId="0" applyFont="1" applyFill="1" applyBorder="1" applyAlignment="1"/>
    <xf numFmtId="0" fontId="4" fillId="4" borderId="0" xfId="0" applyFont="1" applyFill="1" applyAlignment="1"/>
    <xf numFmtId="0" fontId="5" fillId="0" borderId="13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9" fontId="0" fillId="0" borderId="3" xfId="1" applyFont="1" applyBorder="1"/>
    <xf numFmtId="0" fontId="0" fillId="0" borderId="3" xfId="0" applyFill="1" applyBorder="1"/>
    <xf numFmtId="0" fontId="4" fillId="5" borderId="3" xfId="0" applyFont="1" applyFill="1" applyBorder="1"/>
    <xf numFmtId="1" fontId="0" fillId="0" borderId="3" xfId="0" applyNumberFormat="1" applyBorder="1"/>
    <xf numFmtId="0" fontId="4" fillId="5" borderId="0" xfId="0" applyFont="1" applyFill="1"/>
    <xf numFmtId="0" fontId="4" fillId="7" borderId="14" xfId="0" applyFont="1" applyFill="1" applyBorder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10" fontId="0" fillId="0" borderId="15" xfId="1" applyNumberFormat="1" applyFont="1" applyBorder="1"/>
    <xf numFmtId="166" fontId="0" fillId="0" borderId="3" xfId="1" applyNumberFormat="1" applyFont="1" applyBorder="1"/>
  </cellXfs>
  <cellStyles count="2">
    <cellStyle name="Normal" xfId="0" builtinId="0"/>
    <cellStyle name="Porcentagem" xfId="1" builtinId="5"/>
  </cellStyles>
  <dxfs count="11"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font>
        <b/>
        <i val="0"/>
        <color theme="9" tint="0.79998168889431442"/>
      </font>
      <fill>
        <patternFill>
          <bgColor rgb="FF006666"/>
        </patternFill>
      </fill>
    </dxf>
    <dxf>
      <fill>
        <patternFill>
          <bgColor rgb="FFFDFEFC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eletores" pivot="0" table="0" count="4">
      <tableStyleElement type="wholeTable" dxfId="10"/>
      <tableStyleElement type="headerRow" dxfId="9"/>
    </tableStyle>
  </tableStyles>
  <colors>
    <mruColors>
      <color rgb="FF00B8B4"/>
      <color rgb="FF00CC99"/>
      <color rgb="FF006666"/>
      <color rgb="FF00B0F0"/>
      <color rgb="FF009999"/>
      <color rgb="FFFFFFFF"/>
      <color rgb="FFFDFEFC"/>
      <color rgb="FFF1F7ED"/>
      <color rgb="FF008080"/>
      <color rgb="FF00A8A4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9" tint="0.59996337778862885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eletores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B0F0"/>
            </a:solidFill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55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  <a:alpha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75000"/>
                  <a:alpha val="6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lumMod val="75000"/>
                  <a:alpha val="6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75000"/>
                  <a:alpha val="55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B05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B050">
                  <a:alpha val="80000"/>
                </a:srgb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rgbClr val="00B0F0">
                  <a:alpha val="0"/>
                </a:srgbClr>
              </a:solidFill>
              <a:ln w="19050">
                <a:noFill/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cat>
            <c:strRef>
              <c:f>Dados!$E$6:$H$6</c:f>
              <c:strCache>
                <c:ptCount val="4"/>
                <c:pt idx="0">
                  <c:v>% TRABALHADO</c:v>
                </c:pt>
                <c:pt idx="1">
                  <c:v>PONTEIRO</c:v>
                </c:pt>
                <c:pt idx="2">
                  <c:v>TOTAL</c:v>
                </c:pt>
                <c:pt idx="3">
                  <c:v>INFERIOR</c:v>
                </c:pt>
              </c:strCache>
            </c:strRef>
          </c:cat>
          <c:val>
            <c:numRef>
              <c:f>Dados!$E$10:$H$10</c:f>
              <c:numCache>
                <c:formatCode>0%</c:formatCode>
                <c:ptCount val="4"/>
                <c:pt idx="0" formatCode="0.00%">
                  <c:v>0.55555555555555558</c:v>
                </c:pt>
                <c:pt idx="1">
                  <c:v>0.02</c:v>
                </c:pt>
                <c:pt idx="2" formatCode="0.00%">
                  <c:v>0.4244444444444444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B0F0"/>
            </a:solidFill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55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  <a:alpha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75000"/>
                  <a:alpha val="6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lumMod val="75000"/>
                  <a:alpha val="6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75000"/>
                  <a:alpha val="55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B05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B050">
                  <a:alpha val="80000"/>
                </a:srgb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rgbClr val="00B0F0">
                  <a:alpha val="0"/>
                </a:srgbClr>
              </a:solidFill>
              <a:ln w="19050">
                <a:noFill/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cat>
            <c:strRef>
              <c:f>Dados!$E$6:$H$6</c:f>
              <c:strCache>
                <c:ptCount val="4"/>
                <c:pt idx="0">
                  <c:v>% TRABALHADO</c:v>
                </c:pt>
                <c:pt idx="1">
                  <c:v>PONTEIRO</c:v>
                </c:pt>
                <c:pt idx="2">
                  <c:v>TOTAL</c:v>
                </c:pt>
                <c:pt idx="3">
                  <c:v>INFERIOR</c:v>
                </c:pt>
              </c:strCache>
            </c:strRef>
          </c:cat>
          <c:val>
            <c:numRef>
              <c:f>Dados!$E$11:$H$11</c:f>
              <c:numCache>
                <c:formatCode>0%</c:formatCode>
                <c:ptCount val="4"/>
                <c:pt idx="0" formatCode="0.00%">
                  <c:v>0.23207776427703525</c:v>
                </c:pt>
                <c:pt idx="1">
                  <c:v>0.02</c:v>
                </c:pt>
                <c:pt idx="2" formatCode="0.00%">
                  <c:v>0.74792223572296468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F0"/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r>
              <a:rPr lang="en-US" b="1">
                <a:solidFill>
                  <a:schemeClr val="tx1">
                    <a:lumMod val="50000"/>
                    <a:lumOff val="50000"/>
                  </a:schemeClr>
                </a:solidFill>
                <a:latin typeface="Roboto" pitchFamily="2" charset="0"/>
                <a:ea typeface="Roboto" pitchFamily="2" charset="0"/>
              </a:rPr>
              <a:t>TRABALHADO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F0"/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Dados!$B$25</c:f>
              <c:strCache>
                <c:ptCount val="1"/>
                <c:pt idx="0">
                  <c:v>TRABALHADO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Dados!$A$26:$A$56</c:f>
              <c:numCache>
                <c:formatCode>m/d/yyyy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Dados!$B$26:$B$56</c:f>
              <c:numCache>
                <c:formatCode>General</c:formatCode>
                <c:ptCount val="31"/>
                <c:pt idx="0">
                  <c:v>58</c:v>
                </c:pt>
                <c:pt idx="1">
                  <c:v>116</c:v>
                </c:pt>
                <c:pt idx="2">
                  <c:v>3</c:v>
                </c:pt>
                <c:pt idx="3">
                  <c:v>43</c:v>
                </c:pt>
                <c:pt idx="4">
                  <c:v>62</c:v>
                </c:pt>
                <c:pt idx="5">
                  <c:v>24</c:v>
                </c:pt>
                <c:pt idx="6">
                  <c:v>98</c:v>
                </c:pt>
                <c:pt idx="7">
                  <c:v>51</c:v>
                </c:pt>
                <c:pt idx="8">
                  <c:v>48</c:v>
                </c:pt>
                <c:pt idx="9">
                  <c:v>40</c:v>
                </c:pt>
                <c:pt idx="10">
                  <c:v>105</c:v>
                </c:pt>
                <c:pt idx="11">
                  <c:v>63</c:v>
                </c:pt>
                <c:pt idx="12">
                  <c:v>8</c:v>
                </c:pt>
                <c:pt idx="13">
                  <c:v>111</c:v>
                </c:pt>
                <c:pt idx="14">
                  <c:v>16</c:v>
                </c:pt>
                <c:pt idx="15">
                  <c:v>37</c:v>
                </c:pt>
                <c:pt idx="16">
                  <c:v>86</c:v>
                </c:pt>
                <c:pt idx="17">
                  <c:v>23</c:v>
                </c:pt>
                <c:pt idx="18">
                  <c:v>91</c:v>
                </c:pt>
                <c:pt idx="19">
                  <c:v>37</c:v>
                </c:pt>
                <c:pt idx="20">
                  <c:v>15</c:v>
                </c:pt>
                <c:pt idx="21">
                  <c:v>90</c:v>
                </c:pt>
                <c:pt idx="22">
                  <c:v>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937248"/>
        <c:axId val="767928624"/>
      </c:lineChart>
      <c:dateAx>
        <c:axId val="767937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solidFill>
            <a:srgbClr val="FFFFFF">
              <a:alpha val="0"/>
            </a:srgb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928624"/>
        <c:crosses val="autoZero"/>
        <c:auto val="1"/>
        <c:lblOffset val="100"/>
        <c:baseTimeUnit val="days"/>
      </c:dateAx>
      <c:valAx>
        <c:axId val="767928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79372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Dados!$A$82:$A$86</c:f>
              <c:strCache>
                <c:ptCount val="5"/>
                <c:pt idx="0">
                  <c:v>LEADS</c:v>
                </c:pt>
                <c:pt idx="1">
                  <c:v>POTENCIAL</c:v>
                </c:pt>
                <c:pt idx="2">
                  <c:v>TRABALHADOS</c:v>
                </c:pt>
                <c:pt idx="3">
                  <c:v>CPC</c:v>
                </c:pt>
                <c:pt idx="4">
                  <c:v>VENDA</c:v>
                </c:pt>
              </c:strCache>
            </c:strRef>
          </c:cat>
          <c:val>
            <c:numRef>
              <c:f>Dados!$B$82:$B$86</c:f>
              <c:numCache>
                <c:formatCode>General</c:formatCode>
                <c:ptCount val="5"/>
                <c:pt idx="0">
                  <c:v>2500</c:v>
                </c:pt>
                <c:pt idx="1">
                  <c:v>3750</c:v>
                </c:pt>
                <c:pt idx="2">
                  <c:v>4500</c:v>
                </c:pt>
                <c:pt idx="3">
                  <c:v>4600</c:v>
                </c:pt>
                <c:pt idx="4">
                  <c:v>4950</c:v>
                </c:pt>
              </c:numCache>
            </c:numRef>
          </c:val>
        </c:ser>
        <c:ser>
          <c:idx val="1"/>
          <c:order val="1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Dados!$A$82:$A$86</c:f>
              <c:strCache>
                <c:ptCount val="5"/>
                <c:pt idx="0">
                  <c:v>LEADS</c:v>
                </c:pt>
                <c:pt idx="1">
                  <c:v>POTENCIAL</c:v>
                </c:pt>
                <c:pt idx="2">
                  <c:v>TRABALHADOS</c:v>
                </c:pt>
                <c:pt idx="3">
                  <c:v>CPC</c:v>
                </c:pt>
                <c:pt idx="4">
                  <c:v>VENDA</c:v>
                </c:pt>
              </c:strCache>
            </c:strRef>
          </c:cat>
          <c:val>
            <c:numRef>
              <c:f>Dados!$C$82:$C$86</c:f>
              <c:numCache>
                <c:formatCode>General</c:formatCode>
                <c:ptCount val="5"/>
                <c:pt idx="0">
                  <c:v>5000</c:v>
                </c:pt>
                <c:pt idx="1">
                  <c:v>2500</c:v>
                </c:pt>
                <c:pt idx="2">
                  <c:v>1000</c:v>
                </c:pt>
                <c:pt idx="3">
                  <c:v>800</c:v>
                </c:pt>
                <c:pt idx="4">
                  <c:v>100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769876712"/>
        <c:axId val="769871224"/>
      </c:barChart>
      <c:catAx>
        <c:axId val="76987671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769871224"/>
        <c:crosses val="autoZero"/>
        <c:auto val="1"/>
        <c:lblAlgn val="ctr"/>
        <c:lblOffset val="100"/>
        <c:noMultiLvlLbl val="0"/>
      </c:catAx>
      <c:valAx>
        <c:axId val="76987122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76987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[dashboards-I-parla-sample.xlsx]Plan5!Tabela dinâmica2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124656"/>
        <c:axId val="769123480"/>
      </c:barChart>
      <c:catAx>
        <c:axId val="76912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9123480"/>
        <c:crosses val="autoZero"/>
        <c:auto val="1"/>
        <c:lblAlgn val="ctr"/>
        <c:lblOffset val="100"/>
        <c:noMultiLvlLbl val="0"/>
      </c:catAx>
      <c:valAx>
        <c:axId val="76912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91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B0F0"/>
            </a:solidFill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55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  <a:alpha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75000"/>
                  <a:alpha val="6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lumMod val="75000"/>
                  <a:alpha val="6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75000"/>
                  <a:alpha val="55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B05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B050">
                  <a:alpha val="80000"/>
                </a:srgb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rgbClr val="00B0F0">
                  <a:alpha val="0"/>
                </a:srgbClr>
              </a:solidFill>
              <a:ln w="19050">
                <a:noFill/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cat>
            <c:strRef>
              <c:f>Dados!$D$3:$G$3</c:f>
              <c:strCache>
                <c:ptCount val="4"/>
                <c:pt idx="0">
                  <c:v>% TRABALHADO</c:v>
                </c:pt>
                <c:pt idx="1">
                  <c:v>PONTEIRO</c:v>
                </c:pt>
                <c:pt idx="2">
                  <c:v>TOTAL</c:v>
                </c:pt>
                <c:pt idx="3">
                  <c:v>INFERIOR</c:v>
                </c:pt>
              </c:strCache>
            </c:strRef>
          </c:cat>
          <c:val>
            <c:numRef>
              <c:f>Dados!$D$4:$G$4</c:f>
              <c:numCache>
                <c:formatCode>0%</c:formatCode>
                <c:ptCount val="4"/>
                <c:pt idx="0" formatCode="0.00%">
                  <c:v>0.30733333333333335</c:v>
                </c:pt>
                <c:pt idx="1">
                  <c:v>0.02</c:v>
                </c:pt>
                <c:pt idx="2" formatCode="0.00%">
                  <c:v>0.67266666666666663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B0F0"/>
            </a:solidFill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55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  <a:alpha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75000"/>
                  <a:alpha val="6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lumMod val="75000"/>
                  <a:alpha val="6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75000"/>
                  <a:alpha val="55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B05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B050">
                  <a:alpha val="80000"/>
                </a:srgb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rgbClr val="00B0F0">
                  <a:alpha val="0"/>
                </a:srgbClr>
              </a:solidFill>
              <a:ln w="19050">
                <a:noFill/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cat>
            <c:strRef>
              <c:f>Dados!$E$6:$H$6</c:f>
              <c:strCache>
                <c:ptCount val="4"/>
                <c:pt idx="0">
                  <c:v>% TRABALHADO</c:v>
                </c:pt>
                <c:pt idx="1">
                  <c:v>PONTEIRO</c:v>
                </c:pt>
                <c:pt idx="2">
                  <c:v>TOTAL</c:v>
                </c:pt>
                <c:pt idx="3">
                  <c:v>INFERIOR</c:v>
                </c:pt>
              </c:strCache>
            </c:strRef>
          </c:cat>
          <c:val>
            <c:numRef>
              <c:f>Dados!$E$7:$H$7</c:f>
              <c:numCache>
                <c:formatCode>0%</c:formatCode>
                <c:ptCount val="4"/>
                <c:pt idx="0" formatCode="0.00%">
                  <c:v>0.19666666666666666</c:v>
                </c:pt>
                <c:pt idx="1">
                  <c:v>0.02</c:v>
                </c:pt>
                <c:pt idx="2" formatCode="0.00%">
                  <c:v>0.78333333333333333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cat>
            <c:strRef>
              <c:f>Dados!$D$3:$G$3</c:f>
              <c:strCache>
                <c:ptCount val="4"/>
                <c:pt idx="0">
                  <c:v>% TRABALHADO</c:v>
                </c:pt>
                <c:pt idx="1">
                  <c:v>PONTEIRO</c:v>
                </c:pt>
                <c:pt idx="2">
                  <c:v>TOTAL</c:v>
                </c:pt>
                <c:pt idx="3">
                  <c:v>INFERIOR</c:v>
                </c:pt>
              </c:strCache>
            </c:strRef>
          </c:cat>
          <c:val>
            <c:numRef>
              <c:f>Dados!$D$4:$G$4</c:f>
              <c:numCache>
                <c:formatCode>0%</c:formatCode>
                <c:ptCount val="4"/>
                <c:pt idx="0" formatCode="0.00%">
                  <c:v>0.30733333333333335</c:v>
                </c:pt>
                <c:pt idx="1">
                  <c:v>0.02</c:v>
                </c:pt>
                <c:pt idx="2" formatCode="0.00%">
                  <c:v>0.67266666666666663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Dados!$B$25</c:f>
              <c:strCache>
                <c:ptCount val="1"/>
                <c:pt idx="0">
                  <c:v>TRABALHADO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Dados!$A$26:$A$56</c:f>
              <c:numCache>
                <c:formatCode>m/d/yyyy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Dados!$B$26:$B$56</c:f>
              <c:numCache>
                <c:formatCode>General</c:formatCode>
                <c:ptCount val="31"/>
                <c:pt idx="0">
                  <c:v>58</c:v>
                </c:pt>
                <c:pt idx="1">
                  <c:v>116</c:v>
                </c:pt>
                <c:pt idx="2">
                  <c:v>3</c:v>
                </c:pt>
                <c:pt idx="3">
                  <c:v>43</c:v>
                </c:pt>
                <c:pt idx="4">
                  <c:v>62</c:v>
                </c:pt>
                <c:pt idx="5">
                  <c:v>24</c:v>
                </c:pt>
                <c:pt idx="6">
                  <c:v>98</c:v>
                </c:pt>
                <c:pt idx="7">
                  <c:v>51</c:v>
                </c:pt>
                <c:pt idx="8">
                  <c:v>48</c:v>
                </c:pt>
                <c:pt idx="9">
                  <c:v>40</c:v>
                </c:pt>
                <c:pt idx="10">
                  <c:v>105</c:v>
                </c:pt>
                <c:pt idx="11">
                  <c:v>63</c:v>
                </c:pt>
                <c:pt idx="12">
                  <c:v>8</c:v>
                </c:pt>
                <c:pt idx="13">
                  <c:v>111</c:v>
                </c:pt>
                <c:pt idx="14">
                  <c:v>16</c:v>
                </c:pt>
                <c:pt idx="15">
                  <c:v>37</c:v>
                </c:pt>
                <c:pt idx="16">
                  <c:v>86</c:v>
                </c:pt>
                <c:pt idx="17">
                  <c:v>23</c:v>
                </c:pt>
                <c:pt idx="18">
                  <c:v>91</c:v>
                </c:pt>
                <c:pt idx="19">
                  <c:v>37</c:v>
                </c:pt>
                <c:pt idx="20">
                  <c:v>15</c:v>
                </c:pt>
                <c:pt idx="21">
                  <c:v>90</c:v>
                </c:pt>
                <c:pt idx="22">
                  <c:v>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827144"/>
        <c:axId val="767817736"/>
      </c:lineChart>
      <c:dateAx>
        <c:axId val="767827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817736"/>
        <c:crosses val="autoZero"/>
        <c:auto val="1"/>
        <c:lblOffset val="100"/>
        <c:baseTimeUnit val="days"/>
      </c:dateAx>
      <c:valAx>
        <c:axId val="767817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78271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Funil</a:t>
            </a:r>
            <a:r>
              <a:rPr lang="pt-BR" baseline="0"/>
              <a:t> de Vendas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Dados!$A$82:$A$86</c:f>
              <c:strCache>
                <c:ptCount val="5"/>
                <c:pt idx="0">
                  <c:v>LEADS</c:v>
                </c:pt>
                <c:pt idx="1">
                  <c:v>POTENCIAL</c:v>
                </c:pt>
                <c:pt idx="2">
                  <c:v>TRABALHADOS</c:v>
                </c:pt>
                <c:pt idx="3">
                  <c:v>CPC</c:v>
                </c:pt>
                <c:pt idx="4">
                  <c:v>VENDA</c:v>
                </c:pt>
              </c:strCache>
            </c:strRef>
          </c:cat>
          <c:val>
            <c:numRef>
              <c:f>Dados!$B$82:$B$86</c:f>
              <c:numCache>
                <c:formatCode>General</c:formatCode>
                <c:ptCount val="5"/>
                <c:pt idx="0">
                  <c:v>2500</c:v>
                </c:pt>
                <c:pt idx="1">
                  <c:v>3750</c:v>
                </c:pt>
                <c:pt idx="2">
                  <c:v>4500</c:v>
                </c:pt>
                <c:pt idx="3">
                  <c:v>4600</c:v>
                </c:pt>
                <c:pt idx="4">
                  <c:v>4950</c:v>
                </c:pt>
              </c:numCache>
            </c:numRef>
          </c:val>
        </c:ser>
        <c:ser>
          <c:idx val="1"/>
          <c:order val="1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Dados!$A$82:$A$86</c:f>
              <c:strCache>
                <c:ptCount val="5"/>
                <c:pt idx="0">
                  <c:v>LEADS</c:v>
                </c:pt>
                <c:pt idx="1">
                  <c:v>POTENCIAL</c:v>
                </c:pt>
                <c:pt idx="2">
                  <c:v>TRABALHADOS</c:v>
                </c:pt>
                <c:pt idx="3">
                  <c:v>CPC</c:v>
                </c:pt>
                <c:pt idx="4">
                  <c:v>VENDA</c:v>
                </c:pt>
              </c:strCache>
            </c:strRef>
          </c:cat>
          <c:val>
            <c:numRef>
              <c:f>Dados!$C$82:$C$86</c:f>
              <c:numCache>
                <c:formatCode>General</c:formatCode>
                <c:ptCount val="5"/>
                <c:pt idx="0">
                  <c:v>5000</c:v>
                </c:pt>
                <c:pt idx="1">
                  <c:v>2500</c:v>
                </c:pt>
                <c:pt idx="2">
                  <c:v>1000</c:v>
                </c:pt>
                <c:pt idx="3">
                  <c:v>800</c:v>
                </c:pt>
                <c:pt idx="4">
                  <c:v>100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769081928"/>
        <c:axId val="769084672"/>
      </c:barChart>
      <c:catAx>
        <c:axId val="76908192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769084672"/>
        <c:crosses val="autoZero"/>
        <c:auto val="1"/>
        <c:lblAlgn val="ctr"/>
        <c:lblOffset val="100"/>
        <c:noMultiLvlLbl val="0"/>
      </c:catAx>
      <c:valAx>
        <c:axId val="76908467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76908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INTERVALOS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60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lumMod val="75000"/>
                  <a:alpha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75000"/>
                  <a:alpha val="60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75000"/>
                  <a:alpha val="5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4">
                  <a:lumMod val="75000"/>
                  <a:alpha val="40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B050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B050">
                  <a:alpha val="60000"/>
                </a:srgb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5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86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noFill/>
              </a:ln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val>
            <c:numRef>
              <c:f>Plan4!$E$30:$H$30</c:f>
              <c:numCache>
                <c:formatCode>0.00%</c:formatCode>
                <c:ptCount val="4"/>
                <c:pt idx="0">
                  <c:v>0.60411175540326834</c:v>
                </c:pt>
                <c:pt idx="1">
                  <c:v>0.01</c:v>
                </c:pt>
                <c:pt idx="2">
                  <c:v>0.38588824459673166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Plan4!$B$29</c:f>
              <c:strCache>
                <c:ptCount val="1"/>
                <c:pt idx="0">
                  <c:v>FORMULA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Plan4!$A$30:$A$34</c:f>
              <c:strCache>
                <c:ptCount val="5"/>
                <c:pt idx="0">
                  <c:v>LEADS</c:v>
                </c:pt>
                <c:pt idx="1">
                  <c:v>TRABALHADO</c:v>
                </c:pt>
                <c:pt idx="2">
                  <c:v>ALO</c:v>
                </c:pt>
                <c:pt idx="3">
                  <c:v>CPC</c:v>
                </c:pt>
                <c:pt idx="4">
                  <c:v>VENDA</c:v>
                </c:pt>
              </c:strCache>
            </c:strRef>
          </c:cat>
          <c:val>
            <c:numRef>
              <c:f>Plan4!$B$30:$B$34</c:f>
              <c:numCache>
                <c:formatCode>General</c:formatCode>
                <c:ptCount val="5"/>
                <c:pt idx="0">
                  <c:v>1897</c:v>
                </c:pt>
                <c:pt idx="1">
                  <c:v>2648</c:v>
                </c:pt>
                <c:pt idx="2">
                  <c:v>3509</c:v>
                </c:pt>
                <c:pt idx="3">
                  <c:v>3693</c:v>
                </c:pt>
                <c:pt idx="4">
                  <c:v>3696</c:v>
                </c:pt>
              </c:numCache>
            </c:numRef>
          </c:val>
        </c:ser>
        <c:ser>
          <c:idx val="1"/>
          <c:order val="1"/>
          <c:tx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Plan4!$A$30:$A$34</c:f>
              <c:strCache>
                <c:ptCount val="5"/>
                <c:pt idx="0">
                  <c:v>LEADS</c:v>
                </c:pt>
                <c:pt idx="1">
                  <c:v>TRABALHADO</c:v>
                </c:pt>
                <c:pt idx="2">
                  <c:v>ALO</c:v>
                </c:pt>
                <c:pt idx="3">
                  <c:v>CPC</c:v>
                </c:pt>
                <c:pt idx="4">
                  <c:v>VENDA</c:v>
                </c:pt>
              </c:strCache>
            </c:strRef>
          </c:cat>
          <c:val>
            <c:numRef>
              <c:f>Plan4!$C$30:$C$34</c:f>
              <c:numCache>
                <c:formatCode>General</c:formatCode>
                <c:ptCount val="5"/>
                <c:pt idx="0">
                  <c:v>3794</c:v>
                </c:pt>
                <c:pt idx="1">
                  <c:v>2292</c:v>
                </c:pt>
                <c:pt idx="2">
                  <c:v>570</c:v>
                </c:pt>
                <c:pt idx="3">
                  <c:v>202</c:v>
                </c:pt>
                <c:pt idx="4" formatCode="0">
                  <c:v>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69177184"/>
        <c:axId val="769176008"/>
      </c:barChart>
      <c:catAx>
        <c:axId val="769177184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769176008"/>
        <c:crosses val="autoZero"/>
        <c:auto val="1"/>
        <c:lblAlgn val="ctr"/>
        <c:lblOffset val="100"/>
        <c:noMultiLvlLbl val="0"/>
      </c:catAx>
      <c:valAx>
        <c:axId val="76917600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7691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INTERVALOS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60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lumMod val="75000"/>
                  <a:alpha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75000"/>
                  <a:alpha val="60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75000"/>
                  <a:alpha val="5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4">
                  <a:lumMod val="75000"/>
                  <a:alpha val="40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B050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B050">
                  <a:alpha val="60000"/>
                </a:srgb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5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86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noFill/>
              </a:ln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val>
            <c:numRef>
              <c:f>Plan4!$E$30:$H$30</c:f>
              <c:numCache>
                <c:formatCode>0.00%</c:formatCode>
                <c:ptCount val="4"/>
                <c:pt idx="0">
                  <c:v>0.60411175540326834</c:v>
                </c:pt>
                <c:pt idx="1">
                  <c:v>0.01</c:v>
                </c:pt>
                <c:pt idx="2">
                  <c:v>0.38588824459673166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Plan4!$B$29</c:f>
              <c:strCache>
                <c:ptCount val="1"/>
                <c:pt idx="0">
                  <c:v>FORMULA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Plan4!$A$30:$A$34</c:f>
              <c:strCache>
                <c:ptCount val="5"/>
                <c:pt idx="0">
                  <c:v>LEADS</c:v>
                </c:pt>
                <c:pt idx="1">
                  <c:v>TRABALHADO</c:v>
                </c:pt>
                <c:pt idx="2">
                  <c:v>ALO</c:v>
                </c:pt>
                <c:pt idx="3">
                  <c:v>CPC</c:v>
                </c:pt>
                <c:pt idx="4">
                  <c:v>VENDA</c:v>
                </c:pt>
              </c:strCache>
            </c:strRef>
          </c:cat>
          <c:val>
            <c:numRef>
              <c:f>Plan4!$B$30:$B$34</c:f>
              <c:numCache>
                <c:formatCode>General</c:formatCode>
                <c:ptCount val="5"/>
                <c:pt idx="0">
                  <c:v>1897</c:v>
                </c:pt>
                <c:pt idx="1">
                  <c:v>2648</c:v>
                </c:pt>
                <c:pt idx="2">
                  <c:v>3509</c:v>
                </c:pt>
                <c:pt idx="3">
                  <c:v>3693</c:v>
                </c:pt>
                <c:pt idx="4">
                  <c:v>3696</c:v>
                </c:pt>
              </c:numCache>
            </c:numRef>
          </c:val>
        </c:ser>
        <c:ser>
          <c:idx val="1"/>
          <c:order val="1"/>
          <c:tx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Plan4!$A$30:$A$34</c:f>
              <c:strCache>
                <c:ptCount val="5"/>
                <c:pt idx="0">
                  <c:v>LEADS</c:v>
                </c:pt>
                <c:pt idx="1">
                  <c:v>TRABALHADO</c:v>
                </c:pt>
                <c:pt idx="2">
                  <c:v>ALO</c:v>
                </c:pt>
                <c:pt idx="3">
                  <c:v>CPC</c:v>
                </c:pt>
                <c:pt idx="4">
                  <c:v>VENDA</c:v>
                </c:pt>
              </c:strCache>
            </c:strRef>
          </c:cat>
          <c:val>
            <c:numRef>
              <c:f>Plan4!$C$30:$C$34</c:f>
              <c:numCache>
                <c:formatCode>General</c:formatCode>
                <c:ptCount val="5"/>
                <c:pt idx="0">
                  <c:v>3794</c:v>
                </c:pt>
                <c:pt idx="1">
                  <c:v>2292</c:v>
                </c:pt>
                <c:pt idx="2">
                  <c:v>570</c:v>
                </c:pt>
                <c:pt idx="3">
                  <c:v>202</c:v>
                </c:pt>
                <c:pt idx="4" formatCode="0">
                  <c:v>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68987928"/>
        <c:axId val="768984400"/>
      </c:barChart>
      <c:catAx>
        <c:axId val="76898792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768984400"/>
        <c:crosses val="autoZero"/>
        <c:auto val="1"/>
        <c:lblAlgn val="ctr"/>
        <c:lblOffset val="100"/>
        <c:noMultiLvlLbl val="0"/>
      </c:catAx>
      <c:valAx>
        <c:axId val="76898440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76898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Plan4!$A$30</c:f>
              <c:strCache>
                <c:ptCount val="1"/>
                <c:pt idx="0">
                  <c:v>LEADS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2500000000000001"/>
                  <c:y val="0.3148162729658792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Plan4!$C$30</c:f>
              <c:numCache>
                <c:formatCode>General</c:formatCode>
                <c:ptCount val="1"/>
                <c:pt idx="0">
                  <c:v>3794</c:v>
                </c:pt>
              </c:numCache>
            </c:numRef>
          </c:val>
        </c:ser>
        <c:ser>
          <c:idx val="1"/>
          <c:order val="1"/>
          <c:tx>
            <c:strRef>
              <c:f>Plan4!$A$31</c:f>
              <c:strCache>
                <c:ptCount val="1"/>
                <c:pt idx="0">
                  <c:v>TRABALHADO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28611111111111109"/>
                  <c:y val="0.4212977544473607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Plan4!$C$31</c:f>
              <c:numCache>
                <c:formatCode>General</c:formatCode>
                <c:ptCount val="1"/>
                <c:pt idx="0">
                  <c:v>2292</c:v>
                </c:pt>
              </c:numCache>
            </c:numRef>
          </c:val>
        </c:ser>
        <c:ser>
          <c:idx val="2"/>
          <c:order val="2"/>
          <c:tx>
            <c:strRef>
              <c:f>Plan4!$A$32</c:f>
              <c:strCache>
                <c:ptCount val="1"/>
                <c:pt idx="0">
                  <c:v>ALO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3888888888888891"/>
                  <c:y val="0.40277923592884224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Plan4!$C$32</c:f>
              <c:numCache>
                <c:formatCode>General</c:formatCode>
                <c:ptCount val="1"/>
                <c:pt idx="0">
                  <c:v>570</c:v>
                </c:pt>
              </c:numCache>
            </c:numRef>
          </c:val>
        </c:ser>
        <c:ser>
          <c:idx val="3"/>
          <c:order val="3"/>
          <c:tx>
            <c:strRef>
              <c:f>Plan4!$A$33</c:f>
              <c:strCache>
                <c:ptCount val="1"/>
                <c:pt idx="0">
                  <c:v>CPC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4166666666666667"/>
                  <c:y val="0.2916677602799649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Plan4!$C$33</c:f>
              <c:numCache>
                <c:formatCode>General</c:formatCode>
                <c:ptCount val="1"/>
                <c:pt idx="0">
                  <c:v>202</c:v>
                </c:pt>
              </c:numCache>
            </c:numRef>
          </c:val>
        </c:ser>
        <c:ser>
          <c:idx val="4"/>
          <c:order val="4"/>
          <c:tx>
            <c:strRef>
              <c:f>Plan4!$A$34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2500000000000001"/>
                  <c:y val="0.14352034120734908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Plan4!$C$34</c:f>
              <c:numCache>
                <c:formatCode>0</c:formatCode>
                <c:ptCount val="1"/>
                <c:pt idx="0">
                  <c:v>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769986472"/>
        <c:axId val="769980200"/>
        <c:axId val="0"/>
      </c:bar3DChart>
      <c:catAx>
        <c:axId val="76998647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769980200"/>
        <c:crosses val="autoZero"/>
        <c:auto val="1"/>
        <c:lblAlgn val="ctr"/>
        <c:lblOffset val="100"/>
        <c:noMultiLvlLbl val="0"/>
      </c:catAx>
      <c:valAx>
        <c:axId val="769980200"/>
        <c:scaling>
          <c:orientation val="maxMin"/>
        </c:scaling>
        <c:delete val="1"/>
        <c:axPos val="l"/>
        <c:numFmt formatCode="0%" sourceLinked="1"/>
        <c:majorTickMark val="none"/>
        <c:minorTickMark val="none"/>
        <c:tickLblPos val="nextTo"/>
        <c:crossAx val="76998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INTERVALOS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60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lumMod val="75000"/>
                  <a:alpha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75000"/>
                  <a:alpha val="60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75000"/>
                  <a:alpha val="5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4">
                  <a:lumMod val="75000"/>
                  <a:alpha val="40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B050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B050">
                  <a:alpha val="60000"/>
                </a:srgb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5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86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B0F0"/>
            </a:solidFill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55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  <a:alpha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75000"/>
                  <a:alpha val="6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lumMod val="75000"/>
                  <a:alpha val="6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75000"/>
                  <a:alpha val="55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B05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B050">
                  <a:alpha val="80000"/>
                </a:srgb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rgbClr val="00B0F0">
                  <a:alpha val="0"/>
                </a:srgbClr>
              </a:solidFill>
              <a:ln w="19050">
                <a:noFill/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noFill/>
              </a:ln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val>
            <c:numRef>
              <c:f>Plan4!$E$30:$H$30</c:f>
              <c:numCache>
                <c:formatCode>0.00%</c:formatCode>
                <c:ptCount val="4"/>
                <c:pt idx="0">
                  <c:v>0.60411175540326834</c:v>
                </c:pt>
                <c:pt idx="1">
                  <c:v>0.01</c:v>
                </c:pt>
                <c:pt idx="2">
                  <c:v>0.38588824459673166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Plan4!$B$29</c:f>
              <c:strCache>
                <c:ptCount val="1"/>
                <c:pt idx="0">
                  <c:v>FORMULA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Plan4!$A$30:$A$34</c:f>
              <c:strCache>
                <c:ptCount val="5"/>
                <c:pt idx="0">
                  <c:v>LEADS</c:v>
                </c:pt>
                <c:pt idx="1">
                  <c:v>TRABALHADO</c:v>
                </c:pt>
                <c:pt idx="2">
                  <c:v>ALO</c:v>
                </c:pt>
                <c:pt idx="3">
                  <c:v>CPC</c:v>
                </c:pt>
                <c:pt idx="4">
                  <c:v>VENDA</c:v>
                </c:pt>
              </c:strCache>
            </c:strRef>
          </c:cat>
          <c:val>
            <c:numRef>
              <c:f>Plan4!$B$30:$B$34</c:f>
              <c:numCache>
                <c:formatCode>General</c:formatCode>
                <c:ptCount val="5"/>
                <c:pt idx="0">
                  <c:v>1897</c:v>
                </c:pt>
                <c:pt idx="1">
                  <c:v>2648</c:v>
                </c:pt>
                <c:pt idx="2">
                  <c:v>3509</c:v>
                </c:pt>
                <c:pt idx="3">
                  <c:v>3693</c:v>
                </c:pt>
                <c:pt idx="4">
                  <c:v>3696</c:v>
                </c:pt>
              </c:numCache>
            </c:numRef>
          </c:val>
        </c:ser>
        <c:ser>
          <c:idx val="1"/>
          <c:order val="1"/>
          <c:tx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Plan4!$A$30:$A$34</c:f>
              <c:strCache>
                <c:ptCount val="5"/>
                <c:pt idx="0">
                  <c:v>LEADS</c:v>
                </c:pt>
                <c:pt idx="1">
                  <c:v>TRABALHADO</c:v>
                </c:pt>
                <c:pt idx="2">
                  <c:v>ALO</c:v>
                </c:pt>
                <c:pt idx="3">
                  <c:v>CPC</c:v>
                </c:pt>
                <c:pt idx="4">
                  <c:v>VENDA</c:v>
                </c:pt>
              </c:strCache>
            </c:strRef>
          </c:cat>
          <c:val>
            <c:numRef>
              <c:f>Plan4!$C$30:$C$34</c:f>
              <c:numCache>
                <c:formatCode>General</c:formatCode>
                <c:ptCount val="5"/>
                <c:pt idx="0">
                  <c:v>3794</c:v>
                </c:pt>
                <c:pt idx="1">
                  <c:v>2292</c:v>
                </c:pt>
                <c:pt idx="2">
                  <c:v>570</c:v>
                </c:pt>
                <c:pt idx="3">
                  <c:v>202</c:v>
                </c:pt>
                <c:pt idx="4" formatCode="0">
                  <c:v>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89810328"/>
        <c:axId val="1089810720"/>
      </c:barChart>
      <c:catAx>
        <c:axId val="108981032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089810720"/>
        <c:crosses val="autoZero"/>
        <c:auto val="1"/>
        <c:lblAlgn val="ctr"/>
        <c:lblOffset val="100"/>
        <c:noMultiLvlLbl val="0"/>
      </c:catAx>
      <c:valAx>
        <c:axId val="108981072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08981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Plan4!$A$30</c:f>
              <c:strCache>
                <c:ptCount val="1"/>
                <c:pt idx="0">
                  <c:v>LEADS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3249721136893667"/>
                  <c:y val="0.2783581496360468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Plan4!$C$30</c:f>
              <c:numCache>
                <c:formatCode>General</c:formatCode>
                <c:ptCount val="1"/>
                <c:pt idx="0">
                  <c:v>3794</c:v>
                </c:pt>
              </c:numCache>
            </c:numRef>
          </c:val>
        </c:ser>
        <c:ser>
          <c:idx val="1"/>
          <c:order val="1"/>
          <c:tx>
            <c:strRef>
              <c:f>Plan4!$A$31</c:f>
              <c:strCache>
                <c:ptCount val="1"/>
                <c:pt idx="0">
                  <c:v>TRABALHADO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0485441707648747"/>
                  <c:y val="0.4056548189711486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Plan4!$C$31</c:f>
              <c:numCache>
                <c:formatCode>General</c:formatCode>
                <c:ptCount val="1"/>
                <c:pt idx="0">
                  <c:v>2292</c:v>
                </c:pt>
              </c:numCache>
            </c:numRef>
          </c:val>
        </c:ser>
        <c:ser>
          <c:idx val="2"/>
          <c:order val="2"/>
          <c:tx>
            <c:strRef>
              <c:f>Plan4!$A$32</c:f>
              <c:strCache>
                <c:ptCount val="1"/>
                <c:pt idx="0">
                  <c:v>ALO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3888888888888891"/>
                  <c:y val="0.40277923592884224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Plan4!$C$32</c:f>
              <c:numCache>
                <c:formatCode>General</c:formatCode>
                <c:ptCount val="1"/>
                <c:pt idx="0">
                  <c:v>570</c:v>
                </c:pt>
              </c:numCache>
            </c:numRef>
          </c:val>
        </c:ser>
        <c:ser>
          <c:idx val="3"/>
          <c:order val="3"/>
          <c:tx>
            <c:strRef>
              <c:f>Plan4!$A$33</c:f>
              <c:strCache>
                <c:ptCount val="1"/>
                <c:pt idx="0">
                  <c:v>CPC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491640600579185"/>
                  <c:y val="0.3385981242026958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Plan4!$C$33</c:f>
              <c:numCache>
                <c:formatCode>General</c:formatCode>
                <c:ptCount val="1"/>
                <c:pt idx="0">
                  <c:v>202</c:v>
                </c:pt>
              </c:numCache>
            </c:numRef>
          </c:val>
        </c:ser>
        <c:ser>
          <c:idx val="4"/>
          <c:order val="4"/>
          <c:tx>
            <c:strRef>
              <c:f>Plan4!$A$34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2874853558127942"/>
                  <c:y val="0.216522667765938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Plan4!$C$34</c:f>
              <c:numCache>
                <c:formatCode>0</c:formatCode>
                <c:ptCount val="1"/>
                <c:pt idx="0">
                  <c:v>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769162288"/>
        <c:axId val="769168560"/>
        <c:axId val="0"/>
      </c:bar3DChart>
      <c:catAx>
        <c:axId val="76916228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769168560"/>
        <c:crosses val="autoZero"/>
        <c:auto val="1"/>
        <c:lblAlgn val="ctr"/>
        <c:lblOffset val="100"/>
        <c:noMultiLvlLbl val="0"/>
      </c:catAx>
      <c:valAx>
        <c:axId val="769168560"/>
        <c:scaling>
          <c:orientation val="maxMin"/>
        </c:scaling>
        <c:delete val="1"/>
        <c:axPos val="l"/>
        <c:numFmt formatCode="0%" sourceLinked="1"/>
        <c:majorTickMark val="none"/>
        <c:minorTickMark val="none"/>
        <c:tickLblPos val="nextTo"/>
        <c:crossAx val="76916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cat>
            <c:strRef>
              <c:f>Dados!$E$6:$H$6</c:f>
              <c:strCache>
                <c:ptCount val="4"/>
                <c:pt idx="0">
                  <c:v>% TRABALHADO</c:v>
                </c:pt>
                <c:pt idx="1">
                  <c:v>PONTEIRO</c:v>
                </c:pt>
                <c:pt idx="2">
                  <c:v>TOTAL</c:v>
                </c:pt>
                <c:pt idx="3">
                  <c:v>INFERIOR</c:v>
                </c:pt>
              </c:strCache>
            </c:strRef>
          </c:cat>
          <c:val>
            <c:numRef>
              <c:f>Dados!$E$7:$H$7</c:f>
              <c:numCache>
                <c:formatCode>0%</c:formatCode>
                <c:ptCount val="4"/>
                <c:pt idx="0" formatCode="0.00%">
                  <c:v>0.19666666666666666</c:v>
                </c:pt>
                <c:pt idx="1">
                  <c:v>0.02</c:v>
                </c:pt>
                <c:pt idx="2" formatCode="0.00%">
                  <c:v>0.78333333333333333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B0F0"/>
            </a:solidFill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55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  <a:alpha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75000"/>
                  <a:alpha val="6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lumMod val="75000"/>
                  <a:alpha val="6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75000"/>
                  <a:alpha val="55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B05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B050">
                  <a:alpha val="80000"/>
                </a:srgb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rgbClr val="00B0F0">
                  <a:alpha val="0"/>
                </a:srgbClr>
              </a:solidFill>
              <a:ln w="19050">
                <a:noFill/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cat>
            <c:strRef>
              <c:f>Dados!$E$6:$H$6</c:f>
              <c:strCache>
                <c:ptCount val="4"/>
                <c:pt idx="0">
                  <c:v>% TRABALHADO</c:v>
                </c:pt>
                <c:pt idx="1">
                  <c:v>PONTEIRO</c:v>
                </c:pt>
                <c:pt idx="2">
                  <c:v>TOTAL</c:v>
                </c:pt>
                <c:pt idx="3">
                  <c:v>INFERIOR</c:v>
                </c:pt>
              </c:strCache>
            </c:strRef>
          </c:cat>
          <c:val>
            <c:numRef>
              <c:f>Dados!$E$8:$H$8</c:f>
              <c:numCache>
                <c:formatCode>0%</c:formatCode>
                <c:ptCount val="4"/>
                <c:pt idx="0" formatCode="0.00%">
                  <c:v>0.44500000000000001</c:v>
                </c:pt>
                <c:pt idx="1">
                  <c:v>0.02</c:v>
                </c:pt>
                <c:pt idx="2" formatCode="0.00%">
                  <c:v>0.53499999999999992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B0F0"/>
            </a:solidFill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55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  <a:alpha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75000"/>
                  <a:alpha val="6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lumMod val="75000"/>
                  <a:alpha val="6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75000"/>
                  <a:alpha val="55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B05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B050">
                  <a:alpha val="80000"/>
                </a:srgb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rgbClr val="00B0F0">
                  <a:alpha val="0"/>
                </a:srgbClr>
              </a:solidFill>
              <a:ln w="19050">
                <a:noFill/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cat>
            <c:strRef>
              <c:f>Dados!$E$6:$H$6</c:f>
              <c:strCache>
                <c:ptCount val="4"/>
                <c:pt idx="0">
                  <c:v>% TRABALHADO</c:v>
                </c:pt>
                <c:pt idx="1">
                  <c:v>PONTEIRO</c:v>
                </c:pt>
                <c:pt idx="2">
                  <c:v>TOTAL</c:v>
                </c:pt>
                <c:pt idx="3">
                  <c:v>INFERIOR</c:v>
                </c:pt>
              </c:strCache>
            </c:strRef>
          </c:cat>
          <c:val>
            <c:numRef>
              <c:f>Dados!$E$9:$H$9</c:f>
              <c:numCache>
                <c:formatCode>0%</c:formatCode>
                <c:ptCount val="4"/>
                <c:pt idx="0" formatCode="0.00%">
                  <c:v>0.85897435897435892</c:v>
                </c:pt>
                <c:pt idx="1">
                  <c:v>0.02</c:v>
                </c:pt>
                <c:pt idx="2" formatCode="0.00%">
                  <c:v>0.12102564102564106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B0F0"/>
            </a:solidFill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55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  <a:alpha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75000"/>
                  <a:alpha val="6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lumMod val="75000"/>
                  <a:alpha val="6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75000"/>
                  <a:alpha val="55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B05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B050">
                  <a:alpha val="80000"/>
                </a:srgb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rgbClr val="00B0F0">
                  <a:alpha val="0"/>
                </a:srgbClr>
              </a:solidFill>
              <a:ln w="19050">
                <a:noFill/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Dados!$A$4" fmlaRange="RANGE_NOME_BASES" noThreeD="1" sel="2" val="0"/>
</file>

<file path=xl/ctrlProps/ctrlProp2.xml><?xml version="1.0" encoding="utf-8"?>
<formControlPr xmlns="http://schemas.microsoft.com/office/spreadsheetml/2009/9/main" objectType="Drop" dropStyle="combo" dx="16" fmlaLink="$A$25" fmlaRange="$B$2:$B$10" noThreeD="1" sel="1"/>
</file>

<file path=xl/ctrlProps/ctrlProp3.xml><?xml version="1.0" encoding="utf-8"?>
<formControlPr xmlns="http://schemas.microsoft.com/office/spreadsheetml/2009/9/main" objectType="Drop" dropStyle="combo" dx="16" fmlaLink="Plan4!$A$25" fmlaRange="RANGE_BASES" noThreeD="1" sel="1" val="0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pt-BR"/>
        </a:p>
      </dgm:t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388328</xdr:colOff>
      <xdr:row>2</xdr:row>
      <xdr:rowOff>58615</xdr:rowOff>
    </xdr:from>
    <xdr:to>
      <xdr:col>10</xdr:col>
      <xdr:colOff>95251</xdr:colOff>
      <xdr:row>3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xmlns="" id="{801B9C39-396E-4454-9B20-BB9E93393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337039</xdr:colOff>
      <xdr:row>1</xdr:row>
      <xdr:rowOff>102577</xdr:rowOff>
    </xdr:from>
    <xdr:to>
      <xdr:col>14</xdr:col>
      <xdr:colOff>344364</xdr:colOff>
      <xdr:row>8</xdr:row>
      <xdr:rowOff>7326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7F4EADC2-1F77-4BA4-8B00-63FF214868E4}"/>
            </a:ext>
          </a:extLst>
        </xdr:cNvPr>
        <xdr:cNvSpPr/>
      </xdr:nvSpPr>
      <xdr:spPr>
        <a:xfrm>
          <a:off x="1553308" y="556846"/>
          <a:ext cx="7304941" cy="12382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u="none"/>
            <a:t>Análise Vendas x</a:t>
          </a:r>
          <a:r>
            <a:rPr lang="pt-BR" sz="1100" u="none" baseline="0"/>
            <a:t> Cotações</a:t>
          </a:r>
        </a:p>
        <a:p>
          <a:pPr algn="l"/>
          <a:r>
            <a:rPr lang="pt-BR" sz="1100" u="none" baseline="0"/>
            <a:t>Gráfico</a:t>
          </a:r>
          <a:endParaRPr lang="pt-BR" sz="1100" u="none"/>
        </a:p>
      </xdr:txBody>
    </xdr:sp>
    <xdr:clientData/>
  </xdr:twoCellAnchor>
  <xdr:twoCellAnchor>
    <xdr:from>
      <xdr:col>0</xdr:col>
      <xdr:colOff>80597</xdr:colOff>
      <xdr:row>4</xdr:row>
      <xdr:rowOff>73270</xdr:rowOff>
    </xdr:from>
    <xdr:to>
      <xdr:col>2</xdr:col>
      <xdr:colOff>234462</xdr:colOff>
      <xdr:row>6</xdr:row>
      <xdr:rowOff>160270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F2B71F78-6802-4172-8401-1B36E5F50CE0}"/>
            </a:ext>
          </a:extLst>
        </xdr:cNvPr>
        <xdr:cNvSpPr/>
      </xdr:nvSpPr>
      <xdr:spPr>
        <a:xfrm>
          <a:off x="80597" y="1099039"/>
          <a:ext cx="1370134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Vendas</a:t>
          </a:r>
        </a:p>
        <a:p>
          <a:pPr algn="l"/>
          <a:r>
            <a:rPr lang="pt-BR" sz="1100"/>
            <a:t>XX</a:t>
          </a:r>
        </a:p>
      </xdr:txBody>
    </xdr:sp>
    <xdr:clientData/>
  </xdr:twoCellAnchor>
  <xdr:twoCellAnchor>
    <xdr:from>
      <xdr:col>0</xdr:col>
      <xdr:colOff>80596</xdr:colOff>
      <xdr:row>1</xdr:row>
      <xdr:rowOff>102575</xdr:rowOff>
    </xdr:from>
    <xdr:to>
      <xdr:col>2</xdr:col>
      <xdr:colOff>241789</xdr:colOff>
      <xdr:row>3</xdr:row>
      <xdr:rowOff>189575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xmlns="" id="{C9F450E2-BD5F-4EDD-9B55-ABAAFE5CC4CF}"/>
            </a:ext>
          </a:extLst>
        </xdr:cNvPr>
        <xdr:cNvSpPr/>
      </xdr:nvSpPr>
      <xdr:spPr>
        <a:xfrm>
          <a:off x="80596" y="556844"/>
          <a:ext cx="1377462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Cotações</a:t>
          </a:r>
        </a:p>
        <a:p>
          <a:pPr algn="l"/>
          <a:r>
            <a:rPr lang="pt-BR" sz="1100"/>
            <a:t>xx</a:t>
          </a:r>
        </a:p>
      </xdr:txBody>
    </xdr:sp>
    <xdr:clientData/>
  </xdr:twoCellAnchor>
  <xdr:twoCellAnchor>
    <xdr:from>
      <xdr:col>0</xdr:col>
      <xdr:colOff>80597</xdr:colOff>
      <xdr:row>7</xdr:row>
      <xdr:rowOff>36634</xdr:rowOff>
    </xdr:from>
    <xdr:to>
      <xdr:col>2</xdr:col>
      <xdr:colOff>234461</xdr:colOff>
      <xdr:row>9</xdr:row>
      <xdr:rowOff>123634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AAB12E9B-BB83-44FD-B2D4-A011096F2AC4}"/>
            </a:ext>
          </a:extLst>
        </xdr:cNvPr>
        <xdr:cNvSpPr/>
      </xdr:nvSpPr>
      <xdr:spPr>
        <a:xfrm>
          <a:off x="80597" y="1633903"/>
          <a:ext cx="1370133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Taxa de Conversão</a:t>
          </a:r>
          <a:r>
            <a:rPr lang="pt-BR" sz="1100" baseline="0"/>
            <a:t> </a:t>
          </a:r>
          <a:r>
            <a:rPr lang="pt-BR" sz="1100"/>
            <a:t>%</a:t>
          </a:r>
        </a:p>
      </xdr:txBody>
    </xdr:sp>
    <xdr:clientData/>
  </xdr:twoCellAnchor>
  <xdr:twoCellAnchor>
    <xdr:from>
      <xdr:col>2</xdr:col>
      <xdr:colOff>334108</xdr:colOff>
      <xdr:row>8</xdr:row>
      <xdr:rowOff>73269</xdr:rowOff>
    </xdr:from>
    <xdr:to>
      <xdr:col>6</xdr:col>
      <xdr:colOff>331569</xdr:colOff>
      <xdr:row>15</xdr:row>
      <xdr:rowOff>14654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xmlns="" id="{55A835A9-2A53-4618-82B3-4408F03D818A}"/>
            </a:ext>
          </a:extLst>
        </xdr:cNvPr>
        <xdr:cNvSpPr/>
      </xdr:nvSpPr>
      <xdr:spPr>
        <a:xfrm>
          <a:off x="1550377" y="1861038"/>
          <a:ext cx="2430000" cy="127488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Análise Vendedores</a:t>
          </a:r>
          <a:endParaRPr lang="pt-BR" sz="1100" baseline="0"/>
        </a:p>
        <a:p>
          <a:pPr algn="l"/>
          <a:r>
            <a:rPr lang="pt-BR" sz="1100" baseline="0"/>
            <a:t>Gráfico</a:t>
          </a:r>
          <a:endParaRPr lang="pt-BR" sz="1100"/>
        </a:p>
      </xdr:txBody>
    </xdr:sp>
    <xdr:clientData/>
  </xdr:twoCellAnchor>
  <xdr:twoCellAnchor>
    <xdr:from>
      <xdr:col>6</xdr:col>
      <xdr:colOff>389794</xdr:colOff>
      <xdr:row>8</xdr:row>
      <xdr:rowOff>73269</xdr:rowOff>
    </xdr:from>
    <xdr:to>
      <xdr:col>10</xdr:col>
      <xdr:colOff>387256</xdr:colOff>
      <xdr:row>15</xdr:row>
      <xdr:rowOff>7327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D711E9EF-B9F2-483B-9DDA-0FEBDA40C120}"/>
            </a:ext>
          </a:extLst>
        </xdr:cNvPr>
        <xdr:cNvSpPr/>
      </xdr:nvSpPr>
      <xdr:spPr>
        <a:xfrm>
          <a:off x="4038602" y="1861038"/>
          <a:ext cx="2430000" cy="126755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Análise Reservas</a:t>
          </a:r>
          <a:endParaRPr lang="pt-BR" sz="1100" baseline="0"/>
        </a:p>
        <a:p>
          <a:pPr algn="l"/>
          <a:r>
            <a:rPr lang="pt-BR" sz="1100" baseline="0"/>
            <a:t>Gráfico</a:t>
          </a:r>
          <a:endParaRPr lang="pt-BR" sz="1100"/>
        </a:p>
      </xdr:txBody>
    </xdr:sp>
    <xdr:clientData/>
  </xdr:twoCellAnchor>
  <xdr:twoCellAnchor>
    <xdr:from>
      <xdr:col>0</xdr:col>
      <xdr:colOff>86457</xdr:colOff>
      <xdr:row>10</xdr:row>
      <xdr:rowOff>7327</xdr:rowOff>
    </xdr:from>
    <xdr:to>
      <xdr:col>2</xdr:col>
      <xdr:colOff>238188</xdr:colOff>
      <xdr:row>15</xdr:row>
      <xdr:rowOff>29308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xmlns="" id="{6FC6119A-E346-48A5-B1C9-F2D2C3912471}"/>
            </a:ext>
          </a:extLst>
        </xdr:cNvPr>
        <xdr:cNvSpPr/>
      </xdr:nvSpPr>
      <xdr:spPr>
        <a:xfrm>
          <a:off x="86457" y="2176096"/>
          <a:ext cx="1368000" cy="97448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Seleção Vendedor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Segmentação Dados </a:t>
          </a:r>
          <a:endParaRPr lang="pt-BR">
            <a:effectLst/>
          </a:endParaRPr>
        </a:p>
      </xdr:txBody>
    </xdr:sp>
    <xdr:clientData/>
  </xdr:twoCellAnchor>
  <xdr:twoCellAnchor>
    <xdr:from>
      <xdr:col>10</xdr:col>
      <xdr:colOff>446944</xdr:colOff>
      <xdr:row>8</xdr:row>
      <xdr:rowOff>64477</xdr:rowOff>
    </xdr:from>
    <xdr:to>
      <xdr:col>14</xdr:col>
      <xdr:colOff>350805</xdr:colOff>
      <xdr:row>14</xdr:row>
      <xdr:rowOff>189035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2DA1A349-4733-4E8B-BA22-CE5946B90232}"/>
            </a:ext>
          </a:extLst>
        </xdr:cNvPr>
        <xdr:cNvSpPr/>
      </xdr:nvSpPr>
      <xdr:spPr>
        <a:xfrm>
          <a:off x="6528290" y="1852246"/>
          <a:ext cx="2336400" cy="126755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/>
            <a:t>Seleção de Datas</a:t>
          </a:r>
        </a:p>
        <a:p>
          <a:pPr algn="l"/>
          <a:r>
            <a:rPr lang="pt-BR" sz="1100" baseline="0"/>
            <a:t>Linha do Tempo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100308</xdr:colOff>
      <xdr:row>5</xdr:row>
      <xdr:rowOff>0</xdr:rowOff>
    </xdr:from>
    <xdr:to>
      <xdr:col>4</xdr:col>
      <xdr:colOff>251508</xdr:colOff>
      <xdr:row>14</xdr:row>
      <xdr:rowOff>85500</xdr:rowOff>
    </xdr:to>
    <xdr:grpSp>
      <xdr:nvGrpSpPr>
        <xdr:cNvPr id="4" name="Grupo 3"/>
        <xdr:cNvGrpSpPr/>
      </xdr:nvGrpSpPr>
      <xdr:grpSpPr>
        <a:xfrm>
          <a:off x="709908" y="952500"/>
          <a:ext cx="1980000" cy="1800000"/>
          <a:chOff x="5801925" y="2238375"/>
          <a:chExt cx="1980000" cy="1800000"/>
        </a:xfrm>
      </xdr:grpSpPr>
      <xdr:sp macro="" textlink="">
        <xdr:nvSpPr>
          <xdr:cNvPr id="5" name="Retângulo de cantos arredondados 4"/>
          <xdr:cNvSpPr/>
        </xdr:nvSpPr>
        <xdr:spPr>
          <a:xfrm>
            <a:off x="5801925" y="2238375"/>
            <a:ext cx="1980000" cy="1800000"/>
          </a:xfrm>
          <a:prstGeom prst="roundRect">
            <a:avLst>
              <a:gd name="adj" fmla="val 3590"/>
            </a:avLst>
          </a:prstGeom>
          <a:solidFill>
            <a:schemeClr val="bg1"/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6" name="Grupo 5"/>
          <xdr:cNvGrpSpPr/>
        </xdr:nvGrpSpPr>
        <xdr:grpSpPr>
          <a:xfrm>
            <a:off x="6141244" y="2667000"/>
            <a:ext cx="1301363" cy="1308298"/>
            <a:chOff x="6062112" y="2157412"/>
            <a:chExt cx="1800000" cy="1800000"/>
          </a:xfrm>
        </xdr:grpSpPr>
        <xdr:graphicFrame macro="">
          <xdr:nvGraphicFramePr>
            <xdr:cNvPr id="9" name="Gráfico 8"/>
            <xdr:cNvGraphicFramePr/>
          </xdr:nvGraphicFramePr>
          <xdr:xfrm>
            <a:off x="6062112" y="2157412"/>
            <a:ext cx="1800000" cy="18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10" name="Grupo 9"/>
            <xdr:cNvGrpSpPr/>
          </xdr:nvGrpSpPr>
          <xdr:grpSpPr>
            <a:xfrm>
              <a:off x="6062112" y="2157412"/>
              <a:ext cx="1800000" cy="1800000"/>
              <a:chOff x="5119666" y="2857500"/>
              <a:chExt cx="1800000" cy="1800000"/>
            </a:xfrm>
          </xdr:grpSpPr>
          <xdr:graphicFrame macro="">
            <xdr:nvGraphicFramePr>
              <xdr:cNvPr id="11" name="Gráfico 10"/>
              <xdr:cNvGraphicFramePr/>
            </xdr:nvGraphicFramePr>
            <xdr:xfrm>
              <a:off x="5119666" y="2857500"/>
              <a:ext cx="1800000" cy="180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12" name="Elipse 11"/>
              <xdr:cNvSpPr/>
            </xdr:nvSpPr>
            <xdr:spPr>
              <a:xfrm>
                <a:off x="5983666" y="3721500"/>
                <a:ext cx="72000" cy="72000"/>
              </a:xfrm>
              <a:prstGeom prst="ellipse">
                <a:avLst/>
              </a:prstGeom>
              <a:solidFill>
                <a:schemeClr val="tx1">
                  <a:lumMod val="75000"/>
                  <a:lumOff val="2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sp macro="" textlink="Dados!$D$4">
        <xdr:nvSpPr>
          <xdr:cNvPr id="7" name="Retângulo de cantos arredondados 6"/>
          <xdr:cNvSpPr/>
        </xdr:nvSpPr>
        <xdr:spPr>
          <a:xfrm>
            <a:off x="6130833" y="3429000"/>
            <a:ext cx="1322185" cy="381000"/>
          </a:xfrm>
          <a:prstGeom prst="roundRect">
            <a:avLst/>
          </a:prstGeom>
          <a:noFill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B255EFC-EAC0-4D16-9158-A80D1401ADF4}" type="TxLink">
              <a:rPr lang="en-US" sz="11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/>
                <a:cs typeface="Calibri"/>
              </a:rPr>
              <a:t>30,73%</a:t>
            </a:fld>
            <a:endParaRPr lang="pt-BR" sz="16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8" name="Retângulo 7"/>
          <xdr:cNvSpPr/>
        </xdr:nvSpPr>
        <xdr:spPr>
          <a:xfrm>
            <a:off x="6130833" y="2238375"/>
            <a:ext cx="1322185" cy="27692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tx1">
                    <a:lumMod val="65000"/>
                    <a:lumOff val="35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Base</a:t>
            </a:r>
            <a:r>
              <a:rPr lang="pt-BR" sz="11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Trabalhada</a:t>
            </a:r>
            <a:endParaRPr lang="pt-BR" sz="1100">
              <a:solidFill>
                <a:schemeClr val="tx1">
                  <a:lumMod val="65000"/>
                  <a:lumOff val="3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4</xdr:col>
      <xdr:colOff>342900</xdr:colOff>
      <xdr:row>4</xdr:row>
      <xdr:rowOff>180975</xdr:rowOff>
    </xdr:from>
    <xdr:to>
      <xdr:col>7</xdr:col>
      <xdr:colOff>504040</xdr:colOff>
      <xdr:row>14</xdr:row>
      <xdr:rowOff>75975</xdr:rowOff>
    </xdr:to>
    <xdr:grpSp>
      <xdr:nvGrpSpPr>
        <xdr:cNvPr id="13" name="Grupo 12"/>
        <xdr:cNvGrpSpPr/>
      </xdr:nvGrpSpPr>
      <xdr:grpSpPr>
        <a:xfrm>
          <a:off x="2781300" y="942975"/>
          <a:ext cx="1989940" cy="1800000"/>
          <a:chOff x="5801925" y="2238375"/>
          <a:chExt cx="1980000" cy="1800000"/>
        </a:xfrm>
      </xdr:grpSpPr>
      <xdr:sp macro="" textlink="">
        <xdr:nvSpPr>
          <xdr:cNvPr id="14" name="Retângulo de cantos arredondados 13"/>
          <xdr:cNvSpPr/>
        </xdr:nvSpPr>
        <xdr:spPr>
          <a:xfrm>
            <a:off x="5801925" y="2238375"/>
            <a:ext cx="1980000" cy="1800000"/>
          </a:xfrm>
          <a:prstGeom prst="roundRect">
            <a:avLst>
              <a:gd name="adj" fmla="val 3590"/>
            </a:avLst>
          </a:prstGeom>
          <a:solidFill>
            <a:schemeClr val="bg1"/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5" name="Grupo 14"/>
          <xdr:cNvGrpSpPr/>
        </xdr:nvGrpSpPr>
        <xdr:grpSpPr>
          <a:xfrm>
            <a:off x="6141244" y="2667000"/>
            <a:ext cx="1301363" cy="1308298"/>
            <a:chOff x="6062112" y="2157412"/>
            <a:chExt cx="1800000" cy="1800000"/>
          </a:xfrm>
        </xdr:grpSpPr>
        <xdr:graphicFrame macro="">
          <xdr:nvGraphicFramePr>
            <xdr:cNvPr id="18" name="Gráfico 17"/>
            <xdr:cNvGraphicFramePr/>
          </xdr:nvGraphicFramePr>
          <xdr:xfrm>
            <a:off x="6062112" y="2157412"/>
            <a:ext cx="1800000" cy="18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pSp>
          <xdr:nvGrpSpPr>
            <xdr:cNvPr id="19" name="Grupo 18"/>
            <xdr:cNvGrpSpPr/>
          </xdr:nvGrpSpPr>
          <xdr:grpSpPr>
            <a:xfrm>
              <a:off x="6062112" y="2157412"/>
              <a:ext cx="1800000" cy="1800000"/>
              <a:chOff x="5119666" y="2857500"/>
              <a:chExt cx="1800000" cy="1800000"/>
            </a:xfrm>
          </xdr:grpSpPr>
          <xdr:graphicFrame macro="">
            <xdr:nvGraphicFramePr>
              <xdr:cNvPr id="20" name="Gráfico 19"/>
              <xdr:cNvGraphicFramePr/>
            </xdr:nvGraphicFramePr>
            <xdr:xfrm>
              <a:off x="5119666" y="2857500"/>
              <a:ext cx="1800000" cy="180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21" name="Elipse 20"/>
              <xdr:cNvSpPr/>
            </xdr:nvSpPr>
            <xdr:spPr>
              <a:xfrm>
                <a:off x="5983666" y="3721500"/>
                <a:ext cx="72000" cy="72000"/>
              </a:xfrm>
              <a:prstGeom prst="ellipse">
                <a:avLst/>
              </a:prstGeom>
              <a:solidFill>
                <a:schemeClr val="tx1">
                  <a:lumMod val="75000"/>
                  <a:lumOff val="2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sp macro="" textlink="Dados!E7">
        <xdr:nvSpPr>
          <xdr:cNvPr id="16" name="Retângulo de cantos arredondados 15"/>
          <xdr:cNvSpPr/>
        </xdr:nvSpPr>
        <xdr:spPr>
          <a:xfrm>
            <a:off x="6130833" y="3429000"/>
            <a:ext cx="1322185" cy="381000"/>
          </a:xfrm>
          <a:prstGeom prst="roundRect">
            <a:avLst/>
          </a:prstGeom>
          <a:noFill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E3C0D3D-32E3-4533-99EB-4F6E4ADD2AF4}" type="TxLink">
              <a:rPr lang="en-US" sz="11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Segoe UI Black" panose="020B0A02040204020203" pitchFamily="34" charset="0"/>
                <a:cs typeface="Calibri"/>
              </a:rPr>
              <a:t>19,67%</a:t>
            </a:fld>
            <a:endParaRPr lang="en-US" sz="16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Segoe UI Black" panose="020B0A02040204020203" pitchFamily="34" charset="0"/>
              <a:cs typeface="Calibri"/>
            </a:endParaRPr>
          </a:p>
        </xdr:txBody>
      </xdr:sp>
      <xdr:sp macro="" textlink="$A$7">
        <xdr:nvSpPr>
          <xdr:cNvPr id="17" name="Retângulo 16"/>
          <xdr:cNvSpPr/>
        </xdr:nvSpPr>
        <xdr:spPr>
          <a:xfrm>
            <a:off x="5801925" y="2238375"/>
            <a:ext cx="1980000" cy="27692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73DD260-E5AC-456A-B43D-A824ABEE2A8D}" type="TxLink">
              <a:rPr lang="en-US" sz="1100" b="0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rPr>
              <a:t>Base Trabalhada [A]</a:t>
            </a:fld>
            <a:endPara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8</xdr:col>
      <xdr:colOff>45672</xdr:colOff>
      <xdr:row>5</xdr:row>
      <xdr:rowOff>0</xdr:rowOff>
    </xdr:from>
    <xdr:to>
      <xdr:col>11</xdr:col>
      <xdr:colOff>206812</xdr:colOff>
      <xdr:row>14</xdr:row>
      <xdr:rowOff>85500</xdr:rowOff>
    </xdr:to>
    <xdr:grpSp>
      <xdr:nvGrpSpPr>
        <xdr:cNvPr id="22" name="Grupo 21"/>
        <xdr:cNvGrpSpPr/>
      </xdr:nvGrpSpPr>
      <xdr:grpSpPr>
        <a:xfrm>
          <a:off x="4922472" y="952500"/>
          <a:ext cx="1989940" cy="1800000"/>
          <a:chOff x="5801925" y="2238375"/>
          <a:chExt cx="1980000" cy="1800000"/>
        </a:xfrm>
      </xdr:grpSpPr>
      <xdr:sp macro="" textlink="">
        <xdr:nvSpPr>
          <xdr:cNvPr id="23" name="Retângulo de cantos arredondados 22"/>
          <xdr:cNvSpPr/>
        </xdr:nvSpPr>
        <xdr:spPr>
          <a:xfrm>
            <a:off x="5801925" y="2238375"/>
            <a:ext cx="1980000" cy="1800000"/>
          </a:xfrm>
          <a:prstGeom prst="roundRect">
            <a:avLst>
              <a:gd name="adj" fmla="val 3590"/>
            </a:avLst>
          </a:prstGeom>
          <a:solidFill>
            <a:schemeClr val="bg1"/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4" name="Grupo 23"/>
          <xdr:cNvGrpSpPr/>
        </xdr:nvGrpSpPr>
        <xdr:grpSpPr>
          <a:xfrm>
            <a:off x="6141244" y="2667000"/>
            <a:ext cx="1301363" cy="1308298"/>
            <a:chOff x="6062112" y="2157412"/>
            <a:chExt cx="1800000" cy="1800000"/>
          </a:xfrm>
        </xdr:grpSpPr>
        <xdr:graphicFrame macro="">
          <xdr:nvGraphicFramePr>
            <xdr:cNvPr id="27" name="Gráfico 26"/>
            <xdr:cNvGraphicFramePr/>
          </xdr:nvGraphicFramePr>
          <xdr:xfrm>
            <a:off x="6062112" y="2157412"/>
            <a:ext cx="1800000" cy="18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pSp>
          <xdr:nvGrpSpPr>
            <xdr:cNvPr id="28" name="Grupo 27"/>
            <xdr:cNvGrpSpPr/>
          </xdr:nvGrpSpPr>
          <xdr:grpSpPr>
            <a:xfrm>
              <a:off x="6062112" y="2157412"/>
              <a:ext cx="1800000" cy="1800000"/>
              <a:chOff x="5119666" y="2857500"/>
              <a:chExt cx="1800000" cy="1800000"/>
            </a:xfrm>
          </xdr:grpSpPr>
          <xdr:graphicFrame macro="">
            <xdr:nvGraphicFramePr>
              <xdr:cNvPr id="29" name="Gráfico 28"/>
              <xdr:cNvGraphicFramePr/>
            </xdr:nvGraphicFramePr>
            <xdr:xfrm>
              <a:off x="5119666" y="2857500"/>
              <a:ext cx="1800000" cy="180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sp macro="" textlink="">
            <xdr:nvSpPr>
              <xdr:cNvPr id="30" name="Elipse 29"/>
              <xdr:cNvSpPr/>
            </xdr:nvSpPr>
            <xdr:spPr>
              <a:xfrm>
                <a:off x="5983666" y="3721500"/>
                <a:ext cx="72000" cy="72000"/>
              </a:xfrm>
              <a:prstGeom prst="ellipse">
                <a:avLst/>
              </a:prstGeom>
              <a:solidFill>
                <a:schemeClr val="tx1">
                  <a:lumMod val="75000"/>
                  <a:lumOff val="2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sp macro="" textlink="$E$8">
        <xdr:nvSpPr>
          <xdr:cNvPr id="25" name="Retângulo de cantos arredondados 24"/>
          <xdr:cNvSpPr/>
        </xdr:nvSpPr>
        <xdr:spPr>
          <a:xfrm>
            <a:off x="6130833" y="3429000"/>
            <a:ext cx="1322185" cy="381000"/>
          </a:xfrm>
          <a:prstGeom prst="roundRect">
            <a:avLst/>
          </a:prstGeom>
          <a:noFill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BBEC147-F0FF-4938-9075-7EFAE5CBC606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78,00%</a:t>
            </a:fld>
            <a:endParaRPr lang="en-US" sz="16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endParaRPr>
          </a:p>
        </xdr:txBody>
      </xdr:sp>
      <xdr:sp macro="" textlink="$A$8">
        <xdr:nvSpPr>
          <xdr:cNvPr id="26" name="Retângulo 25"/>
          <xdr:cNvSpPr/>
        </xdr:nvSpPr>
        <xdr:spPr>
          <a:xfrm>
            <a:off x="5801925" y="2238375"/>
            <a:ext cx="1980000" cy="27692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8DF876A-F02A-4143-B3C4-0FAA9FD429BA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Segoe UI Black" panose="020B0A02040204020203" pitchFamily="34" charset="0"/>
                <a:cs typeface="Calibri"/>
              </a:rPr>
              <a:t>BASE TRABALHADA [MN]</a:t>
            </a:fld>
            <a:endPara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11</xdr:col>
      <xdr:colOff>353210</xdr:colOff>
      <xdr:row>5</xdr:row>
      <xdr:rowOff>0</xdr:rowOff>
    </xdr:from>
    <xdr:to>
      <xdr:col>14</xdr:col>
      <xdr:colOff>514350</xdr:colOff>
      <xdr:row>14</xdr:row>
      <xdr:rowOff>85500</xdr:rowOff>
    </xdr:to>
    <xdr:grpSp>
      <xdr:nvGrpSpPr>
        <xdr:cNvPr id="31" name="Grupo 30"/>
        <xdr:cNvGrpSpPr/>
      </xdr:nvGrpSpPr>
      <xdr:grpSpPr>
        <a:xfrm>
          <a:off x="7058810" y="952500"/>
          <a:ext cx="1989940" cy="1800000"/>
          <a:chOff x="5801925" y="2238375"/>
          <a:chExt cx="1980000" cy="1800000"/>
        </a:xfrm>
      </xdr:grpSpPr>
      <xdr:sp macro="" textlink="">
        <xdr:nvSpPr>
          <xdr:cNvPr id="32" name="Retângulo de cantos arredondados 31"/>
          <xdr:cNvSpPr/>
        </xdr:nvSpPr>
        <xdr:spPr>
          <a:xfrm>
            <a:off x="5801925" y="2238375"/>
            <a:ext cx="1980000" cy="1800000"/>
          </a:xfrm>
          <a:prstGeom prst="roundRect">
            <a:avLst>
              <a:gd name="adj" fmla="val 3590"/>
            </a:avLst>
          </a:prstGeom>
          <a:solidFill>
            <a:schemeClr val="bg1"/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33" name="Grupo 32"/>
          <xdr:cNvGrpSpPr/>
        </xdr:nvGrpSpPr>
        <xdr:grpSpPr>
          <a:xfrm>
            <a:off x="6141244" y="2667000"/>
            <a:ext cx="1301363" cy="1308299"/>
            <a:chOff x="6062112" y="2157412"/>
            <a:chExt cx="1800000" cy="1800001"/>
          </a:xfrm>
        </xdr:grpSpPr>
        <xdr:graphicFrame macro="">
          <xdr:nvGraphicFramePr>
            <xdr:cNvPr id="36" name="Gráfico 35"/>
            <xdr:cNvGraphicFramePr/>
          </xdr:nvGraphicFramePr>
          <xdr:xfrm>
            <a:off x="6062112" y="2157412"/>
            <a:ext cx="1800000" cy="18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pSp>
          <xdr:nvGrpSpPr>
            <xdr:cNvPr id="37" name="Grupo 36"/>
            <xdr:cNvGrpSpPr/>
          </xdr:nvGrpSpPr>
          <xdr:grpSpPr>
            <a:xfrm>
              <a:off x="6062112" y="2157412"/>
              <a:ext cx="1800000" cy="1800001"/>
              <a:chOff x="5119666" y="2857500"/>
              <a:chExt cx="1800000" cy="1800001"/>
            </a:xfrm>
          </xdr:grpSpPr>
          <xdr:graphicFrame macro="">
            <xdr:nvGraphicFramePr>
              <xdr:cNvPr id="38" name="Gráfico 37"/>
              <xdr:cNvGraphicFramePr/>
            </xdr:nvGraphicFramePr>
            <xdr:xfrm>
              <a:off x="5119666" y="2857500"/>
              <a:ext cx="1800000" cy="180000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8"/>
              </a:graphicData>
            </a:graphic>
          </xdr:graphicFrame>
          <xdr:sp macro="" textlink="">
            <xdr:nvSpPr>
              <xdr:cNvPr id="39" name="Elipse 38"/>
              <xdr:cNvSpPr/>
            </xdr:nvSpPr>
            <xdr:spPr>
              <a:xfrm>
                <a:off x="5983666" y="3721500"/>
                <a:ext cx="72000" cy="72000"/>
              </a:xfrm>
              <a:prstGeom prst="ellipse">
                <a:avLst/>
              </a:prstGeom>
              <a:solidFill>
                <a:schemeClr val="tx1">
                  <a:lumMod val="75000"/>
                  <a:lumOff val="2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sp macro="" textlink="$E$9">
        <xdr:nvSpPr>
          <xdr:cNvPr id="34" name="Retângulo de cantos arredondados 33"/>
          <xdr:cNvSpPr/>
        </xdr:nvSpPr>
        <xdr:spPr>
          <a:xfrm>
            <a:off x="6130833" y="3429000"/>
            <a:ext cx="1322185" cy="381000"/>
          </a:xfrm>
          <a:prstGeom prst="roundRect">
            <a:avLst/>
          </a:prstGeom>
          <a:noFill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2DEA365-4796-42EB-A33E-FEA3B22FAF81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33,33%</a:t>
            </a:fld>
            <a:endParaRPr lang="en-US" sz="16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endParaRPr>
          </a:p>
        </xdr:txBody>
      </xdr:sp>
      <xdr:sp macro="" textlink="$A$9">
        <xdr:nvSpPr>
          <xdr:cNvPr id="35" name="Retângulo 34"/>
          <xdr:cNvSpPr/>
        </xdr:nvSpPr>
        <xdr:spPr>
          <a:xfrm>
            <a:off x="5801925" y="2238375"/>
            <a:ext cx="1980000" cy="27692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488210B-341F-477B-8128-22C16B8176C7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Segoe UI Black" panose="020B0A02040204020203" pitchFamily="34" charset="0"/>
                <a:cs typeface="Calibri"/>
              </a:rPr>
              <a:t>BASE TRABALHADA [C]</a:t>
            </a:fld>
            <a:endPara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15</xdr:col>
      <xdr:colOff>0</xdr:colOff>
      <xdr:row>5</xdr:row>
      <xdr:rowOff>9300</xdr:rowOff>
    </xdr:from>
    <xdr:to>
      <xdr:col>18</xdr:col>
      <xdr:colOff>161140</xdr:colOff>
      <xdr:row>14</xdr:row>
      <xdr:rowOff>94800</xdr:rowOff>
    </xdr:to>
    <xdr:grpSp>
      <xdr:nvGrpSpPr>
        <xdr:cNvPr id="40" name="Grupo 39"/>
        <xdr:cNvGrpSpPr/>
      </xdr:nvGrpSpPr>
      <xdr:grpSpPr>
        <a:xfrm>
          <a:off x="9144000" y="961800"/>
          <a:ext cx="1989940" cy="1800000"/>
          <a:chOff x="5801925" y="2238375"/>
          <a:chExt cx="1980000" cy="1800000"/>
        </a:xfrm>
      </xdr:grpSpPr>
      <xdr:sp macro="" textlink="">
        <xdr:nvSpPr>
          <xdr:cNvPr id="41" name="Retângulo de cantos arredondados 40"/>
          <xdr:cNvSpPr/>
        </xdr:nvSpPr>
        <xdr:spPr>
          <a:xfrm>
            <a:off x="5801925" y="2238375"/>
            <a:ext cx="1980000" cy="1800000"/>
          </a:xfrm>
          <a:prstGeom prst="roundRect">
            <a:avLst>
              <a:gd name="adj" fmla="val 3590"/>
            </a:avLst>
          </a:prstGeom>
          <a:solidFill>
            <a:schemeClr val="bg1"/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42" name="Grupo 41"/>
          <xdr:cNvGrpSpPr/>
        </xdr:nvGrpSpPr>
        <xdr:grpSpPr>
          <a:xfrm>
            <a:off x="6141244" y="2667000"/>
            <a:ext cx="1301363" cy="1308298"/>
            <a:chOff x="6062112" y="2157412"/>
            <a:chExt cx="1800000" cy="1800000"/>
          </a:xfrm>
        </xdr:grpSpPr>
        <xdr:graphicFrame macro="">
          <xdr:nvGraphicFramePr>
            <xdr:cNvPr id="45" name="Gráfico 44"/>
            <xdr:cNvGraphicFramePr/>
          </xdr:nvGraphicFramePr>
          <xdr:xfrm>
            <a:off x="6062112" y="2157412"/>
            <a:ext cx="1800000" cy="18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pSp>
          <xdr:nvGrpSpPr>
            <xdr:cNvPr id="46" name="Grupo 45"/>
            <xdr:cNvGrpSpPr/>
          </xdr:nvGrpSpPr>
          <xdr:grpSpPr>
            <a:xfrm>
              <a:off x="6062112" y="2157412"/>
              <a:ext cx="1800000" cy="1800000"/>
              <a:chOff x="5119666" y="2857500"/>
              <a:chExt cx="1800000" cy="1800000"/>
            </a:xfrm>
          </xdr:grpSpPr>
          <xdr:graphicFrame macro="">
            <xdr:nvGraphicFramePr>
              <xdr:cNvPr id="47" name="Gráfico 46"/>
              <xdr:cNvGraphicFramePr/>
            </xdr:nvGraphicFramePr>
            <xdr:xfrm>
              <a:off x="5119666" y="2857500"/>
              <a:ext cx="1800000" cy="180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0"/>
              </a:graphicData>
            </a:graphic>
          </xdr:graphicFrame>
          <xdr:sp macro="" textlink="">
            <xdr:nvSpPr>
              <xdr:cNvPr id="48" name="Elipse 47"/>
              <xdr:cNvSpPr/>
            </xdr:nvSpPr>
            <xdr:spPr>
              <a:xfrm>
                <a:off x="5983666" y="3721500"/>
                <a:ext cx="72000" cy="72000"/>
              </a:xfrm>
              <a:prstGeom prst="ellipse">
                <a:avLst/>
              </a:prstGeom>
              <a:solidFill>
                <a:schemeClr val="tx1">
                  <a:lumMod val="75000"/>
                  <a:lumOff val="2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sp macro="" textlink="$E$10">
        <xdr:nvSpPr>
          <xdr:cNvPr id="43" name="Retângulo de cantos arredondados 42"/>
          <xdr:cNvSpPr/>
        </xdr:nvSpPr>
        <xdr:spPr>
          <a:xfrm>
            <a:off x="6130833" y="3429000"/>
            <a:ext cx="1322185" cy="381000"/>
          </a:xfrm>
          <a:prstGeom prst="roundRect">
            <a:avLst/>
          </a:prstGeom>
          <a:noFill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9F282D7-CB34-48AD-BA25-30C759C81DBD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38,38%</a:t>
            </a:fld>
            <a:endParaRPr lang="en-US" sz="16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endParaRPr>
          </a:p>
        </xdr:txBody>
      </xdr:sp>
      <xdr:sp macro="" textlink="$A$10">
        <xdr:nvSpPr>
          <xdr:cNvPr id="44" name="Retângulo 43"/>
          <xdr:cNvSpPr/>
        </xdr:nvSpPr>
        <xdr:spPr>
          <a:xfrm>
            <a:off x="5801925" y="2238375"/>
            <a:ext cx="1980000" cy="27692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466A5A7-46DA-4BFD-8D09-A21BBEDD3641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Segoe UI Black" panose="020B0A02040204020203" pitchFamily="34" charset="0"/>
                <a:cs typeface="Calibri"/>
              </a:rPr>
              <a:t>Base Trabalhada [EF]</a:t>
            </a:fld>
            <a:endPara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18</xdr:col>
      <xdr:colOff>199240</xdr:colOff>
      <xdr:row>5</xdr:row>
      <xdr:rowOff>9300</xdr:rowOff>
    </xdr:from>
    <xdr:to>
      <xdr:col>21</xdr:col>
      <xdr:colOff>360380</xdr:colOff>
      <xdr:row>14</xdr:row>
      <xdr:rowOff>94800</xdr:rowOff>
    </xdr:to>
    <xdr:grpSp>
      <xdr:nvGrpSpPr>
        <xdr:cNvPr id="49" name="Grupo 48"/>
        <xdr:cNvGrpSpPr/>
      </xdr:nvGrpSpPr>
      <xdr:grpSpPr>
        <a:xfrm>
          <a:off x="11172040" y="961800"/>
          <a:ext cx="1989940" cy="1800000"/>
          <a:chOff x="5801925" y="2238375"/>
          <a:chExt cx="1980000" cy="1800000"/>
        </a:xfrm>
      </xdr:grpSpPr>
      <xdr:sp macro="" textlink="">
        <xdr:nvSpPr>
          <xdr:cNvPr id="50" name="Retângulo de cantos arredondados 49"/>
          <xdr:cNvSpPr/>
        </xdr:nvSpPr>
        <xdr:spPr>
          <a:xfrm>
            <a:off x="5801925" y="2238375"/>
            <a:ext cx="1980000" cy="1800000"/>
          </a:xfrm>
          <a:prstGeom prst="roundRect">
            <a:avLst>
              <a:gd name="adj" fmla="val 3590"/>
            </a:avLst>
          </a:prstGeom>
          <a:solidFill>
            <a:schemeClr val="bg1"/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51" name="Grupo 50"/>
          <xdr:cNvGrpSpPr/>
        </xdr:nvGrpSpPr>
        <xdr:grpSpPr>
          <a:xfrm>
            <a:off x="6141244" y="2667000"/>
            <a:ext cx="1301364" cy="1308298"/>
            <a:chOff x="6062111" y="2157412"/>
            <a:chExt cx="1800001" cy="1800000"/>
          </a:xfrm>
        </xdr:grpSpPr>
        <xdr:graphicFrame macro="">
          <xdr:nvGraphicFramePr>
            <xdr:cNvPr id="54" name="Gráfico 53"/>
            <xdr:cNvGraphicFramePr/>
          </xdr:nvGraphicFramePr>
          <xdr:xfrm>
            <a:off x="6062112" y="2157412"/>
            <a:ext cx="1800000" cy="18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pSp>
          <xdr:nvGrpSpPr>
            <xdr:cNvPr id="55" name="Grupo 54"/>
            <xdr:cNvGrpSpPr/>
          </xdr:nvGrpSpPr>
          <xdr:grpSpPr>
            <a:xfrm>
              <a:off x="6062111" y="2157412"/>
              <a:ext cx="1800000" cy="1800000"/>
              <a:chOff x="5119665" y="2857500"/>
              <a:chExt cx="1800000" cy="1800000"/>
            </a:xfrm>
          </xdr:grpSpPr>
          <xdr:graphicFrame macro="">
            <xdr:nvGraphicFramePr>
              <xdr:cNvPr id="56" name="Gráfico 55"/>
              <xdr:cNvGraphicFramePr/>
            </xdr:nvGraphicFramePr>
            <xdr:xfrm>
              <a:off x="5119665" y="2857500"/>
              <a:ext cx="1800000" cy="180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2"/>
              </a:graphicData>
            </a:graphic>
          </xdr:graphicFrame>
          <xdr:sp macro="" textlink="">
            <xdr:nvSpPr>
              <xdr:cNvPr id="57" name="Elipse 56"/>
              <xdr:cNvSpPr/>
            </xdr:nvSpPr>
            <xdr:spPr>
              <a:xfrm>
                <a:off x="5983666" y="3721500"/>
                <a:ext cx="72000" cy="72000"/>
              </a:xfrm>
              <a:prstGeom prst="ellipse">
                <a:avLst/>
              </a:prstGeom>
              <a:solidFill>
                <a:schemeClr val="tx1">
                  <a:lumMod val="75000"/>
                  <a:lumOff val="2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sp macro="" textlink="$E$11">
        <xdr:nvSpPr>
          <xdr:cNvPr id="52" name="Retângulo de cantos arredondados 51"/>
          <xdr:cNvSpPr/>
        </xdr:nvSpPr>
        <xdr:spPr>
          <a:xfrm>
            <a:off x="6130833" y="3429000"/>
            <a:ext cx="1322185" cy="381000"/>
          </a:xfrm>
          <a:prstGeom prst="roundRect">
            <a:avLst/>
          </a:prstGeom>
          <a:noFill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9F3BBB9-ACEA-442F-8AC7-6254D5394670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54,19%</a:t>
            </a:fld>
            <a:endParaRPr lang="en-US" sz="16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endParaRPr>
          </a:p>
        </xdr:txBody>
      </xdr:sp>
      <xdr:sp macro="" textlink="$A$11">
        <xdr:nvSpPr>
          <xdr:cNvPr id="53" name="Retângulo 52"/>
          <xdr:cNvSpPr/>
        </xdr:nvSpPr>
        <xdr:spPr>
          <a:xfrm>
            <a:off x="5801925" y="2238375"/>
            <a:ext cx="1980000" cy="27692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F066AD3-9789-46F2-AF33-AC4485266D9D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Segoe UI Black" panose="020B0A02040204020203" pitchFamily="34" charset="0"/>
                <a:cs typeface="Calibri"/>
              </a:rPr>
              <a:t>Base Trabalhada [Z]</a:t>
            </a:fld>
            <a:endPara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11</xdr:col>
      <xdr:colOff>376477</xdr:colOff>
      <xdr:row>15</xdr:row>
      <xdr:rowOff>52791</xdr:rowOff>
    </xdr:from>
    <xdr:to>
      <xdr:col>21</xdr:col>
      <xdr:colOff>353337</xdr:colOff>
      <xdr:row>26</xdr:row>
      <xdr:rowOff>179308</xdr:rowOff>
    </xdr:to>
    <xdr:grpSp>
      <xdr:nvGrpSpPr>
        <xdr:cNvPr id="61" name="Grupo 60"/>
        <xdr:cNvGrpSpPr/>
      </xdr:nvGrpSpPr>
      <xdr:grpSpPr>
        <a:xfrm>
          <a:off x="7082077" y="2910291"/>
          <a:ext cx="6072860" cy="2222017"/>
          <a:chOff x="696750" y="2914425"/>
          <a:chExt cx="10475290" cy="2476500"/>
        </a:xfrm>
      </xdr:grpSpPr>
      <xdr:sp macro="" textlink="">
        <xdr:nvSpPr>
          <xdr:cNvPr id="59" name="Retângulo de cantos arredondados 58"/>
          <xdr:cNvSpPr/>
        </xdr:nvSpPr>
        <xdr:spPr>
          <a:xfrm>
            <a:off x="696750" y="2914425"/>
            <a:ext cx="10475290" cy="2476500"/>
          </a:xfrm>
          <a:prstGeom prst="roundRect">
            <a:avLst>
              <a:gd name="adj" fmla="val 4107"/>
            </a:avLst>
          </a:prstGeom>
          <a:solidFill>
            <a:schemeClr val="bg1"/>
          </a:solidFill>
          <a:ln/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0" name="Gráfico 59"/>
          <xdr:cNvGraphicFramePr/>
        </xdr:nvGraphicFramePr>
        <xdr:xfrm>
          <a:off x="796370" y="3014438"/>
          <a:ext cx="10276050" cy="2276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</xdr:grpSp>
    <xdr:clientData/>
  </xdr:twoCellAnchor>
  <xdr:twoCellAnchor>
    <xdr:from>
      <xdr:col>1</xdr:col>
      <xdr:colOff>76264</xdr:colOff>
      <xdr:row>15</xdr:row>
      <xdr:rowOff>52791</xdr:rowOff>
    </xdr:from>
    <xdr:to>
      <xdr:col>11</xdr:col>
      <xdr:colOff>206812</xdr:colOff>
      <xdr:row>27</xdr:row>
      <xdr:rowOff>0</xdr:rowOff>
    </xdr:to>
    <xdr:grpSp>
      <xdr:nvGrpSpPr>
        <xdr:cNvPr id="7177" name="Grupo 7176"/>
        <xdr:cNvGrpSpPr/>
      </xdr:nvGrpSpPr>
      <xdr:grpSpPr>
        <a:xfrm>
          <a:off x="685864" y="2910291"/>
          <a:ext cx="6226548" cy="2233209"/>
          <a:chOff x="1852824" y="8810625"/>
          <a:chExt cx="6874893" cy="4032000"/>
        </a:xfrm>
      </xdr:grpSpPr>
      <xdr:grpSp>
        <xdr:nvGrpSpPr>
          <xdr:cNvPr id="7176" name="Grupo 7175"/>
          <xdr:cNvGrpSpPr/>
        </xdr:nvGrpSpPr>
        <xdr:grpSpPr>
          <a:xfrm>
            <a:off x="1852824" y="8810625"/>
            <a:ext cx="6874893" cy="4032000"/>
            <a:chOff x="1843299" y="8572500"/>
            <a:chExt cx="6874893" cy="4032000"/>
          </a:xfrm>
        </xdr:grpSpPr>
        <xdr:sp macro="" textlink="">
          <xdr:nvSpPr>
            <xdr:cNvPr id="62" name="Retângulo de cantos arredondados 61"/>
            <xdr:cNvSpPr/>
          </xdr:nvSpPr>
          <xdr:spPr>
            <a:xfrm>
              <a:off x="1843299" y="8572500"/>
              <a:ext cx="6874893" cy="4032000"/>
            </a:xfrm>
            <a:prstGeom prst="roundRect">
              <a:avLst>
                <a:gd name="adj" fmla="val 2803"/>
              </a:avLst>
            </a:prstGeom>
            <a:solidFill>
              <a:schemeClr val="bg1"/>
            </a:solidFill>
          </xdr:spPr>
          <xdr:style>
            <a:lnRef idx="0">
              <a:schemeClr val="accent5"/>
            </a:lnRef>
            <a:fillRef idx="3">
              <a:schemeClr val="accent5"/>
            </a:fillRef>
            <a:effectRef idx="3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3" name="Retângulo de cantos arredondados 62"/>
            <xdr:cNvSpPr/>
          </xdr:nvSpPr>
          <xdr:spPr>
            <a:xfrm>
              <a:off x="2157484" y="8763000"/>
              <a:ext cx="6376916" cy="381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solidFill>
                    <a:schemeClr val="tx1">
                      <a:lumMod val="50000"/>
                      <a:lumOff val="50000"/>
                    </a:schemeClr>
                  </a:solidFill>
                  <a:latin typeface="Roboto" pitchFamily="2" charset="0"/>
                  <a:ea typeface="Roboto" pitchFamily="2" charset="0"/>
                </a:rPr>
                <a:t>FUNIL DE VENDAS</a:t>
              </a:r>
            </a:p>
          </xdr:txBody>
        </xdr:sp>
      </xdr:grpSp>
      <xdr:grpSp>
        <xdr:nvGrpSpPr>
          <xdr:cNvPr id="65" name="Grupo 64"/>
          <xdr:cNvGrpSpPr/>
        </xdr:nvGrpSpPr>
        <xdr:grpSpPr>
          <a:xfrm>
            <a:off x="2307576" y="9439275"/>
            <a:ext cx="5965388" cy="2743200"/>
            <a:chOff x="0" y="16573500"/>
            <a:chExt cx="5965388" cy="2743200"/>
          </a:xfrm>
        </xdr:grpSpPr>
        <xdr:sp macro="" textlink="$A$82">
          <xdr:nvSpPr>
            <xdr:cNvPr id="66" name="Retângulo de cantos arredondados 65"/>
            <xdr:cNvSpPr/>
          </xdr:nvSpPr>
          <xdr:spPr>
            <a:xfrm>
              <a:off x="5050988" y="16824225"/>
              <a:ext cx="914400" cy="216000"/>
            </a:xfrm>
            <a:prstGeom prst="round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8AB27E3-2DB7-4578-BEE5-350CEB4BD539}" type="TxLink">
                <a:rPr lang="en-US" sz="7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LEADS</a:t>
              </a:fld>
              <a:endParaRPr lang="pt-BR" sz="7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67" name="Grupo 66"/>
            <xdr:cNvGrpSpPr/>
          </xdr:nvGrpSpPr>
          <xdr:grpSpPr>
            <a:xfrm>
              <a:off x="0" y="16573500"/>
              <a:ext cx="5965388" cy="2743200"/>
              <a:chOff x="0" y="16573500"/>
              <a:chExt cx="5965388" cy="2743200"/>
            </a:xfrm>
          </xdr:grpSpPr>
          <xdr:graphicFrame macro="">
            <xdr:nvGraphicFramePr>
              <xdr:cNvPr id="68" name="Gráfico 67"/>
              <xdr:cNvGraphicFramePr/>
            </xdr:nvGraphicFramePr>
            <xdr:xfrm>
              <a:off x="0" y="16573500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4"/>
              </a:graphicData>
            </a:graphic>
          </xdr:graphicFrame>
          <xdr:sp macro="" textlink="$A$85">
            <xdr:nvSpPr>
              <xdr:cNvPr id="71" name="Retângulo de cantos arredondados 70"/>
              <xdr:cNvSpPr/>
            </xdr:nvSpPr>
            <xdr:spPr>
              <a:xfrm>
                <a:off x="3788529" y="18350682"/>
                <a:ext cx="914400" cy="216000"/>
              </a:xfrm>
              <a:prstGeom prst="roundRect">
                <a:avLst/>
              </a:prstGeom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85D63911-E725-465F-B2B7-49063DEBCECD}" type="TxLink">
                  <a:rPr lang="en-US" sz="700" b="0" i="0" u="none" strike="noStrike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CPC</a:t>
                </a:fld>
                <a:endParaRPr lang="pt-BR" sz="7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sp macro="" textlink="$A$83">
            <xdr:nvSpPr>
              <xdr:cNvPr id="69" name="Retângulo de cantos arredondados 68"/>
              <xdr:cNvSpPr/>
            </xdr:nvSpPr>
            <xdr:spPr>
              <a:xfrm>
                <a:off x="4630169" y="17333044"/>
                <a:ext cx="914400" cy="216000"/>
              </a:xfrm>
              <a:prstGeom prst="roundRect">
                <a:avLst/>
              </a:prstGeom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036EBD37-0A1F-416A-B3CC-7D9E85AE667D}" type="TxLink">
                  <a:rPr lang="en-US" sz="700" b="0" i="0" u="none" strike="noStrike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POTENCIAL</a:t>
                </a:fld>
                <a:endParaRPr lang="pt-BR" sz="7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sp macro="" textlink="$A$84">
            <xdr:nvSpPr>
              <xdr:cNvPr id="70" name="Retângulo de cantos arredondados 69"/>
              <xdr:cNvSpPr/>
            </xdr:nvSpPr>
            <xdr:spPr>
              <a:xfrm>
                <a:off x="4209349" y="17841863"/>
                <a:ext cx="914400" cy="216000"/>
              </a:xfrm>
              <a:prstGeom prst="roundRect">
                <a:avLst/>
              </a:prstGeom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AD606493-6B66-445C-9213-F57E8121B33F}" type="TxLink">
                  <a:rPr lang="en-US" sz="700" b="0" i="0" u="none" strike="noStrike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TRABALHADOS</a:t>
                </a:fld>
                <a:endParaRPr lang="pt-BR" sz="7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sp macro="" textlink="$A$86">
            <xdr:nvSpPr>
              <xdr:cNvPr id="72" name="Retângulo de cantos arredondados 71"/>
              <xdr:cNvSpPr/>
            </xdr:nvSpPr>
            <xdr:spPr>
              <a:xfrm>
                <a:off x="3367709" y="18859500"/>
                <a:ext cx="914400" cy="216000"/>
              </a:xfrm>
              <a:prstGeom prst="roundRect">
                <a:avLst/>
              </a:prstGeom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CF390079-0C83-410A-ABA1-1DFD921E5819}" type="TxLink">
                  <a:rPr lang="en-US" sz="700" b="0" i="0" u="none" strike="noStrike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VENDA</a:t>
                </a:fld>
                <a:endParaRPr lang="pt-BR" sz="7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cxnSp macro="">
            <xdr:nvCxnSpPr>
              <xdr:cNvPr id="73" name="Conector angulado 72"/>
              <xdr:cNvCxnSpPr>
                <a:stCxn id="66" idx="3"/>
                <a:endCxn id="69" idx="3"/>
              </xdr:cNvCxnSpPr>
            </xdr:nvCxnSpPr>
            <xdr:spPr>
              <a:xfrm flipH="1">
                <a:off x="5544569" y="16932225"/>
                <a:ext cx="420819" cy="508819"/>
              </a:xfrm>
              <a:prstGeom prst="bentConnector3">
                <a:avLst>
                  <a:gd name="adj1" fmla="val -54323"/>
                </a:avLst>
              </a:prstGeom>
              <a:ln>
                <a:solidFill>
                  <a:schemeClr val="tx1">
                    <a:lumMod val="65000"/>
                    <a:lumOff val="35000"/>
                  </a:schemeClr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4" name="Conector angulado 73"/>
              <xdr:cNvCxnSpPr>
                <a:stCxn id="69" idx="3"/>
                <a:endCxn id="70" idx="3"/>
              </xdr:cNvCxnSpPr>
            </xdr:nvCxnSpPr>
            <xdr:spPr>
              <a:xfrm flipH="1">
                <a:off x="5123749" y="17441044"/>
                <a:ext cx="420820" cy="508819"/>
              </a:xfrm>
              <a:prstGeom prst="bentConnector3">
                <a:avLst>
                  <a:gd name="adj1" fmla="val -54323"/>
                </a:avLst>
              </a:prstGeom>
              <a:ln>
                <a:solidFill>
                  <a:schemeClr val="tx1">
                    <a:lumMod val="65000"/>
                    <a:lumOff val="35000"/>
                  </a:schemeClr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5" name="Conector angulado 74"/>
              <xdr:cNvCxnSpPr>
                <a:stCxn id="70" idx="3"/>
                <a:endCxn id="71" idx="3"/>
              </xdr:cNvCxnSpPr>
            </xdr:nvCxnSpPr>
            <xdr:spPr>
              <a:xfrm flipH="1">
                <a:off x="4702929" y="17949863"/>
                <a:ext cx="420820" cy="508819"/>
              </a:xfrm>
              <a:prstGeom prst="bentConnector3">
                <a:avLst>
                  <a:gd name="adj1" fmla="val -54323"/>
                </a:avLst>
              </a:prstGeom>
              <a:ln>
                <a:solidFill>
                  <a:schemeClr val="tx1">
                    <a:lumMod val="65000"/>
                    <a:lumOff val="35000"/>
                  </a:schemeClr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6" name="Conector angulado 75"/>
              <xdr:cNvCxnSpPr>
                <a:stCxn id="71" idx="3"/>
                <a:endCxn id="72" idx="3"/>
              </xdr:cNvCxnSpPr>
            </xdr:nvCxnSpPr>
            <xdr:spPr>
              <a:xfrm flipH="1">
                <a:off x="4282109" y="18458682"/>
                <a:ext cx="420820" cy="508818"/>
              </a:xfrm>
              <a:prstGeom prst="bentConnector3">
                <a:avLst>
                  <a:gd name="adj1" fmla="val -54323"/>
                </a:avLst>
              </a:prstGeom>
              <a:ln>
                <a:solidFill>
                  <a:schemeClr val="tx1">
                    <a:lumMod val="65000"/>
                    <a:lumOff val="35000"/>
                  </a:schemeClr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207095</xdr:colOff>
          <xdr:row>25</xdr:row>
          <xdr:rowOff>15362</xdr:rowOff>
        </xdr:from>
        <xdr:to>
          <xdr:col>4</xdr:col>
          <xdr:colOff>207095</xdr:colOff>
          <xdr:row>26</xdr:row>
          <xdr:rowOff>15362</xdr:rowOff>
        </xdr:to>
        <xdr:sp macro="" textlink="">
          <xdr:nvSpPr>
            <xdr:cNvPr id="7171" name="Drop Down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21</xdr:col>
      <xdr:colOff>401271</xdr:colOff>
      <xdr:row>13</xdr:row>
      <xdr:rowOff>0</xdr:rowOff>
    </xdr:from>
    <xdr:to>
      <xdr:col>22</xdr:col>
      <xdr:colOff>62892</xdr:colOff>
      <xdr:row>14</xdr:row>
      <xdr:rowOff>103632</xdr:rowOff>
    </xdr:to>
    <xdr:sp macro="" textlink="">
      <xdr:nvSpPr>
        <xdr:cNvPr id="7178" name="Seta para a esquerda 7177"/>
        <xdr:cNvSpPr/>
      </xdr:nvSpPr>
      <xdr:spPr>
        <a:xfrm>
          <a:off x="13202871" y="2476500"/>
          <a:ext cx="271221" cy="294132"/>
        </a:xfrm>
        <a:prstGeom prst="leftArrow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144096</xdr:colOff>
      <xdr:row>13</xdr:row>
      <xdr:rowOff>0</xdr:rowOff>
    </xdr:from>
    <xdr:to>
      <xdr:col>22</xdr:col>
      <xdr:colOff>415317</xdr:colOff>
      <xdr:row>14</xdr:row>
      <xdr:rowOff>103632</xdr:rowOff>
    </xdr:to>
    <xdr:sp macro="" textlink="">
      <xdr:nvSpPr>
        <xdr:cNvPr id="87" name="Seta para a esquerda 86"/>
        <xdr:cNvSpPr/>
      </xdr:nvSpPr>
      <xdr:spPr>
        <a:xfrm rot="10800000">
          <a:off x="13555296" y="2476500"/>
          <a:ext cx="271221" cy="294132"/>
        </a:xfrm>
        <a:prstGeom prst="leftArrow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344100</xdr:colOff>
      <xdr:row>16</xdr:row>
      <xdr:rowOff>105000</xdr:rowOff>
    </xdr:from>
    <xdr:to>
      <xdr:col>15</xdr:col>
      <xdr:colOff>495300</xdr:colOff>
      <xdr:row>26</xdr:row>
      <xdr:rowOff>0</xdr:rowOff>
    </xdr:to>
    <xdr:grpSp>
      <xdr:nvGrpSpPr>
        <xdr:cNvPr id="22" name="Grupo 21"/>
        <xdr:cNvGrpSpPr/>
      </xdr:nvGrpSpPr>
      <xdr:grpSpPr>
        <a:xfrm>
          <a:off x="10937557" y="3153000"/>
          <a:ext cx="1989939" cy="1800000"/>
          <a:chOff x="5801925" y="2238375"/>
          <a:chExt cx="1980000" cy="1800000"/>
        </a:xfrm>
      </xdr:grpSpPr>
      <xdr:sp macro="" textlink="">
        <xdr:nvSpPr>
          <xdr:cNvPr id="18" name="Retângulo de cantos arredondados 17"/>
          <xdr:cNvSpPr/>
        </xdr:nvSpPr>
        <xdr:spPr>
          <a:xfrm>
            <a:off x="5801925" y="2238375"/>
            <a:ext cx="1980000" cy="1800000"/>
          </a:xfrm>
          <a:prstGeom prst="roundRect">
            <a:avLst>
              <a:gd name="adj" fmla="val 3590"/>
            </a:avLst>
          </a:prstGeom>
          <a:solidFill>
            <a:schemeClr val="bg1"/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4" name="Grupo 13"/>
          <xdr:cNvGrpSpPr/>
        </xdr:nvGrpSpPr>
        <xdr:grpSpPr>
          <a:xfrm>
            <a:off x="6141244" y="2667000"/>
            <a:ext cx="1301363" cy="1308298"/>
            <a:chOff x="6062112" y="2157412"/>
            <a:chExt cx="1800000" cy="1800000"/>
          </a:xfrm>
        </xdr:grpSpPr>
        <xdr:graphicFrame macro="">
          <xdr:nvGraphicFramePr>
            <xdr:cNvPr id="8" name="Gráfico 7"/>
            <xdr:cNvGraphicFramePr/>
          </xdr:nvGraphicFramePr>
          <xdr:xfrm>
            <a:off x="6062112" y="2157412"/>
            <a:ext cx="1800000" cy="18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13" name="Grupo 12"/>
            <xdr:cNvGrpSpPr/>
          </xdr:nvGrpSpPr>
          <xdr:grpSpPr>
            <a:xfrm>
              <a:off x="6062112" y="2157412"/>
              <a:ext cx="1800000" cy="1800000"/>
              <a:chOff x="5119666" y="2857500"/>
              <a:chExt cx="1800000" cy="1800000"/>
            </a:xfrm>
          </xdr:grpSpPr>
          <xdr:graphicFrame macro="">
            <xdr:nvGraphicFramePr>
              <xdr:cNvPr id="6" name="Gráfico 5"/>
              <xdr:cNvGraphicFramePr/>
            </xdr:nvGraphicFramePr>
            <xdr:xfrm>
              <a:off x="5119666" y="2857500"/>
              <a:ext cx="1800000" cy="180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12" name="Elipse 11"/>
              <xdr:cNvSpPr/>
            </xdr:nvSpPr>
            <xdr:spPr>
              <a:xfrm>
                <a:off x="5983666" y="3721500"/>
                <a:ext cx="72000" cy="72000"/>
              </a:xfrm>
              <a:prstGeom prst="ellipse">
                <a:avLst/>
              </a:prstGeom>
              <a:solidFill>
                <a:schemeClr val="tx1">
                  <a:lumMod val="75000"/>
                  <a:lumOff val="2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sp macro="" textlink="$D$4">
        <xdr:nvSpPr>
          <xdr:cNvPr id="16" name="Retângulo de cantos arredondados 15"/>
          <xdr:cNvSpPr/>
        </xdr:nvSpPr>
        <xdr:spPr>
          <a:xfrm>
            <a:off x="6130833" y="3429000"/>
            <a:ext cx="1322185" cy="381000"/>
          </a:xfrm>
          <a:prstGeom prst="roundRect">
            <a:avLst/>
          </a:prstGeom>
          <a:noFill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5FD1D98-1C67-4410-8A5C-C912207476E5}" type="TxLink">
              <a:rPr lang="en-US" sz="1600" b="1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cs typeface="Calibri"/>
              </a:rPr>
              <a:pPr algn="ctr"/>
              <a:t>30,73%</a:t>
            </a:fld>
            <a:endParaRPr lang="pt-BR" sz="1600" b="1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9" name="Retângulo 18"/>
          <xdr:cNvSpPr/>
        </xdr:nvSpPr>
        <xdr:spPr>
          <a:xfrm>
            <a:off x="6130833" y="2238375"/>
            <a:ext cx="1322185" cy="27692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tx1">
                    <a:lumMod val="65000"/>
                    <a:lumOff val="35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Base</a:t>
            </a:r>
            <a:r>
              <a:rPr lang="pt-BR" sz="11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Trabalhada</a:t>
            </a:r>
            <a:endParaRPr lang="pt-BR" sz="1100">
              <a:solidFill>
                <a:schemeClr val="tx1">
                  <a:lumMod val="65000"/>
                  <a:lumOff val="3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11</xdr:col>
      <xdr:colOff>248832</xdr:colOff>
      <xdr:row>3</xdr:row>
      <xdr:rowOff>0</xdr:rowOff>
    </xdr:from>
    <xdr:to>
      <xdr:col>14</xdr:col>
      <xdr:colOff>400032</xdr:colOff>
      <xdr:row>12</xdr:row>
      <xdr:rowOff>85500</xdr:rowOff>
    </xdr:to>
    <xdr:grpSp>
      <xdr:nvGrpSpPr>
        <xdr:cNvPr id="33" name="Grupo 32"/>
        <xdr:cNvGrpSpPr/>
      </xdr:nvGrpSpPr>
      <xdr:grpSpPr>
        <a:xfrm>
          <a:off x="10229375" y="571500"/>
          <a:ext cx="1989940" cy="1800000"/>
          <a:chOff x="5801925" y="2238375"/>
          <a:chExt cx="1980000" cy="1800000"/>
        </a:xfrm>
      </xdr:grpSpPr>
      <xdr:sp macro="" textlink="">
        <xdr:nvSpPr>
          <xdr:cNvPr id="34" name="Retângulo de cantos arredondados 33"/>
          <xdr:cNvSpPr/>
        </xdr:nvSpPr>
        <xdr:spPr>
          <a:xfrm>
            <a:off x="5801925" y="2238375"/>
            <a:ext cx="1980000" cy="1800000"/>
          </a:xfrm>
          <a:prstGeom prst="roundRect">
            <a:avLst>
              <a:gd name="adj" fmla="val 3590"/>
            </a:avLst>
          </a:prstGeom>
          <a:solidFill>
            <a:schemeClr val="bg1"/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35" name="Grupo 34"/>
          <xdr:cNvGrpSpPr/>
        </xdr:nvGrpSpPr>
        <xdr:grpSpPr>
          <a:xfrm>
            <a:off x="6141244" y="2667000"/>
            <a:ext cx="1301363" cy="1308298"/>
            <a:chOff x="6062112" y="2157412"/>
            <a:chExt cx="1800000" cy="1800000"/>
          </a:xfrm>
        </xdr:grpSpPr>
        <xdr:graphicFrame macro="">
          <xdr:nvGraphicFramePr>
            <xdr:cNvPr id="38" name="Gráfico 37"/>
            <xdr:cNvGraphicFramePr/>
          </xdr:nvGraphicFramePr>
          <xdr:xfrm>
            <a:off x="6062112" y="2157412"/>
            <a:ext cx="1800000" cy="18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pSp>
          <xdr:nvGrpSpPr>
            <xdr:cNvPr id="39" name="Grupo 38"/>
            <xdr:cNvGrpSpPr/>
          </xdr:nvGrpSpPr>
          <xdr:grpSpPr>
            <a:xfrm>
              <a:off x="6062112" y="2157412"/>
              <a:ext cx="1800000" cy="1800000"/>
              <a:chOff x="5119666" y="2857500"/>
              <a:chExt cx="1800000" cy="1800000"/>
            </a:xfrm>
          </xdr:grpSpPr>
          <xdr:graphicFrame macro="">
            <xdr:nvGraphicFramePr>
              <xdr:cNvPr id="40" name="Gráfico 39"/>
              <xdr:cNvGraphicFramePr/>
            </xdr:nvGraphicFramePr>
            <xdr:xfrm>
              <a:off x="5119666" y="2857500"/>
              <a:ext cx="1800000" cy="180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41" name="Elipse 40"/>
              <xdr:cNvSpPr/>
            </xdr:nvSpPr>
            <xdr:spPr>
              <a:xfrm>
                <a:off x="5983666" y="3721500"/>
                <a:ext cx="72000" cy="72000"/>
              </a:xfrm>
              <a:prstGeom prst="ellipse">
                <a:avLst/>
              </a:prstGeom>
              <a:solidFill>
                <a:schemeClr val="tx1">
                  <a:lumMod val="75000"/>
                  <a:lumOff val="2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sp macro="" textlink="$E$7">
        <xdr:nvSpPr>
          <xdr:cNvPr id="36" name="Retângulo de cantos arredondados 35"/>
          <xdr:cNvSpPr/>
        </xdr:nvSpPr>
        <xdr:spPr>
          <a:xfrm>
            <a:off x="6130833" y="3429000"/>
            <a:ext cx="1322185" cy="381000"/>
          </a:xfrm>
          <a:prstGeom prst="roundRect">
            <a:avLst/>
          </a:prstGeom>
          <a:noFill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0230D6D-8654-48CE-B6C8-70BCB2302F57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19,67%</a:t>
            </a:fld>
            <a:endParaRPr lang="en-US" sz="16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endParaRPr>
          </a:p>
        </xdr:txBody>
      </xdr:sp>
      <xdr:sp macro="" textlink="$A$7">
        <xdr:nvSpPr>
          <xdr:cNvPr id="37" name="Retângulo 36"/>
          <xdr:cNvSpPr/>
        </xdr:nvSpPr>
        <xdr:spPr>
          <a:xfrm>
            <a:off x="5801925" y="2238375"/>
            <a:ext cx="1980000" cy="27692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73DD260-E5AC-456A-B43D-A824ABEE2A8D}" type="TxLink">
              <a:rPr lang="en-US" sz="1100" b="0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rPr>
              <a:t>Base Trabalhada [A]</a:t>
            </a:fld>
            <a:endPara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2</xdr:col>
      <xdr:colOff>173581</xdr:colOff>
      <xdr:row>35</xdr:row>
      <xdr:rowOff>0</xdr:rowOff>
    </xdr:from>
    <xdr:to>
      <xdr:col>11</xdr:col>
      <xdr:colOff>480392</xdr:colOff>
      <xdr:row>48</xdr:row>
      <xdr:rowOff>0</xdr:rowOff>
    </xdr:to>
    <xdr:grpSp>
      <xdr:nvGrpSpPr>
        <xdr:cNvPr id="92" name="Grupo 91"/>
        <xdr:cNvGrpSpPr/>
      </xdr:nvGrpSpPr>
      <xdr:grpSpPr>
        <a:xfrm>
          <a:off x="3254711" y="6667500"/>
          <a:ext cx="7206224" cy="2476500"/>
          <a:chOff x="3445211" y="8191500"/>
          <a:chExt cx="7206224" cy="2476500"/>
        </a:xfrm>
      </xdr:grpSpPr>
      <xdr:sp macro="" textlink="">
        <xdr:nvSpPr>
          <xdr:cNvPr id="93" name="Retângulo de cantos arredondados 92"/>
          <xdr:cNvSpPr/>
        </xdr:nvSpPr>
        <xdr:spPr>
          <a:xfrm>
            <a:off x="3445211" y="8191500"/>
            <a:ext cx="7148245" cy="2476500"/>
          </a:xfrm>
          <a:prstGeom prst="roundRect">
            <a:avLst>
              <a:gd name="adj" fmla="val 4107"/>
            </a:avLst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1">
            <a:schemeClr val="accent4"/>
          </a:lnRef>
          <a:fillRef idx="3">
            <a:schemeClr val="accent4"/>
          </a:fillRef>
          <a:effectRef idx="2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94" name="Gráfico 93"/>
          <xdr:cNvGraphicFramePr/>
        </xdr:nvGraphicFramePr>
        <xdr:xfrm>
          <a:off x="3536713" y="8382000"/>
          <a:ext cx="7114722" cy="17236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1</xdr:col>
      <xdr:colOff>1350894</xdr:colOff>
      <xdr:row>88</xdr:row>
      <xdr:rowOff>0</xdr:rowOff>
    </xdr:from>
    <xdr:to>
      <xdr:col>9</xdr:col>
      <xdr:colOff>48869</xdr:colOff>
      <xdr:row>102</xdr:row>
      <xdr:rowOff>76200</xdr:rowOff>
    </xdr:to>
    <xdr:grpSp>
      <xdr:nvGrpSpPr>
        <xdr:cNvPr id="152" name="Grupo 151"/>
        <xdr:cNvGrpSpPr/>
      </xdr:nvGrpSpPr>
      <xdr:grpSpPr>
        <a:xfrm>
          <a:off x="2916307" y="16764000"/>
          <a:ext cx="5887279" cy="2743200"/>
          <a:chOff x="0" y="16573500"/>
          <a:chExt cx="5887279" cy="2743200"/>
        </a:xfrm>
      </xdr:grpSpPr>
      <xdr:sp macro="" textlink="$A$82">
        <xdr:nvSpPr>
          <xdr:cNvPr id="99" name="Retângulo de cantos arredondados 98"/>
          <xdr:cNvSpPr/>
        </xdr:nvSpPr>
        <xdr:spPr>
          <a:xfrm>
            <a:off x="4972879" y="17095311"/>
            <a:ext cx="914400" cy="216000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8AB27E3-2DB7-4578-BEE5-350CEB4BD539}" type="TxLink">
              <a:rPr lang="en-US" sz="7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LEADS</a:t>
            </a:fld>
            <a:endParaRPr lang="pt-BR" sz="7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51" name="Grupo 150"/>
          <xdr:cNvGrpSpPr/>
        </xdr:nvGrpSpPr>
        <xdr:grpSpPr>
          <a:xfrm>
            <a:off x="0" y="16573500"/>
            <a:ext cx="5887279" cy="2743200"/>
            <a:chOff x="0" y="16573500"/>
            <a:chExt cx="5887279" cy="2743200"/>
          </a:xfrm>
        </xdr:grpSpPr>
        <xdr:graphicFrame macro="">
          <xdr:nvGraphicFramePr>
            <xdr:cNvPr id="96" name="Gráfico 95"/>
            <xdr:cNvGraphicFramePr/>
          </xdr:nvGraphicFramePr>
          <xdr:xfrm>
            <a:off x="0" y="1657350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sp macro="" textlink="$A$83">
          <xdr:nvSpPr>
            <xdr:cNvPr id="100" name="Retângulo de cantos arredondados 99"/>
            <xdr:cNvSpPr/>
          </xdr:nvSpPr>
          <xdr:spPr>
            <a:xfrm>
              <a:off x="4571588" y="17536358"/>
              <a:ext cx="914400" cy="216000"/>
            </a:xfrm>
            <a:prstGeom prst="round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36EBD37-0A1F-416A-B3CC-7D9E85AE667D}" type="TxLink">
                <a:rPr lang="en-US" sz="7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POTENCIAL</a:t>
              </a:fld>
              <a:endParaRPr lang="pt-BR" sz="7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$A$84">
          <xdr:nvSpPr>
            <xdr:cNvPr id="101" name="Retângulo de cantos arredondados 100"/>
            <xdr:cNvSpPr/>
          </xdr:nvSpPr>
          <xdr:spPr>
            <a:xfrm>
              <a:off x="4170295" y="17977405"/>
              <a:ext cx="914400" cy="216000"/>
            </a:xfrm>
            <a:prstGeom prst="round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D606493-6B66-445C-9213-F57E8121B33F}" type="TxLink">
                <a:rPr lang="en-US" sz="7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TRABALHADOS</a:t>
              </a:fld>
              <a:endParaRPr lang="pt-BR" sz="7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$A$85">
          <xdr:nvSpPr>
            <xdr:cNvPr id="102" name="Retângulo de cantos arredondados 101"/>
            <xdr:cNvSpPr/>
          </xdr:nvSpPr>
          <xdr:spPr>
            <a:xfrm>
              <a:off x="3769002" y="18418452"/>
              <a:ext cx="914400" cy="216000"/>
            </a:xfrm>
            <a:prstGeom prst="round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5D63911-E725-465F-B2B7-49063DEBCECD}" type="TxLink">
                <a:rPr lang="en-US" sz="7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CPC</a:t>
              </a:fld>
              <a:endParaRPr lang="pt-BR" sz="7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$A$86">
          <xdr:nvSpPr>
            <xdr:cNvPr id="103" name="Retângulo de cantos arredondados 102"/>
            <xdr:cNvSpPr/>
          </xdr:nvSpPr>
          <xdr:spPr>
            <a:xfrm>
              <a:off x="3367709" y="18859500"/>
              <a:ext cx="914400" cy="216000"/>
            </a:xfrm>
            <a:prstGeom prst="round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F390079-0C83-410A-ABA1-1DFD921E5819}" type="TxLink">
                <a:rPr lang="en-US" sz="7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VENDA</a:t>
              </a:fld>
              <a:endParaRPr lang="pt-BR" sz="7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cxnSp macro="">
          <xdr:nvCxnSpPr>
            <xdr:cNvPr id="143" name="Conector angulado 142"/>
            <xdr:cNvCxnSpPr>
              <a:stCxn id="99" idx="3"/>
              <a:endCxn id="100" idx="3"/>
            </xdr:cNvCxnSpPr>
          </xdr:nvCxnSpPr>
          <xdr:spPr>
            <a:xfrm flipH="1">
              <a:off x="5485988" y="17203311"/>
              <a:ext cx="401291" cy="441047"/>
            </a:xfrm>
            <a:prstGeom prst="bentConnector3">
              <a:avLst>
                <a:gd name="adj1" fmla="val -56966"/>
              </a:avLst>
            </a:prstGeom>
            <a:ln>
              <a:solidFill>
                <a:schemeClr val="tx1">
                  <a:lumMod val="65000"/>
                  <a:lumOff val="3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5" name="Conector angulado 144"/>
            <xdr:cNvCxnSpPr>
              <a:stCxn id="100" idx="3"/>
              <a:endCxn id="101" idx="3"/>
            </xdr:cNvCxnSpPr>
          </xdr:nvCxnSpPr>
          <xdr:spPr>
            <a:xfrm flipH="1">
              <a:off x="5084695" y="17644358"/>
              <a:ext cx="401293" cy="441047"/>
            </a:xfrm>
            <a:prstGeom prst="bentConnector3">
              <a:avLst>
                <a:gd name="adj1" fmla="val -56966"/>
              </a:avLst>
            </a:prstGeom>
            <a:ln>
              <a:solidFill>
                <a:schemeClr val="tx1">
                  <a:lumMod val="65000"/>
                  <a:lumOff val="3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7" name="Conector angulado 146"/>
            <xdr:cNvCxnSpPr>
              <a:stCxn id="101" idx="3"/>
              <a:endCxn id="102" idx="3"/>
            </xdr:cNvCxnSpPr>
          </xdr:nvCxnSpPr>
          <xdr:spPr>
            <a:xfrm flipH="1">
              <a:off x="4683402" y="18085405"/>
              <a:ext cx="401293" cy="441047"/>
            </a:xfrm>
            <a:prstGeom prst="bentConnector3">
              <a:avLst>
                <a:gd name="adj1" fmla="val -56966"/>
              </a:avLst>
            </a:prstGeom>
            <a:ln>
              <a:solidFill>
                <a:schemeClr val="tx1">
                  <a:lumMod val="65000"/>
                  <a:lumOff val="3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9" name="Conector angulado 148"/>
            <xdr:cNvCxnSpPr>
              <a:stCxn id="102" idx="3"/>
              <a:endCxn id="103" idx="3"/>
            </xdr:cNvCxnSpPr>
          </xdr:nvCxnSpPr>
          <xdr:spPr>
            <a:xfrm flipH="1">
              <a:off x="4282109" y="18526452"/>
              <a:ext cx="401293" cy="441048"/>
            </a:xfrm>
            <a:prstGeom prst="bentConnector3">
              <a:avLst>
                <a:gd name="adj1" fmla="val -56966"/>
              </a:avLst>
            </a:prstGeom>
            <a:ln>
              <a:solidFill>
                <a:schemeClr val="tx1">
                  <a:lumMod val="65000"/>
                  <a:lumOff val="3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31</xdr:row>
      <xdr:rowOff>189000</xdr:rowOff>
    </xdr:from>
    <xdr:to>
      <xdr:col>13</xdr:col>
      <xdr:colOff>175650</xdr:colOff>
      <xdr:row>49</xdr:row>
      <xdr:rowOff>0</xdr:rowOff>
    </xdr:to>
    <xdr:grpSp>
      <xdr:nvGrpSpPr>
        <xdr:cNvPr id="16" name="Grupo 15"/>
        <xdr:cNvGrpSpPr/>
      </xdr:nvGrpSpPr>
      <xdr:grpSpPr>
        <a:xfrm>
          <a:off x="7343775" y="6094500"/>
          <a:ext cx="4500000" cy="3240000"/>
          <a:chOff x="7343775" y="6094500"/>
          <a:chExt cx="4500000" cy="3240000"/>
        </a:xfrm>
      </xdr:grpSpPr>
      <xdr:grpSp>
        <xdr:nvGrpSpPr>
          <xdr:cNvPr id="12" name="Grupo 11"/>
          <xdr:cNvGrpSpPr/>
        </xdr:nvGrpSpPr>
        <xdr:grpSpPr>
          <a:xfrm>
            <a:off x="7343775" y="6094500"/>
            <a:ext cx="4500000" cy="3240000"/>
            <a:chOff x="4463831" y="8097225"/>
            <a:chExt cx="4500000" cy="3240000"/>
          </a:xfrm>
        </xdr:grpSpPr>
        <xdr:grpSp>
          <xdr:nvGrpSpPr>
            <xdr:cNvPr id="10" name="Grupo 9"/>
            <xdr:cNvGrpSpPr/>
          </xdr:nvGrpSpPr>
          <xdr:grpSpPr>
            <a:xfrm>
              <a:off x="4463831" y="8097225"/>
              <a:ext cx="4500000" cy="3240000"/>
              <a:chOff x="4463831" y="8097225"/>
              <a:chExt cx="4500000" cy="3240000"/>
            </a:xfrm>
          </xdr:grpSpPr>
          <xdr:sp macro="" textlink="">
            <xdr:nvSpPr>
              <xdr:cNvPr id="8" name="Retângulo de cantos arredondados 7"/>
              <xdr:cNvSpPr/>
            </xdr:nvSpPr>
            <xdr:spPr>
              <a:xfrm>
                <a:off x="4463831" y="8097225"/>
                <a:ext cx="4500000" cy="3240000"/>
              </a:xfrm>
              <a:prstGeom prst="roundRect">
                <a:avLst>
                  <a:gd name="adj" fmla="val 2971"/>
                </a:avLst>
              </a:prstGeom>
              <a:solidFill>
                <a:schemeClr val="bg1"/>
              </a:solidFill>
            </xdr:spPr>
            <xdr:style>
              <a:lnRef idx="0">
                <a:schemeClr val="accent4"/>
              </a:lnRef>
              <a:fillRef idx="3">
                <a:schemeClr val="accent4"/>
              </a:fillRef>
              <a:effectRef idx="3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pSp>
            <xdr:nvGrpSpPr>
              <xdr:cNvPr id="7" name="Grupo 6"/>
              <xdr:cNvGrpSpPr/>
            </xdr:nvGrpSpPr>
            <xdr:grpSpPr>
              <a:xfrm>
                <a:off x="4553831" y="8457225"/>
                <a:ext cx="4320000" cy="2880000"/>
                <a:chOff x="6543675" y="6000750"/>
                <a:chExt cx="4320000" cy="2880000"/>
              </a:xfrm>
            </xdr:grpSpPr>
            <xdr:grpSp>
              <xdr:nvGrpSpPr>
                <xdr:cNvPr id="5" name="Grupo 4"/>
                <xdr:cNvGrpSpPr/>
              </xdr:nvGrpSpPr>
              <xdr:grpSpPr>
                <a:xfrm>
                  <a:off x="6543675" y="6000750"/>
                  <a:ext cx="4320000" cy="2880000"/>
                  <a:chOff x="6543675" y="6000750"/>
                  <a:chExt cx="4320000" cy="2880000"/>
                </a:xfrm>
              </xdr:grpSpPr>
              <xdr:graphicFrame macro="">
                <xdr:nvGraphicFramePr>
                  <xdr:cNvPr id="3" name="Gráfico 2"/>
                  <xdr:cNvGraphicFramePr/>
                </xdr:nvGraphicFramePr>
                <xdr:xfrm>
                  <a:off x="6543675" y="6000750"/>
                  <a:ext cx="4320000" cy="28800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"/>
                  </a:graphicData>
                </a:graphic>
              </xdr:graphicFrame>
              <xdr:graphicFrame macro="">
                <xdr:nvGraphicFramePr>
                  <xdr:cNvPr id="4" name="Gráfico 3"/>
                  <xdr:cNvGraphicFramePr/>
                </xdr:nvGraphicFramePr>
                <xdr:xfrm>
                  <a:off x="6543675" y="6000750"/>
                  <a:ext cx="4320000" cy="28800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2"/>
                  </a:graphicData>
                </a:graphic>
              </xdr:graphicFrame>
            </xdr:grpSp>
            <xdr:sp macro="" textlink="">
              <xdr:nvSpPr>
                <xdr:cNvPr id="6" name="Elipse 5"/>
                <xdr:cNvSpPr/>
              </xdr:nvSpPr>
              <xdr:spPr>
                <a:xfrm>
                  <a:off x="8613675" y="7350750"/>
                  <a:ext cx="180000" cy="180000"/>
                </a:xfrm>
                <a:prstGeom prst="ellipse">
                  <a:avLst/>
                </a:prstGeom>
                <a:solidFill>
                  <a:schemeClr val="tx1">
                    <a:lumMod val="75000"/>
                    <a:lumOff val="25000"/>
                  </a:schemeClr>
                </a:solidFill>
                <a:effectLst>
                  <a:glow rad="63500">
                    <a:schemeClr val="accent5">
                      <a:satMod val="175000"/>
                      <a:alpha val="40000"/>
                    </a:schemeClr>
                  </a:glow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xdr:spPr>
              <xdr:style>
                <a:lnRef idx="0">
                  <a:schemeClr val="accent4"/>
                </a:lnRef>
                <a:fillRef idx="3">
                  <a:schemeClr val="accent4"/>
                </a:fillRef>
                <a:effectRef idx="3">
                  <a:schemeClr val="accent4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  <xdr:sp macro="" textlink="$B$25">
          <xdr:nvSpPr>
            <xdr:cNvPr id="11" name="Retângulo 10"/>
            <xdr:cNvSpPr/>
          </xdr:nvSpPr>
          <xdr:spPr>
            <a:xfrm>
              <a:off x="5678831" y="8097225"/>
              <a:ext cx="2070000" cy="3810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A4999D9-EA32-4994-A743-84B8B4ECFAF9}" type="TxLink">
                <a:rPr lang="en-US" sz="2000" b="1" i="0" u="none" strike="noStrike">
                  <a:solidFill>
                    <a:srgbClr val="00B0F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Todos</a:t>
              </a:fld>
              <a:endParaRPr lang="pt-BR" sz="2000" b="1">
                <a:solidFill>
                  <a:srgbClr val="00B0F0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5" name="Grupo 14"/>
          <xdr:cNvGrpSpPr/>
        </xdr:nvGrpSpPr>
        <xdr:grpSpPr>
          <a:xfrm>
            <a:off x="7874513" y="8172450"/>
            <a:ext cx="3438525" cy="971550"/>
            <a:chOff x="7874513" y="8172450"/>
            <a:chExt cx="3438525" cy="971550"/>
          </a:xfrm>
        </xdr:grpSpPr>
        <xdr:sp macro="" textlink="$E$29">
          <xdr:nvSpPr>
            <xdr:cNvPr id="13" name="Retângulo de cantos arredondados 12"/>
            <xdr:cNvSpPr/>
          </xdr:nvSpPr>
          <xdr:spPr>
            <a:xfrm>
              <a:off x="7874513" y="8572500"/>
              <a:ext cx="3438525" cy="571500"/>
            </a:xfrm>
            <a:prstGeom prst="round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D918996-5C7F-4A09-8655-16A0DC66282E}" type="TxLink">
                <a:rPr lang="en-US" sz="1800" b="0" i="0" u="none" strike="noStrike">
                  <a:solidFill>
                    <a:srgbClr val="FFFFFF"/>
                  </a:solidFill>
                  <a:latin typeface="Calibri"/>
                  <a:cs typeface="Calibri"/>
                </a:rPr>
                <a:pPr algn="ctr"/>
                <a:t>%  Trabalhada</a:t>
              </a:fld>
              <a:endParaRPr lang="pt-BR" sz="1800"/>
            </a:p>
          </xdr:txBody>
        </xdr:sp>
        <xdr:sp macro="" textlink="$E$30">
          <xdr:nvSpPr>
            <xdr:cNvPr id="14" name="Elipse 13"/>
            <xdr:cNvSpPr/>
          </xdr:nvSpPr>
          <xdr:spPr>
            <a:xfrm>
              <a:off x="7931663" y="8172450"/>
              <a:ext cx="914400" cy="914400"/>
            </a:xfrm>
            <a:prstGeom prst="ellipse">
              <a:avLst/>
            </a:prstGeom>
            <a:solidFill>
              <a:schemeClr val="bg1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6E8E8CC-4CDA-4211-8A90-B2446BCE017A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60,41%</a:t>
              </a:fld>
              <a:endParaRPr lang="pt-BR" sz="1100" b="1"/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68775</xdr:colOff>
          <xdr:row>49</xdr:row>
          <xdr:rowOff>104775</xdr:rowOff>
        </xdr:from>
        <xdr:to>
          <xdr:col>9</xdr:col>
          <xdr:colOff>745051</xdr:colOff>
          <xdr:row>50</xdr:row>
          <xdr:rowOff>104775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164663</xdr:colOff>
      <xdr:row>46</xdr:row>
      <xdr:rowOff>169950</xdr:rowOff>
    </xdr:from>
    <xdr:to>
      <xdr:col>8</xdr:col>
      <xdr:colOff>90000</xdr:colOff>
      <xdr:row>63</xdr:row>
      <xdr:rowOff>171450</xdr:rowOff>
    </xdr:to>
    <xdr:grpSp>
      <xdr:nvGrpSpPr>
        <xdr:cNvPr id="9223" name="Grupo 9222"/>
        <xdr:cNvGrpSpPr/>
      </xdr:nvGrpSpPr>
      <xdr:grpSpPr>
        <a:xfrm>
          <a:off x="164663" y="8932950"/>
          <a:ext cx="7269112" cy="3240000"/>
          <a:chOff x="3359663" y="11563350"/>
          <a:chExt cx="7269112" cy="3240000"/>
        </a:xfrm>
      </xdr:grpSpPr>
      <xdr:sp macro="" textlink="">
        <xdr:nvSpPr>
          <xdr:cNvPr id="17" name="Retângulo de cantos arredondados 16"/>
          <xdr:cNvSpPr/>
        </xdr:nvSpPr>
        <xdr:spPr>
          <a:xfrm>
            <a:off x="3359663" y="11563350"/>
            <a:ext cx="7269112" cy="3240000"/>
          </a:xfrm>
          <a:prstGeom prst="roundRect">
            <a:avLst>
              <a:gd name="adj" fmla="val 3732"/>
            </a:avLst>
          </a:prstGeom>
          <a:solidFill>
            <a:schemeClr val="bg1"/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/>
          <xdr:cNvGraphicFramePr/>
        </xdr:nvGraphicFramePr>
        <xdr:xfrm>
          <a:off x="3359663" y="120601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$A$30">
        <xdr:nvSpPr>
          <xdr:cNvPr id="18" name="Retângulo de cantos arredondados 17"/>
          <xdr:cNvSpPr/>
        </xdr:nvSpPr>
        <xdr:spPr>
          <a:xfrm>
            <a:off x="8424300" y="12296775"/>
            <a:ext cx="1462650" cy="216000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35A0F2B-B6F4-43B8-A07A-D11215D50ABA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pPr algn="ctr"/>
              <a:t>LEADS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1">
        <xdr:nvSpPr>
          <xdr:cNvPr id="20" name="Retângulo de cantos arredondados 19"/>
          <xdr:cNvSpPr/>
        </xdr:nvSpPr>
        <xdr:spPr>
          <a:xfrm>
            <a:off x="8087109" y="12808744"/>
            <a:ext cx="1462650" cy="216000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6DBF81D-5439-4C4F-BAC9-E1EEA1ABDA03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t>TRABALHADO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2">
        <xdr:nvSpPr>
          <xdr:cNvPr id="21" name="Retângulo de cantos arredondados 20"/>
          <xdr:cNvSpPr/>
        </xdr:nvSpPr>
        <xdr:spPr>
          <a:xfrm>
            <a:off x="7756781" y="13320713"/>
            <a:ext cx="1462650" cy="216000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EF359F1-0510-4656-B80B-ADBBE14374DD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t>ALO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3">
        <xdr:nvSpPr>
          <xdr:cNvPr id="22" name="Retângulo de cantos arredondados 21"/>
          <xdr:cNvSpPr/>
        </xdr:nvSpPr>
        <xdr:spPr>
          <a:xfrm>
            <a:off x="7426453" y="13832682"/>
            <a:ext cx="1462650" cy="216000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FBEC4BF-FBE2-4844-8D7B-BD7B86AEA67C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t>CPC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4">
        <xdr:nvSpPr>
          <xdr:cNvPr id="23" name="Retângulo de cantos arredondados 22"/>
          <xdr:cNvSpPr/>
        </xdr:nvSpPr>
        <xdr:spPr>
          <a:xfrm>
            <a:off x="7096125" y="14344650"/>
            <a:ext cx="1462650" cy="216000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DA00F88-7358-4B16-86BF-57BC4A9463FF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t>VENDA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cxnSp macro="">
        <xdr:nvCxnSpPr>
          <xdr:cNvPr id="24" name="Conector angulado 23"/>
          <xdr:cNvCxnSpPr>
            <a:stCxn id="18" idx="3"/>
            <a:endCxn id="20" idx="3"/>
          </xdr:cNvCxnSpPr>
        </xdr:nvCxnSpPr>
        <xdr:spPr>
          <a:xfrm flipH="1">
            <a:off x="9549759" y="12404775"/>
            <a:ext cx="337191" cy="511969"/>
          </a:xfrm>
          <a:prstGeom prst="bentConnector3">
            <a:avLst>
              <a:gd name="adj1" fmla="val -67795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Conector angulado 25"/>
          <xdr:cNvCxnSpPr>
            <a:stCxn id="20" idx="3"/>
            <a:endCxn id="21" idx="3"/>
          </xdr:cNvCxnSpPr>
        </xdr:nvCxnSpPr>
        <xdr:spPr>
          <a:xfrm flipH="1">
            <a:off x="9219431" y="12916744"/>
            <a:ext cx="330328" cy="511969"/>
          </a:xfrm>
          <a:prstGeom prst="bentConnector3">
            <a:avLst>
              <a:gd name="adj1" fmla="val -69204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Conector angulado 28"/>
          <xdr:cNvCxnSpPr>
            <a:stCxn id="21" idx="3"/>
            <a:endCxn id="22" idx="3"/>
          </xdr:cNvCxnSpPr>
        </xdr:nvCxnSpPr>
        <xdr:spPr>
          <a:xfrm flipH="1">
            <a:off x="8889103" y="13428713"/>
            <a:ext cx="330328" cy="511969"/>
          </a:xfrm>
          <a:prstGeom prst="bentConnector3">
            <a:avLst>
              <a:gd name="adj1" fmla="val -69204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16" name="Conector angulado 9215"/>
          <xdr:cNvCxnSpPr>
            <a:stCxn id="22" idx="3"/>
            <a:endCxn id="23" idx="3"/>
          </xdr:cNvCxnSpPr>
        </xdr:nvCxnSpPr>
        <xdr:spPr>
          <a:xfrm flipH="1">
            <a:off x="8558775" y="13940682"/>
            <a:ext cx="330328" cy="511968"/>
          </a:xfrm>
          <a:prstGeom prst="bentConnector3">
            <a:avLst>
              <a:gd name="adj1" fmla="val -69204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$B$25">
        <xdr:nvSpPr>
          <xdr:cNvPr id="9220" name="Retângulo 9219"/>
          <xdr:cNvSpPr/>
        </xdr:nvSpPr>
        <xdr:spPr>
          <a:xfrm>
            <a:off x="5000625" y="11620500"/>
            <a:ext cx="2173875" cy="5334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D46FEAA-7DA4-4568-AF61-2F204DBBF865}" type="TxLink">
              <a:rPr lang="en-US" sz="4000" b="0" i="0" u="none" strike="noStrike">
                <a:solidFill>
                  <a:schemeClr val="bg2">
                    <a:lumMod val="50000"/>
                  </a:schemeClr>
                </a:solidFill>
                <a:latin typeface="Calibri"/>
                <a:cs typeface="Calibri"/>
              </a:rPr>
              <a:pPr algn="ctr"/>
              <a:t>Todos</a:t>
            </a:fld>
            <a:endParaRPr lang="pt-BR" sz="4000">
              <a:solidFill>
                <a:schemeClr val="bg2">
                  <a:lumMod val="50000"/>
                </a:schemeClr>
              </a:solidFill>
            </a:endParaRPr>
          </a:p>
        </xdr:txBody>
      </xdr:sp>
      <xdr:sp macro="" textlink="">
        <xdr:nvSpPr>
          <xdr:cNvPr id="9222" name="Retângulo de cantos arredondados 9221"/>
          <xdr:cNvSpPr/>
        </xdr:nvSpPr>
        <xdr:spPr>
          <a:xfrm>
            <a:off x="3657599" y="14416500"/>
            <a:ext cx="1952625" cy="252000"/>
          </a:xfrm>
          <a:prstGeom prst="roundRect">
            <a:avLst>
              <a:gd name="adj" fmla="val 8334"/>
            </a:avLst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Roboto" pitchFamily="2" charset="0"/>
                <a:ea typeface="Roboto" pitchFamily="2" charset="0"/>
              </a:rPr>
              <a:t>Funil de Vendas</a:t>
            </a:r>
          </a:p>
        </xdr:txBody>
      </xdr:sp>
    </xdr:grpSp>
    <xdr:clientData/>
  </xdr:twoCellAnchor>
  <xdr:twoCellAnchor>
    <xdr:from>
      <xdr:col>28</xdr:col>
      <xdr:colOff>28575</xdr:colOff>
      <xdr:row>29</xdr:row>
      <xdr:rowOff>0</xdr:rowOff>
    </xdr:from>
    <xdr:to>
      <xdr:col>35</xdr:col>
      <xdr:colOff>261375</xdr:colOff>
      <xdr:row>46</xdr:row>
      <xdr:rowOff>1500</xdr:rowOff>
    </xdr:to>
    <xdr:grpSp>
      <xdr:nvGrpSpPr>
        <xdr:cNvPr id="40" name="Grupo 39"/>
        <xdr:cNvGrpSpPr/>
      </xdr:nvGrpSpPr>
      <xdr:grpSpPr>
        <a:xfrm>
          <a:off x="20840700" y="5524500"/>
          <a:ext cx="4500000" cy="3240000"/>
          <a:chOff x="7343775" y="6094500"/>
          <a:chExt cx="4500000" cy="3240000"/>
        </a:xfrm>
      </xdr:grpSpPr>
      <xdr:grpSp>
        <xdr:nvGrpSpPr>
          <xdr:cNvPr id="41" name="Grupo 40"/>
          <xdr:cNvGrpSpPr/>
        </xdr:nvGrpSpPr>
        <xdr:grpSpPr>
          <a:xfrm>
            <a:off x="7343775" y="6094500"/>
            <a:ext cx="4500000" cy="3240000"/>
            <a:chOff x="4463831" y="8097225"/>
            <a:chExt cx="4500000" cy="3240000"/>
          </a:xfrm>
        </xdr:grpSpPr>
        <xdr:grpSp>
          <xdr:nvGrpSpPr>
            <xdr:cNvPr id="45" name="Grupo 44"/>
            <xdr:cNvGrpSpPr/>
          </xdr:nvGrpSpPr>
          <xdr:grpSpPr>
            <a:xfrm>
              <a:off x="4463831" y="8097225"/>
              <a:ext cx="4500000" cy="3240000"/>
              <a:chOff x="4463831" y="8097225"/>
              <a:chExt cx="4500000" cy="3240000"/>
            </a:xfrm>
          </xdr:grpSpPr>
          <xdr:sp macro="" textlink="">
            <xdr:nvSpPr>
              <xdr:cNvPr id="47" name="Retângulo de cantos arredondados 46"/>
              <xdr:cNvSpPr/>
            </xdr:nvSpPr>
            <xdr:spPr>
              <a:xfrm>
                <a:off x="4463831" y="8097225"/>
                <a:ext cx="4500000" cy="3240000"/>
              </a:xfrm>
              <a:prstGeom prst="roundRect">
                <a:avLst>
                  <a:gd name="adj" fmla="val 2971"/>
                </a:avLst>
              </a:prstGeom>
              <a:solidFill>
                <a:schemeClr val="bg1"/>
              </a:solidFill>
            </xdr:spPr>
            <xdr:style>
              <a:lnRef idx="0">
                <a:schemeClr val="accent4"/>
              </a:lnRef>
              <a:fillRef idx="3">
                <a:schemeClr val="accent4"/>
              </a:fillRef>
              <a:effectRef idx="3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pSp>
            <xdr:nvGrpSpPr>
              <xdr:cNvPr id="48" name="Grupo 47"/>
              <xdr:cNvGrpSpPr/>
            </xdr:nvGrpSpPr>
            <xdr:grpSpPr>
              <a:xfrm>
                <a:off x="4553831" y="8457225"/>
                <a:ext cx="4320000" cy="2880000"/>
                <a:chOff x="6543675" y="6000750"/>
                <a:chExt cx="4320000" cy="2880000"/>
              </a:xfrm>
            </xdr:grpSpPr>
            <xdr:grpSp>
              <xdr:nvGrpSpPr>
                <xdr:cNvPr id="49" name="Grupo 48"/>
                <xdr:cNvGrpSpPr/>
              </xdr:nvGrpSpPr>
              <xdr:grpSpPr>
                <a:xfrm>
                  <a:off x="6543675" y="6000750"/>
                  <a:ext cx="4320000" cy="2880000"/>
                  <a:chOff x="6543675" y="6000750"/>
                  <a:chExt cx="4320000" cy="2880000"/>
                </a:xfrm>
              </xdr:grpSpPr>
              <xdr:graphicFrame macro="">
                <xdr:nvGraphicFramePr>
                  <xdr:cNvPr id="51" name="Gráfico 50"/>
                  <xdr:cNvGraphicFramePr/>
                </xdr:nvGraphicFramePr>
                <xdr:xfrm>
                  <a:off x="6543675" y="6000750"/>
                  <a:ext cx="4320000" cy="28800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4"/>
                  </a:graphicData>
                </a:graphic>
              </xdr:graphicFrame>
              <xdr:graphicFrame macro="">
                <xdr:nvGraphicFramePr>
                  <xdr:cNvPr id="52" name="Gráfico 51"/>
                  <xdr:cNvGraphicFramePr/>
                </xdr:nvGraphicFramePr>
                <xdr:xfrm>
                  <a:off x="6543675" y="6000750"/>
                  <a:ext cx="4320000" cy="28800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sp macro="" textlink="">
              <xdr:nvSpPr>
                <xdr:cNvPr id="50" name="Elipse 49"/>
                <xdr:cNvSpPr/>
              </xdr:nvSpPr>
              <xdr:spPr>
                <a:xfrm>
                  <a:off x="8613675" y="7350750"/>
                  <a:ext cx="180000" cy="180000"/>
                </a:xfrm>
                <a:prstGeom prst="ellipse">
                  <a:avLst/>
                </a:prstGeom>
                <a:solidFill>
                  <a:schemeClr val="tx1">
                    <a:lumMod val="75000"/>
                    <a:lumOff val="25000"/>
                  </a:schemeClr>
                </a:solidFill>
                <a:effectLst>
                  <a:glow rad="63500">
                    <a:schemeClr val="accent5">
                      <a:satMod val="175000"/>
                      <a:alpha val="40000"/>
                    </a:schemeClr>
                  </a:glow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xdr:spPr>
              <xdr:style>
                <a:lnRef idx="0">
                  <a:schemeClr val="accent4"/>
                </a:lnRef>
                <a:fillRef idx="3">
                  <a:schemeClr val="accent4"/>
                </a:fillRef>
                <a:effectRef idx="3">
                  <a:schemeClr val="accent4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  <xdr:sp macro="" textlink="$B$25">
          <xdr:nvSpPr>
            <xdr:cNvPr id="46" name="Retângulo 45"/>
            <xdr:cNvSpPr/>
          </xdr:nvSpPr>
          <xdr:spPr>
            <a:xfrm>
              <a:off x="5678831" y="8097225"/>
              <a:ext cx="2070000" cy="3810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A4999D9-EA32-4994-A743-84B8B4ECFAF9}" type="TxLink">
                <a:rPr lang="en-US" sz="2000" b="1" i="0" u="none" strike="noStrike">
                  <a:solidFill>
                    <a:srgbClr val="00B0F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Todos</a:t>
              </a:fld>
              <a:endParaRPr lang="pt-BR" sz="2000" b="1">
                <a:solidFill>
                  <a:srgbClr val="00B0F0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42" name="Grupo 41"/>
          <xdr:cNvGrpSpPr/>
        </xdr:nvGrpSpPr>
        <xdr:grpSpPr>
          <a:xfrm>
            <a:off x="7874513" y="8172450"/>
            <a:ext cx="3438525" cy="971550"/>
            <a:chOff x="7874513" y="8172450"/>
            <a:chExt cx="3438525" cy="971550"/>
          </a:xfrm>
        </xdr:grpSpPr>
        <xdr:sp macro="" textlink="$E$29">
          <xdr:nvSpPr>
            <xdr:cNvPr id="43" name="Retângulo de cantos arredondados 42"/>
            <xdr:cNvSpPr/>
          </xdr:nvSpPr>
          <xdr:spPr>
            <a:xfrm>
              <a:off x="7874513" y="8572500"/>
              <a:ext cx="3438525" cy="571500"/>
            </a:xfrm>
            <a:prstGeom prst="round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D918996-5C7F-4A09-8655-16A0DC66282E}" type="TxLink">
                <a:rPr lang="en-US" sz="1800" b="0" i="0" u="none" strike="noStrike">
                  <a:solidFill>
                    <a:srgbClr val="FFFFFF"/>
                  </a:solidFill>
                  <a:latin typeface="Calibri"/>
                  <a:cs typeface="Calibri"/>
                </a:rPr>
                <a:pPr algn="ctr"/>
                <a:t>%  Trabalhada</a:t>
              </a:fld>
              <a:endParaRPr lang="pt-BR" sz="1800"/>
            </a:p>
          </xdr:txBody>
        </xdr:sp>
        <xdr:sp macro="" textlink="Plan4!E30">
          <xdr:nvSpPr>
            <xdr:cNvPr id="44" name="Elipse 43"/>
            <xdr:cNvSpPr/>
          </xdr:nvSpPr>
          <xdr:spPr>
            <a:xfrm>
              <a:off x="7931663" y="8172450"/>
              <a:ext cx="914400" cy="914400"/>
            </a:xfrm>
            <a:prstGeom prst="ellipse">
              <a:avLst/>
            </a:prstGeom>
            <a:solidFill>
              <a:schemeClr val="bg1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939C8027-FD19-4A5B-B80B-E59B3FEFF89E}" type="TxLink">
                <a:rPr lang="en-US" sz="1100" b="1" i="1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Calibri"/>
                </a:rPr>
                <a:t>43,33%</a:t>
              </a:fld>
              <a:endParaRPr lang="pt-BR" sz="1100" b="1" i="1" u="none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</a:endParaRPr>
            </a:p>
          </xdr:txBody>
        </xdr:sp>
      </xdr:grpSp>
    </xdr:grpSp>
    <xdr:clientData/>
  </xdr:twoCellAnchor>
  <xdr:twoCellAnchor>
    <xdr:from>
      <xdr:col>16</xdr:col>
      <xdr:colOff>0</xdr:colOff>
      <xdr:row>29</xdr:row>
      <xdr:rowOff>0</xdr:rowOff>
    </xdr:from>
    <xdr:to>
      <xdr:col>27</xdr:col>
      <xdr:colOff>563512</xdr:colOff>
      <xdr:row>46</xdr:row>
      <xdr:rowOff>1500</xdr:rowOff>
    </xdr:to>
    <xdr:grpSp>
      <xdr:nvGrpSpPr>
        <xdr:cNvPr id="53" name="Grupo 52"/>
        <xdr:cNvGrpSpPr/>
      </xdr:nvGrpSpPr>
      <xdr:grpSpPr>
        <a:xfrm>
          <a:off x="13496925" y="5524500"/>
          <a:ext cx="7269112" cy="3240000"/>
          <a:chOff x="3359663" y="11563350"/>
          <a:chExt cx="7269112" cy="3240000"/>
        </a:xfrm>
      </xdr:grpSpPr>
      <xdr:sp macro="" textlink="">
        <xdr:nvSpPr>
          <xdr:cNvPr id="54" name="Retângulo de cantos arredondados 53"/>
          <xdr:cNvSpPr/>
        </xdr:nvSpPr>
        <xdr:spPr>
          <a:xfrm>
            <a:off x="3359663" y="11563350"/>
            <a:ext cx="7269112" cy="3240000"/>
          </a:xfrm>
          <a:prstGeom prst="roundRect">
            <a:avLst>
              <a:gd name="adj" fmla="val 3732"/>
            </a:avLst>
          </a:prstGeom>
          <a:solidFill>
            <a:schemeClr val="bg1"/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5" name="Gráfico 54"/>
          <xdr:cNvGraphicFramePr/>
        </xdr:nvGraphicFramePr>
        <xdr:xfrm>
          <a:off x="3359663" y="120601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$A$30">
        <xdr:nvSpPr>
          <xdr:cNvPr id="56" name="Retângulo de cantos arredondados 55"/>
          <xdr:cNvSpPr/>
        </xdr:nvSpPr>
        <xdr:spPr>
          <a:xfrm>
            <a:off x="8424300" y="12296775"/>
            <a:ext cx="1462650" cy="216000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35A0F2B-B6F4-43B8-A07A-D11215D50ABA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pPr algn="ctr"/>
              <a:t>LEADS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1">
        <xdr:nvSpPr>
          <xdr:cNvPr id="57" name="Retângulo de cantos arredondados 56"/>
          <xdr:cNvSpPr/>
        </xdr:nvSpPr>
        <xdr:spPr>
          <a:xfrm>
            <a:off x="8087109" y="12808744"/>
            <a:ext cx="1462650" cy="216000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6DBF81D-5439-4C4F-BAC9-E1EEA1ABDA03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t>TRABALHADO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2">
        <xdr:nvSpPr>
          <xdr:cNvPr id="58" name="Retângulo de cantos arredondados 57"/>
          <xdr:cNvSpPr/>
        </xdr:nvSpPr>
        <xdr:spPr>
          <a:xfrm>
            <a:off x="7756781" y="13320713"/>
            <a:ext cx="1462650" cy="216000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EF359F1-0510-4656-B80B-ADBBE14374DD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t>ALO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3">
        <xdr:nvSpPr>
          <xdr:cNvPr id="59" name="Retângulo de cantos arredondados 58"/>
          <xdr:cNvSpPr/>
        </xdr:nvSpPr>
        <xdr:spPr>
          <a:xfrm>
            <a:off x="7426453" y="13832682"/>
            <a:ext cx="1462650" cy="216000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FBEC4BF-FBE2-4844-8D7B-BD7B86AEA67C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t>CPC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4">
        <xdr:nvSpPr>
          <xdr:cNvPr id="60" name="Retângulo de cantos arredondados 59"/>
          <xdr:cNvSpPr/>
        </xdr:nvSpPr>
        <xdr:spPr>
          <a:xfrm>
            <a:off x="7096125" y="14344650"/>
            <a:ext cx="1462650" cy="216000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DA00F88-7358-4B16-86BF-57BC4A9463FF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t>VENDA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cxnSp macro="">
        <xdr:nvCxnSpPr>
          <xdr:cNvPr id="61" name="Conector angulado 60"/>
          <xdr:cNvCxnSpPr>
            <a:stCxn id="56" idx="3"/>
            <a:endCxn id="57" idx="3"/>
          </xdr:cNvCxnSpPr>
        </xdr:nvCxnSpPr>
        <xdr:spPr>
          <a:xfrm flipH="1">
            <a:off x="9549759" y="12404775"/>
            <a:ext cx="337191" cy="511969"/>
          </a:xfrm>
          <a:prstGeom prst="bentConnector3">
            <a:avLst>
              <a:gd name="adj1" fmla="val -67795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Conector angulado 61"/>
          <xdr:cNvCxnSpPr>
            <a:stCxn id="57" idx="3"/>
            <a:endCxn id="58" idx="3"/>
          </xdr:cNvCxnSpPr>
        </xdr:nvCxnSpPr>
        <xdr:spPr>
          <a:xfrm flipH="1">
            <a:off x="9219431" y="12916744"/>
            <a:ext cx="330328" cy="511969"/>
          </a:xfrm>
          <a:prstGeom prst="bentConnector3">
            <a:avLst>
              <a:gd name="adj1" fmla="val -69204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Conector angulado 62"/>
          <xdr:cNvCxnSpPr>
            <a:stCxn id="58" idx="3"/>
            <a:endCxn id="59" idx="3"/>
          </xdr:cNvCxnSpPr>
        </xdr:nvCxnSpPr>
        <xdr:spPr>
          <a:xfrm flipH="1">
            <a:off x="8889103" y="13428713"/>
            <a:ext cx="330328" cy="511969"/>
          </a:xfrm>
          <a:prstGeom prst="bentConnector3">
            <a:avLst>
              <a:gd name="adj1" fmla="val -69204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Conector angulado 63"/>
          <xdr:cNvCxnSpPr>
            <a:stCxn id="59" idx="3"/>
            <a:endCxn id="60" idx="3"/>
          </xdr:cNvCxnSpPr>
        </xdr:nvCxnSpPr>
        <xdr:spPr>
          <a:xfrm flipH="1">
            <a:off x="8558775" y="13940682"/>
            <a:ext cx="330328" cy="511968"/>
          </a:xfrm>
          <a:prstGeom prst="bentConnector3">
            <a:avLst>
              <a:gd name="adj1" fmla="val -69204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Plan4!$B$25">
        <xdr:nvSpPr>
          <xdr:cNvPr id="65" name="Retângulo 64"/>
          <xdr:cNvSpPr/>
        </xdr:nvSpPr>
        <xdr:spPr>
          <a:xfrm>
            <a:off x="5000625" y="11620500"/>
            <a:ext cx="2173875" cy="5334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A4A33DC-0483-4F71-ADEE-73259F594FA0}" type="TxLink">
              <a:rPr lang="en-US" sz="2800" b="1" i="0" u="none" strike="noStrike">
                <a:solidFill>
                  <a:srgbClr val="00B0F0"/>
                </a:solidFill>
                <a:latin typeface="Roboto" pitchFamily="2" charset="0"/>
                <a:ea typeface="Roboto" pitchFamily="2" charset="0"/>
                <a:cs typeface="Calibri"/>
              </a:rPr>
              <a:t>Base A</a:t>
            </a:fld>
            <a:endParaRPr lang="pt-BR" sz="8000" b="1">
              <a:solidFill>
                <a:srgbClr val="00B0F0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">
        <xdr:nvSpPr>
          <xdr:cNvPr id="66" name="Retângulo de cantos arredondados 65"/>
          <xdr:cNvSpPr/>
        </xdr:nvSpPr>
        <xdr:spPr>
          <a:xfrm>
            <a:off x="3657599" y="14416500"/>
            <a:ext cx="1952625" cy="252000"/>
          </a:xfrm>
          <a:prstGeom prst="roundRect">
            <a:avLst>
              <a:gd name="adj" fmla="val 8334"/>
            </a:avLst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Roboto" pitchFamily="2" charset="0"/>
                <a:ea typeface="Roboto" pitchFamily="2" charset="0"/>
              </a:rPr>
              <a:t>Funil de Vendas</a:t>
            </a:r>
          </a:p>
        </xdr:txBody>
      </xdr:sp>
    </xdr:grpSp>
    <xdr:clientData/>
  </xdr:twoCellAnchor>
  <xdr:twoCellAnchor>
    <xdr:from>
      <xdr:col>1</xdr:col>
      <xdr:colOff>723900</xdr:colOff>
      <xdr:row>32</xdr:row>
      <xdr:rowOff>180975</xdr:rowOff>
    </xdr:from>
    <xdr:to>
      <xdr:col>6</xdr:col>
      <xdr:colOff>485775</xdr:colOff>
      <xdr:row>47</xdr:row>
      <xdr:rowOff>66675</xdr:rowOff>
    </xdr:to>
    <xdr:grpSp>
      <xdr:nvGrpSpPr>
        <xdr:cNvPr id="9228" name="Grupo 9227"/>
        <xdr:cNvGrpSpPr/>
      </xdr:nvGrpSpPr>
      <xdr:grpSpPr>
        <a:xfrm>
          <a:off x="1600200" y="6276975"/>
          <a:ext cx="4572000" cy="2743200"/>
          <a:chOff x="1600200" y="6276975"/>
          <a:chExt cx="4572000" cy="2743200"/>
        </a:xfrm>
      </xdr:grpSpPr>
      <xdr:graphicFrame macro="">
        <xdr:nvGraphicFramePr>
          <xdr:cNvPr id="9225" name="Gráfico 9224"/>
          <xdr:cNvGraphicFramePr>
            <a:graphicFrameLocks noChangeAspect="1"/>
          </xdr:cNvGraphicFramePr>
        </xdr:nvGraphicFramePr>
        <xdr:xfrm>
          <a:off x="1600200" y="62769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pSp>
        <xdr:nvGrpSpPr>
          <xdr:cNvPr id="9227" name="Grupo 9226"/>
          <xdr:cNvGrpSpPr/>
        </xdr:nvGrpSpPr>
        <xdr:grpSpPr>
          <a:xfrm>
            <a:off x="5442317" y="6662738"/>
            <a:ext cx="251786" cy="1550467"/>
            <a:chOff x="5442317" y="6662738"/>
            <a:chExt cx="251786" cy="1550467"/>
          </a:xfrm>
        </xdr:grpSpPr>
        <xdr:sp macro="" textlink="">
          <xdr:nvSpPr>
            <xdr:cNvPr id="9226" name="Seta em curva para a esquerda 9225"/>
            <xdr:cNvSpPr/>
          </xdr:nvSpPr>
          <xdr:spPr>
            <a:xfrm>
              <a:off x="5442317" y="6662738"/>
              <a:ext cx="251786" cy="307848"/>
            </a:xfrm>
            <a:prstGeom prst="curvedLeftArrow">
              <a:avLst/>
            </a:prstGeom>
            <a:solidFill>
              <a:srgbClr val="00B8B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0" name="Seta em curva para a esquerda 69"/>
            <xdr:cNvSpPr/>
          </xdr:nvSpPr>
          <xdr:spPr>
            <a:xfrm>
              <a:off x="5442317" y="7076944"/>
              <a:ext cx="251786" cy="307848"/>
            </a:xfrm>
            <a:prstGeom prst="curvedLeftArrow">
              <a:avLst/>
            </a:prstGeom>
            <a:solidFill>
              <a:srgbClr val="00B8B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1" name="Seta em curva para a esquerda 70"/>
            <xdr:cNvSpPr/>
          </xdr:nvSpPr>
          <xdr:spPr>
            <a:xfrm>
              <a:off x="5442317" y="7491150"/>
              <a:ext cx="251786" cy="307848"/>
            </a:xfrm>
            <a:prstGeom prst="curvedLeftArrow">
              <a:avLst/>
            </a:prstGeom>
            <a:solidFill>
              <a:srgbClr val="00B8B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2" name="Seta em curva para a esquerda 71"/>
            <xdr:cNvSpPr/>
          </xdr:nvSpPr>
          <xdr:spPr>
            <a:xfrm>
              <a:off x="5442317" y="7905357"/>
              <a:ext cx="251786" cy="307848"/>
            </a:xfrm>
            <a:prstGeom prst="curvedLeftArrow">
              <a:avLst/>
            </a:prstGeom>
            <a:solidFill>
              <a:srgbClr val="00B8B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0</xdr:colOff>
      <xdr:row>4</xdr:row>
      <xdr:rowOff>0</xdr:rowOff>
    </xdr:to>
    <xdr:sp macro="" textlink="">
      <xdr:nvSpPr>
        <xdr:cNvPr id="2" name="Arredondar Retângulo no Mesmo Canto Lateral 1"/>
        <xdr:cNvSpPr/>
      </xdr:nvSpPr>
      <xdr:spPr>
        <a:xfrm>
          <a:off x="0" y="0"/>
          <a:ext cx="15849600" cy="762000"/>
        </a:xfrm>
        <a:prstGeom prst="round2SameRect">
          <a:avLst>
            <a:gd name="adj1" fmla="val 0"/>
            <a:gd name="adj2" fmla="val 0"/>
          </a:avLst>
        </a:prstGeom>
        <a:solidFill>
          <a:srgbClr val="00B0F0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3" name="Arredondar Retângulo no Mesmo Canto Lateral 2"/>
        <xdr:cNvSpPr/>
      </xdr:nvSpPr>
      <xdr:spPr>
        <a:xfrm flipV="1">
          <a:off x="0" y="762000"/>
          <a:ext cx="15240000" cy="190500"/>
        </a:xfrm>
        <a:prstGeom prst="round2SameRect">
          <a:avLst>
            <a:gd name="adj1" fmla="val 11667"/>
            <a:gd name="adj2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152400</xdr:colOff>
      <xdr:row>5</xdr:row>
      <xdr:rowOff>133350</xdr:rowOff>
    </xdr:from>
    <xdr:to>
      <xdr:col>5</xdr:col>
      <xdr:colOff>413007</xdr:colOff>
      <xdr:row>7</xdr:row>
      <xdr:rowOff>133350</xdr:rowOff>
    </xdr:to>
    <xdr:sp macro="" textlink="">
      <xdr:nvSpPr>
        <xdr:cNvPr id="36" name="Retângulo de cantos arredondados 35"/>
        <xdr:cNvSpPr/>
      </xdr:nvSpPr>
      <xdr:spPr>
        <a:xfrm>
          <a:off x="762000" y="1085850"/>
          <a:ext cx="2699007" cy="3810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339439</xdr:colOff>
          <xdr:row>6</xdr:row>
          <xdr:rowOff>0</xdr:rowOff>
        </xdr:from>
        <xdr:to>
          <xdr:col>5</xdr:col>
          <xdr:colOff>184407</xdr:colOff>
          <xdr:row>7</xdr:row>
          <xdr:rowOff>57150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202856</xdr:colOff>
      <xdr:row>8</xdr:row>
      <xdr:rowOff>57957</xdr:rowOff>
    </xdr:from>
    <xdr:to>
      <xdr:col>15</xdr:col>
      <xdr:colOff>457201</xdr:colOff>
      <xdr:row>21</xdr:row>
      <xdr:rowOff>56457</xdr:rowOff>
    </xdr:to>
    <xdr:grpSp>
      <xdr:nvGrpSpPr>
        <xdr:cNvPr id="38" name="Grupo 37"/>
        <xdr:cNvGrpSpPr/>
      </xdr:nvGrpSpPr>
      <xdr:grpSpPr>
        <a:xfrm>
          <a:off x="6298856" y="1581957"/>
          <a:ext cx="3302345" cy="2475000"/>
          <a:chOff x="7343775" y="6094500"/>
          <a:chExt cx="4500000" cy="3240000"/>
        </a:xfrm>
      </xdr:grpSpPr>
      <xdr:grpSp>
        <xdr:nvGrpSpPr>
          <xdr:cNvPr id="39" name="Grupo 38"/>
          <xdr:cNvGrpSpPr/>
        </xdr:nvGrpSpPr>
        <xdr:grpSpPr>
          <a:xfrm>
            <a:off x="7343775" y="6094500"/>
            <a:ext cx="4500000" cy="3240000"/>
            <a:chOff x="4463831" y="8097225"/>
            <a:chExt cx="4500000" cy="3240000"/>
          </a:xfrm>
        </xdr:grpSpPr>
        <xdr:grpSp>
          <xdr:nvGrpSpPr>
            <xdr:cNvPr id="43" name="Grupo 42"/>
            <xdr:cNvGrpSpPr/>
          </xdr:nvGrpSpPr>
          <xdr:grpSpPr>
            <a:xfrm>
              <a:off x="4463831" y="8097225"/>
              <a:ext cx="4500000" cy="3240000"/>
              <a:chOff x="4463831" y="8097225"/>
              <a:chExt cx="4500000" cy="3240000"/>
            </a:xfrm>
          </xdr:grpSpPr>
          <xdr:sp macro="" textlink="">
            <xdr:nvSpPr>
              <xdr:cNvPr id="45" name="Retângulo de cantos arredondados 44"/>
              <xdr:cNvSpPr/>
            </xdr:nvSpPr>
            <xdr:spPr>
              <a:xfrm>
                <a:off x="4463831" y="8097225"/>
                <a:ext cx="4500000" cy="3240000"/>
              </a:xfrm>
              <a:prstGeom prst="roundRect">
                <a:avLst>
                  <a:gd name="adj" fmla="val 2971"/>
                </a:avLst>
              </a:prstGeom>
              <a:solidFill>
                <a:schemeClr val="bg1"/>
              </a:solidFill>
            </xdr:spPr>
            <xdr:style>
              <a:lnRef idx="0">
                <a:schemeClr val="accent4"/>
              </a:lnRef>
              <a:fillRef idx="3">
                <a:schemeClr val="accent4"/>
              </a:fillRef>
              <a:effectRef idx="3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pSp>
            <xdr:nvGrpSpPr>
              <xdr:cNvPr id="46" name="Grupo 45"/>
              <xdr:cNvGrpSpPr/>
            </xdr:nvGrpSpPr>
            <xdr:grpSpPr>
              <a:xfrm>
                <a:off x="4553831" y="8457225"/>
                <a:ext cx="4320000" cy="2880000"/>
                <a:chOff x="6543675" y="6000750"/>
                <a:chExt cx="4320000" cy="2880000"/>
              </a:xfrm>
            </xdr:grpSpPr>
            <xdr:grpSp>
              <xdr:nvGrpSpPr>
                <xdr:cNvPr id="47" name="Grupo 46"/>
                <xdr:cNvGrpSpPr/>
              </xdr:nvGrpSpPr>
              <xdr:grpSpPr>
                <a:xfrm>
                  <a:off x="6543675" y="6000750"/>
                  <a:ext cx="4320000" cy="2880000"/>
                  <a:chOff x="6543675" y="6000750"/>
                  <a:chExt cx="4320000" cy="2880000"/>
                </a:xfrm>
              </xdr:grpSpPr>
              <xdr:graphicFrame macro="">
                <xdr:nvGraphicFramePr>
                  <xdr:cNvPr id="49" name="Gráfico 48"/>
                  <xdr:cNvGraphicFramePr/>
                </xdr:nvGraphicFramePr>
                <xdr:xfrm>
                  <a:off x="6543675" y="6000750"/>
                  <a:ext cx="4320000" cy="28800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"/>
                  </a:graphicData>
                </a:graphic>
              </xdr:graphicFrame>
              <xdr:graphicFrame macro="">
                <xdr:nvGraphicFramePr>
                  <xdr:cNvPr id="50" name="Gráfico 49"/>
                  <xdr:cNvGraphicFramePr/>
                </xdr:nvGraphicFramePr>
                <xdr:xfrm>
                  <a:off x="6543675" y="6000750"/>
                  <a:ext cx="4320000" cy="28800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2"/>
                  </a:graphicData>
                </a:graphic>
              </xdr:graphicFrame>
            </xdr:grpSp>
            <xdr:sp macro="" textlink="">
              <xdr:nvSpPr>
                <xdr:cNvPr id="48" name="Elipse 47"/>
                <xdr:cNvSpPr/>
              </xdr:nvSpPr>
              <xdr:spPr>
                <a:xfrm>
                  <a:off x="8613675" y="7350750"/>
                  <a:ext cx="180000" cy="180000"/>
                </a:xfrm>
                <a:prstGeom prst="ellipse">
                  <a:avLst/>
                </a:prstGeom>
                <a:solidFill>
                  <a:schemeClr val="tx1">
                    <a:lumMod val="75000"/>
                    <a:lumOff val="25000"/>
                  </a:schemeClr>
                </a:solidFill>
                <a:effectLst>
                  <a:glow rad="63500">
                    <a:schemeClr val="accent5">
                      <a:satMod val="175000"/>
                      <a:alpha val="40000"/>
                    </a:schemeClr>
                  </a:glow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xdr:spPr>
              <xdr:style>
                <a:lnRef idx="0">
                  <a:schemeClr val="accent4"/>
                </a:lnRef>
                <a:fillRef idx="3">
                  <a:schemeClr val="accent4"/>
                </a:fillRef>
                <a:effectRef idx="3">
                  <a:schemeClr val="accent4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  <xdr:sp macro="" textlink="$B$25">
          <xdr:nvSpPr>
            <xdr:cNvPr id="44" name="Retângulo 43"/>
            <xdr:cNvSpPr/>
          </xdr:nvSpPr>
          <xdr:spPr>
            <a:xfrm>
              <a:off x="5678831" y="8097225"/>
              <a:ext cx="2070000" cy="3810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A4999D9-EA32-4994-A743-84B8B4ECFAF9}" type="TxLink">
                <a:rPr lang="en-US" sz="2000" b="1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Todos</a:t>
              </a:fld>
              <a:endParaRPr lang="pt-BR" sz="2000" b="1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40" name="Grupo 39"/>
          <xdr:cNvGrpSpPr/>
        </xdr:nvGrpSpPr>
        <xdr:grpSpPr>
          <a:xfrm>
            <a:off x="7874513" y="8172450"/>
            <a:ext cx="3438525" cy="971550"/>
            <a:chOff x="7874513" y="8172450"/>
            <a:chExt cx="3438525" cy="971550"/>
          </a:xfrm>
        </xdr:grpSpPr>
        <xdr:sp macro="" textlink="$E$29">
          <xdr:nvSpPr>
            <xdr:cNvPr id="41" name="Retângulo de cantos arredondados 40"/>
            <xdr:cNvSpPr/>
          </xdr:nvSpPr>
          <xdr:spPr>
            <a:xfrm>
              <a:off x="7874513" y="8572500"/>
              <a:ext cx="3438525" cy="571500"/>
            </a:xfrm>
            <a:prstGeom prst="round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D918996-5C7F-4A09-8655-16A0DC66282E}" type="TxLink">
                <a:rPr lang="en-US" sz="1400" b="0" i="0" u="none" strike="noStrike">
                  <a:solidFill>
                    <a:srgbClr val="FFFFFF"/>
                  </a:solidFill>
                  <a:latin typeface="Calibri"/>
                  <a:cs typeface="Calibri"/>
                </a:rPr>
                <a:pPr algn="ctr"/>
                <a:t>%  Trabalhada</a:t>
              </a:fld>
              <a:endParaRPr lang="pt-BR" sz="1400"/>
            </a:p>
          </xdr:txBody>
        </xdr:sp>
        <xdr:sp macro="" textlink="Plan4!E30">
          <xdr:nvSpPr>
            <xdr:cNvPr id="42" name="Elipse 41"/>
            <xdr:cNvSpPr/>
          </xdr:nvSpPr>
          <xdr:spPr>
            <a:xfrm>
              <a:off x="7931663" y="8172450"/>
              <a:ext cx="914400" cy="914400"/>
            </a:xfrm>
            <a:prstGeom prst="ellipse">
              <a:avLst/>
            </a:prstGeom>
            <a:solidFill>
              <a:schemeClr val="bg1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38FB928-4C5D-4B8B-B31B-6FAFC8E45461}" type="TxLink">
                <a:rPr lang="en-US" sz="7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Calibri"/>
                </a:rPr>
                <a:t>60,41%</a:t>
              </a:fld>
              <a:endParaRPr lang="en-US" sz="200" b="1" i="1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Calibri"/>
              </a:endParaRPr>
            </a:p>
          </xdr:txBody>
        </xdr:sp>
      </xdr:grpSp>
    </xdr:grpSp>
    <xdr:clientData/>
  </xdr:twoCellAnchor>
  <xdr:twoCellAnchor>
    <xdr:from>
      <xdr:col>1</xdr:col>
      <xdr:colOff>131073</xdr:colOff>
      <xdr:row>8</xdr:row>
      <xdr:rowOff>66675</xdr:rowOff>
    </xdr:from>
    <xdr:to>
      <xdr:col>10</xdr:col>
      <xdr:colOff>123825</xdr:colOff>
      <xdr:row>21</xdr:row>
      <xdr:rowOff>75507</xdr:rowOff>
    </xdr:to>
    <xdr:grpSp>
      <xdr:nvGrpSpPr>
        <xdr:cNvPr id="37" name="Grupo 36"/>
        <xdr:cNvGrpSpPr/>
      </xdr:nvGrpSpPr>
      <xdr:grpSpPr>
        <a:xfrm>
          <a:off x="740673" y="1590675"/>
          <a:ext cx="5479152" cy="2485332"/>
          <a:chOff x="740673" y="1571625"/>
          <a:chExt cx="5479152" cy="2485332"/>
        </a:xfrm>
      </xdr:grpSpPr>
      <xdr:sp macro="" textlink="">
        <xdr:nvSpPr>
          <xdr:cNvPr id="52" name="Retângulo de cantos arredondados 51"/>
          <xdr:cNvSpPr/>
        </xdr:nvSpPr>
        <xdr:spPr>
          <a:xfrm>
            <a:off x="740673" y="1571625"/>
            <a:ext cx="5479152" cy="2485332"/>
          </a:xfrm>
          <a:prstGeom prst="roundRect">
            <a:avLst>
              <a:gd name="adj" fmla="val 3732"/>
            </a:avLst>
          </a:prstGeom>
          <a:solidFill>
            <a:schemeClr val="bg1"/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3" name="Gráfico 52"/>
          <xdr:cNvGraphicFramePr/>
        </xdr:nvGraphicFramePr>
        <xdr:xfrm>
          <a:off x="740673" y="1952709"/>
          <a:ext cx="3446182" cy="21042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$A$30">
        <xdr:nvSpPr>
          <xdr:cNvPr id="54" name="Retângulo de cantos arredondados 53"/>
          <xdr:cNvSpPr/>
        </xdr:nvSpPr>
        <xdr:spPr>
          <a:xfrm>
            <a:off x="4558184" y="2134219"/>
            <a:ext cx="1102484" cy="165689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35A0F2B-B6F4-43B8-A07A-D11215D50ABA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pPr algn="ctr"/>
              <a:t>LEADS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1">
        <xdr:nvSpPr>
          <xdr:cNvPr id="55" name="Retângulo de cantos arredondados 54"/>
          <xdr:cNvSpPr/>
        </xdr:nvSpPr>
        <xdr:spPr>
          <a:xfrm>
            <a:off x="4304024" y="2526939"/>
            <a:ext cx="1102484" cy="165689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6DBF81D-5439-4C4F-BAC9-E1EEA1ABDA03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t>TRABALHADO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2">
        <xdr:nvSpPr>
          <xdr:cNvPr id="56" name="Retângulo de cantos arredondados 55"/>
          <xdr:cNvSpPr/>
        </xdr:nvSpPr>
        <xdr:spPr>
          <a:xfrm>
            <a:off x="4055036" y="2919659"/>
            <a:ext cx="1102484" cy="165689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EF359F1-0510-4656-B80B-ADBBE14374DD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t>ALO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3">
        <xdr:nvSpPr>
          <xdr:cNvPr id="57" name="Retângulo de cantos arredondados 56"/>
          <xdr:cNvSpPr/>
        </xdr:nvSpPr>
        <xdr:spPr>
          <a:xfrm>
            <a:off x="3806049" y="3312379"/>
            <a:ext cx="1102484" cy="165689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FBEC4BF-FBE2-4844-8D7B-BD7B86AEA67C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t>CPC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4">
        <xdr:nvSpPr>
          <xdr:cNvPr id="58" name="Retângulo de cantos arredondados 57"/>
          <xdr:cNvSpPr/>
        </xdr:nvSpPr>
        <xdr:spPr>
          <a:xfrm>
            <a:off x="3557061" y="3705098"/>
            <a:ext cx="1102484" cy="165689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DA00F88-7358-4B16-86BF-57BC4A9463FF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t>VENDA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cxnSp macro="">
        <xdr:nvCxnSpPr>
          <xdr:cNvPr id="59" name="Conector angulado 58"/>
          <xdr:cNvCxnSpPr>
            <a:stCxn id="54" idx="3"/>
            <a:endCxn id="55" idx="3"/>
          </xdr:cNvCxnSpPr>
        </xdr:nvCxnSpPr>
        <xdr:spPr>
          <a:xfrm flipH="1">
            <a:off x="5406508" y="2217063"/>
            <a:ext cx="254160" cy="392720"/>
          </a:xfrm>
          <a:prstGeom prst="bentConnector3">
            <a:avLst>
              <a:gd name="adj1" fmla="val -67795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Conector angulado 59"/>
          <xdr:cNvCxnSpPr>
            <a:stCxn id="55" idx="3"/>
            <a:endCxn id="56" idx="3"/>
          </xdr:cNvCxnSpPr>
        </xdr:nvCxnSpPr>
        <xdr:spPr>
          <a:xfrm flipH="1">
            <a:off x="5157521" y="2609783"/>
            <a:ext cx="248987" cy="392720"/>
          </a:xfrm>
          <a:prstGeom prst="bentConnector3">
            <a:avLst>
              <a:gd name="adj1" fmla="val -69204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Conector angulado 60"/>
          <xdr:cNvCxnSpPr>
            <a:stCxn id="56" idx="3"/>
            <a:endCxn id="57" idx="3"/>
          </xdr:cNvCxnSpPr>
        </xdr:nvCxnSpPr>
        <xdr:spPr>
          <a:xfrm flipH="1">
            <a:off x="4908533" y="3002504"/>
            <a:ext cx="248987" cy="392720"/>
          </a:xfrm>
          <a:prstGeom prst="bentConnector3">
            <a:avLst>
              <a:gd name="adj1" fmla="val -69204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Conector angulado 61"/>
          <xdr:cNvCxnSpPr>
            <a:stCxn id="57" idx="3"/>
            <a:endCxn id="58" idx="3"/>
          </xdr:cNvCxnSpPr>
        </xdr:nvCxnSpPr>
        <xdr:spPr>
          <a:xfrm flipH="1">
            <a:off x="4659546" y="3395224"/>
            <a:ext cx="248987" cy="392719"/>
          </a:xfrm>
          <a:prstGeom prst="bentConnector3">
            <a:avLst>
              <a:gd name="adj1" fmla="val -69204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Plan4!$B$25">
        <xdr:nvSpPr>
          <xdr:cNvPr id="63" name="Retângulo 62"/>
          <xdr:cNvSpPr/>
        </xdr:nvSpPr>
        <xdr:spPr>
          <a:xfrm>
            <a:off x="1977561" y="1615463"/>
            <a:ext cx="1638576" cy="4091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A4A33DC-0483-4F71-ADEE-73259F594FA0}" type="TxLink">
              <a:rPr lang="en-US" sz="28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Roboto" pitchFamily="2" charset="0"/>
                <a:ea typeface="Roboto" pitchFamily="2" charset="0"/>
                <a:cs typeface="Calibri"/>
              </a:rPr>
              <a:t>Base A</a:t>
            </a:fld>
            <a:endParaRPr lang="pt-BR" sz="8000" b="1">
              <a:solidFill>
                <a:schemeClr val="tx1">
                  <a:lumMod val="75000"/>
                  <a:lumOff val="25000"/>
                </a:schemeClr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">
        <xdr:nvSpPr>
          <xdr:cNvPr id="64" name="Retângulo de cantos arredondados 63"/>
          <xdr:cNvSpPr/>
        </xdr:nvSpPr>
        <xdr:spPr>
          <a:xfrm>
            <a:off x="965246" y="3760213"/>
            <a:ext cx="1012316" cy="193304"/>
          </a:xfrm>
          <a:prstGeom prst="roundRect">
            <a:avLst>
              <a:gd name="adj" fmla="val 8334"/>
            </a:avLst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>
                <a:latin typeface="Roboto" pitchFamily="2" charset="0"/>
                <a:ea typeface="Roboto" pitchFamily="2" charset="0"/>
              </a:rPr>
              <a:t>Funil de Vendas</a:t>
            </a:r>
          </a:p>
        </xdr:txBody>
      </xdr:sp>
    </xdr:grpSp>
    <xdr:clientData/>
  </xdr:twoCellAnchor>
  <xdr:twoCellAnchor>
    <xdr:from>
      <xdr:col>15</xdr:col>
      <xdr:colOff>542925</xdr:colOff>
      <xdr:row>8</xdr:row>
      <xdr:rowOff>57957</xdr:rowOff>
    </xdr:from>
    <xdr:to>
      <xdr:col>22</xdr:col>
      <xdr:colOff>234999</xdr:colOff>
      <xdr:row>24</xdr:row>
      <xdr:rowOff>19857</xdr:rowOff>
    </xdr:to>
    <xdr:grpSp>
      <xdr:nvGrpSpPr>
        <xdr:cNvPr id="90" name="Grupo 89"/>
        <xdr:cNvGrpSpPr/>
      </xdr:nvGrpSpPr>
      <xdr:grpSpPr>
        <a:xfrm>
          <a:off x="9686925" y="1581957"/>
          <a:ext cx="3959274" cy="3009900"/>
          <a:chOff x="7316094" y="4610100"/>
          <a:chExt cx="5343133" cy="3771900"/>
        </a:xfrm>
      </xdr:grpSpPr>
      <xdr:sp macro="" textlink="">
        <xdr:nvSpPr>
          <xdr:cNvPr id="66" name="Retângulo de cantos arredondados 65"/>
          <xdr:cNvSpPr/>
        </xdr:nvSpPr>
        <xdr:spPr>
          <a:xfrm>
            <a:off x="7316094" y="4610100"/>
            <a:ext cx="5343133" cy="3771900"/>
          </a:xfrm>
          <a:prstGeom prst="roundRect">
            <a:avLst>
              <a:gd name="adj" fmla="val 2526"/>
            </a:avLst>
          </a:prstGeom>
          <a:solidFill>
            <a:schemeClr val="bg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81" name="Grupo 80"/>
          <xdr:cNvGrpSpPr/>
        </xdr:nvGrpSpPr>
        <xdr:grpSpPr>
          <a:xfrm>
            <a:off x="7701660" y="5253654"/>
            <a:ext cx="4572000" cy="3052146"/>
            <a:chOff x="1600200" y="5968029"/>
            <a:chExt cx="4572000" cy="3052146"/>
          </a:xfrm>
        </xdr:grpSpPr>
        <xdr:graphicFrame macro="">
          <xdr:nvGraphicFramePr>
            <xdr:cNvPr id="82" name="Gráfico 81"/>
            <xdr:cNvGraphicFramePr>
              <a:graphicFrameLocks noChangeAspect="1"/>
            </xdr:cNvGraphicFramePr>
          </xdr:nvGraphicFramePr>
          <xdr:xfrm>
            <a:off x="1600200" y="5968029"/>
            <a:ext cx="4572000" cy="305214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pSp>
          <xdr:nvGrpSpPr>
            <xdr:cNvPr id="83" name="Grupo 82"/>
            <xdr:cNvGrpSpPr/>
          </xdr:nvGrpSpPr>
          <xdr:grpSpPr>
            <a:xfrm>
              <a:off x="5512792" y="6248058"/>
              <a:ext cx="265992" cy="1722629"/>
              <a:chOff x="5512792" y="6248058"/>
              <a:chExt cx="265992" cy="1722629"/>
            </a:xfrm>
          </xdr:grpSpPr>
          <xdr:sp macro="" textlink="">
            <xdr:nvSpPr>
              <xdr:cNvPr id="84" name="Seta em curva para a esquerda 83"/>
              <xdr:cNvSpPr/>
            </xdr:nvSpPr>
            <xdr:spPr>
              <a:xfrm>
                <a:off x="5526998" y="6248058"/>
                <a:ext cx="251786" cy="307847"/>
              </a:xfrm>
              <a:prstGeom prst="curvedLeftArrow">
                <a:avLst/>
              </a:prstGeom>
              <a:solidFill>
                <a:srgbClr val="00B8B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5" name="Seta em curva para a esquerda 84"/>
              <xdr:cNvSpPr/>
            </xdr:nvSpPr>
            <xdr:spPr>
              <a:xfrm>
                <a:off x="5526998" y="6615092"/>
                <a:ext cx="251786" cy="307849"/>
              </a:xfrm>
              <a:prstGeom prst="curvedLeftArrow">
                <a:avLst/>
              </a:prstGeom>
              <a:solidFill>
                <a:srgbClr val="00B8B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6" name="Seta em curva para a esquerda 85"/>
              <xdr:cNvSpPr/>
            </xdr:nvSpPr>
            <xdr:spPr>
              <a:xfrm>
                <a:off x="5526998" y="7046388"/>
                <a:ext cx="251786" cy="307849"/>
              </a:xfrm>
              <a:prstGeom prst="curvedLeftArrow">
                <a:avLst/>
              </a:prstGeom>
              <a:solidFill>
                <a:srgbClr val="00B8B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7" name="Seta em curva para a esquerda 86"/>
              <xdr:cNvSpPr/>
            </xdr:nvSpPr>
            <xdr:spPr>
              <a:xfrm>
                <a:off x="5512792" y="7662838"/>
                <a:ext cx="251786" cy="307849"/>
              </a:xfrm>
              <a:prstGeom prst="curvedLeftArrow">
                <a:avLst/>
              </a:prstGeom>
              <a:solidFill>
                <a:srgbClr val="00B8B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solidFill>
                    <a:schemeClr val="tx1"/>
                  </a:solidFill>
                </a:endParaRPr>
              </a:p>
            </xdr:txBody>
          </xdr:sp>
        </xdr:grpSp>
      </xdr:grpSp>
      <xdr:sp macro="" textlink="">
        <xdr:nvSpPr>
          <xdr:cNvPr id="89" name="Retângulo 88"/>
          <xdr:cNvSpPr/>
        </xdr:nvSpPr>
        <xdr:spPr>
          <a:xfrm>
            <a:off x="7770090" y="4675961"/>
            <a:ext cx="4572000" cy="45650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>
                <a:solidFill>
                  <a:schemeClr val="tx1">
                    <a:lumMod val="75000"/>
                    <a:lumOff val="25000"/>
                  </a:schemeClr>
                </a:solidFill>
                <a:latin typeface="Roboto" pitchFamily="2" charset="0"/>
                <a:ea typeface="Roboto" pitchFamily="2" charset="0"/>
              </a:rPr>
              <a:t>Funil</a:t>
            </a:r>
            <a:r>
              <a:rPr lang="pt-BR" sz="2000" b="1" baseline="0">
                <a:solidFill>
                  <a:schemeClr val="tx1">
                    <a:lumMod val="75000"/>
                    <a:lumOff val="25000"/>
                  </a:schemeClr>
                </a:solidFill>
                <a:latin typeface="Roboto" pitchFamily="2" charset="0"/>
                <a:ea typeface="Roboto" pitchFamily="2" charset="0"/>
              </a:rPr>
              <a:t> de Vendas</a:t>
            </a:r>
            <a:endParaRPr lang="pt-BR" sz="2000" b="1">
              <a:solidFill>
                <a:schemeClr val="tx1">
                  <a:lumMod val="75000"/>
                  <a:lumOff val="25000"/>
                </a:schemeClr>
              </a:solidFill>
              <a:latin typeface="Roboto" pitchFamily="2" charset="0"/>
              <a:ea typeface="Roboto" pitchFamily="2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3694.555751157408" createdVersion="5" refreshedVersion="5" minRefreshableVersion="3" recordCount="17">
  <cacheSource type="worksheet">
    <worksheetSource ref="A25:B42" sheet="Dados"/>
  </cacheSource>
  <cacheFields count="3">
    <cacheField name="DATA" numFmtId="14">
      <sharedItems containsSemiMixedTypes="0" containsNonDate="0" containsDate="1" containsString="0" minDate="2019-01-01T00:00:00" maxDate="2019-01-08T00:00:00"/>
    </cacheField>
    <cacheField name="BASE" numFmtId="0">
      <sharedItems/>
    </cacheField>
    <cacheField name="TRABALHADO" numFmtId="0">
      <sharedItems containsSemiMixedTypes="0" containsString="0" containsNumb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d v="2019-01-01T00:00:00"/>
    <s v="A"/>
    <n v="10"/>
  </r>
  <r>
    <d v="2019-01-01T00:00:00"/>
    <s v="MN"/>
    <n v="12"/>
  </r>
  <r>
    <d v="2019-01-01T00:00:00"/>
    <s v="C"/>
    <n v="16"/>
  </r>
  <r>
    <d v="2019-01-01T00:00:00"/>
    <s v="EF"/>
    <n v="1"/>
  </r>
  <r>
    <d v="2019-01-01T00:00:00"/>
    <s v="Z"/>
    <n v="15"/>
  </r>
  <r>
    <d v="2019-01-02T00:00:00"/>
    <s v="A"/>
    <n v="10.5"/>
  </r>
  <r>
    <d v="2019-01-03T00:00:00"/>
    <s v="MN"/>
    <n v="10.4"/>
  </r>
  <r>
    <d v="2019-01-04T00:00:00"/>
    <s v="C"/>
    <n v="10.3"/>
  </r>
  <r>
    <d v="2019-01-05T00:00:00"/>
    <s v="EF"/>
    <n v="10.199999999999999"/>
  </r>
  <r>
    <d v="2019-01-06T00:00:00"/>
    <s v="Z"/>
    <n v="10.1"/>
  </r>
  <r>
    <d v="2019-01-07T00:00:00"/>
    <s v="A"/>
    <n v="10"/>
  </r>
  <r>
    <d v="2019-01-07T00:00:00"/>
    <s v="MN"/>
    <n v="9.9"/>
  </r>
  <r>
    <d v="2019-01-07T00:00:00"/>
    <s v="C"/>
    <n v="9.8000000000000007"/>
  </r>
  <r>
    <d v="2019-01-07T00:00:00"/>
    <s v="EF"/>
    <n v="9.6999999999999993"/>
  </r>
  <r>
    <d v="2019-01-07T00:00:00"/>
    <s v="Z"/>
    <n v="9.6"/>
  </r>
  <r>
    <d v="2019-01-07T00:00:00"/>
    <s v="A"/>
    <n v="9.5"/>
  </r>
  <r>
    <d v="2019-01-07T00:00:00"/>
    <s v="MN"/>
    <n v="9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18" firstHeaderRow="1" firstDataRow="1" firstDataCol="0"/>
  <pivotFields count="3">
    <pivotField numFmtId="1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Reservas" displayName="Reservas" ref="A2:E412">
  <autoFilter ref="A2:E412"/>
  <tableColumns count="5">
    <tableColumn id="1" name="Data" totalsRowLabel="Total" dataDxfId="8" totalsRowDxfId="7"/>
    <tableColumn id="3" name="Tipo Reserva" dataDxfId="6" totalsRowDxfId="5"/>
    <tableColumn id="5" name="Valor Total" totalsRowFunction="sum" dataDxfId="4" totalsRowDxfId="3"/>
    <tableColumn id="6" name="Vendedor" dataDxfId="2" totalsRowDxfId="1"/>
    <tableColumn id="2" name="Statu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9" tint="0.79998168889431442"/>
  </sheetPr>
  <dimension ref="A1:H15"/>
  <sheetViews>
    <sheetView zoomScale="130" zoomScaleNormal="130" workbookViewId="0">
      <selection activeCell="A4" sqref="A4"/>
    </sheetView>
  </sheetViews>
  <sheetFormatPr defaultRowHeight="15"/>
  <cols>
    <col min="1" max="1" width="13.7109375" customWidth="1"/>
    <col min="2" max="2" width="3.7109375" customWidth="1"/>
    <col min="3" max="3" width="13.7109375" customWidth="1"/>
    <col min="4" max="4" width="3.7109375" customWidth="1"/>
    <col min="5" max="5" width="12.5703125" bestFit="1" customWidth="1"/>
    <col min="6" max="6" width="3.7109375" customWidth="1"/>
    <col min="7" max="7" width="17.5703125" bestFit="1" customWidth="1"/>
    <col min="8" max="8" width="3.7109375" customWidth="1"/>
    <col min="9" max="9" width="12.140625" bestFit="1" customWidth="1"/>
  </cols>
  <sheetData>
    <row r="1" spans="1:8" ht="33">
      <c r="A1" s="13" t="s">
        <v>6</v>
      </c>
      <c r="B1" s="13"/>
      <c r="C1" s="13"/>
      <c r="D1" s="13"/>
      <c r="E1" s="13"/>
      <c r="F1" s="13"/>
      <c r="G1" s="13"/>
      <c r="H1" s="13"/>
    </row>
    <row r="3" spans="1:8">
      <c r="A3" s="2" t="s">
        <v>5</v>
      </c>
      <c r="C3" s="2" t="s">
        <v>20</v>
      </c>
      <c r="E3" s="2" t="s">
        <v>18</v>
      </c>
      <c r="G3" s="2" t="s">
        <v>21</v>
      </c>
    </row>
    <row r="4" spans="1:8">
      <c r="A4" t="s">
        <v>0</v>
      </c>
      <c r="C4" s="3" t="s">
        <v>9</v>
      </c>
      <c r="E4" s="3" t="s">
        <v>19</v>
      </c>
      <c r="G4" t="s">
        <v>7</v>
      </c>
    </row>
    <row r="5" spans="1:8">
      <c r="A5" t="s">
        <v>1</v>
      </c>
      <c r="C5" s="3" t="s">
        <v>10</v>
      </c>
      <c r="E5" s="3" t="s">
        <v>8</v>
      </c>
      <c r="G5" t="s">
        <v>14</v>
      </c>
    </row>
    <row r="6" spans="1:8">
      <c r="A6" t="s">
        <v>2</v>
      </c>
      <c r="G6" t="s">
        <v>15</v>
      </c>
    </row>
    <row r="7" spans="1:8">
      <c r="A7" t="s">
        <v>3</v>
      </c>
      <c r="G7" t="s">
        <v>16</v>
      </c>
    </row>
    <row r="8" spans="1:8">
      <c r="G8" t="s">
        <v>17</v>
      </c>
    </row>
    <row r="9" spans="1:8">
      <c r="G9" s="3"/>
    </row>
    <row r="10" spans="1:8">
      <c r="G10" s="3"/>
    </row>
    <row r="11" spans="1:8">
      <c r="G11" s="3"/>
    </row>
    <row r="12" spans="1:8">
      <c r="G12" s="3"/>
    </row>
    <row r="13" spans="1:8">
      <c r="G13" s="3"/>
    </row>
    <row r="14" spans="1:8">
      <c r="G14" s="3"/>
    </row>
    <row r="15" spans="1:8">
      <c r="G15" s="3"/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6"/>
  <dimension ref="K7"/>
  <sheetViews>
    <sheetView showGridLines="0" showRowColHeaders="0" tabSelected="1" workbookViewId="0">
      <selection activeCell="F31" sqref="F31"/>
    </sheetView>
  </sheetViews>
  <sheetFormatPr defaultRowHeight="15"/>
  <sheetData>
    <row r="7" spans="11:11">
      <c r="K7" s="23"/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1</xdr:col>
                    <xdr:colOff>342900</xdr:colOff>
                    <xdr:row>6</xdr:row>
                    <xdr:rowOff>0</xdr:rowOff>
                  </from>
                  <to>
                    <xdr:col>5</xdr:col>
                    <xdr:colOff>180975</xdr:colOff>
                    <xdr:row>7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theme="9" tint="0.59999389629810485"/>
  </sheetPr>
  <dimension ref="A1:E412"/>
  <sheetViews>
    <sheetView zoomScale="130" zoomScaleNormal="130" workbookViewId="0">
      <selection activeCell="D3" sqref="D3"/>
    </sheetView>
  </sheetViews>
  <sheetFormatPr defaultRowHeight="15"/>
  <cols>
    <col min="1" max="1" width="12.7109375" customWidth="1"/>
    <col min="2" max="2" width="16.85546875" style="9" bestFit="1" customWidth="1"/>
    <col min="3" max="3" width="15.140625" style="1" bestFit="1" customWidth="1"/>
    <col min="4" max="4" width="16.7109375" style="1" customWidth="1"/>
    <col min="5" max="5" width="13.140625" style="11" customWidth="1"/>
    <col min="6" max="7" width="15" bestFit="1" customWidth="1"/>
  </cols>
  <sheetData>
    <row r="1" spans="1:5" ht="36" customHeight="1">
      <c r="A1" s="13" t="s">
        <v>6</v>
      </c>
      <c r="B1" s="13"/>
      <c r="C1" s="13"/>
      <c r="D1" s="13"/>
      <c r="E1" s="13"/>
    </row>
    <row r="2" spans="1:5" ht="15" customHeight="1">
      <c r="A2" s="4" t="s">
        <v>13</v>
      </c>
      <c r="B2" s="6" t="s">
        <v>20</v>
      </c>
      <c r="C2" s="5" t="s">
        <v>11</v>
      </c>
      <c r="D2" s="7" t="s">
        <v>12</v>
      </c>
      <c r="E2" s="7" t="s">
        <v>18</v>
      </c>
    </row>
    <row r="3" spans="1:5">
      <c r="A3" s="12">
        <v>43101</v>
      </c>
      <c r="B3" s="9" t="s">
        <v>9</v>
      </c>
      <c r="C3" s="10">
        <v>1345</v>
      </c>
      <c r="D3" s="11" t="s">
        <v>0</v>
      </c>
      <c r="E3" s="8" t="s">
        <v>19</v>
      </c>
    </row>
    <row r="4" spans="1:5">
      <c r="A4" s="12">
        <v>43102</v>
      </c>
      <c r="B4" s="9" t="s">
        <v>9</v>
      </c>
      <c r="C4" s="10">
        <v>1380</v>
      </c>
      <c r="D4" s="11" t="s">
        <v>0</v>
      </c>
      <c r="E4" s="8" t="s">
        <v>19</v>
      </c>
    </row>
    <row r="5" spans="1:5">
      <c r="A5" s="12">
        <v>43103</v>
      </c>
      <c r="B5" s="9" t="s">
        <v>9</v>
      </c>
      <c r="C5" s="10">
        <v>1415</v>
      </c>
      <c r="D5" s="11" t="s">
        <v>1</v>
      </c>
      <c r="E5" s="8" t="s">
        <v>8</v>
      </c>
    </row>
    <row r="6" spans="1:5">
      <c r="A6" s="12">
        <v>43103</v>
      </c>
      <c r="B6" s="9" t="s">
        <v>9</v>
      </c>
      <c r="C6" s="10">
        <v>3475</v>
      </c>
      <c r="D6" s="11" t="s">
        <v>1</v>
      </c>
      <c r="E6" s="8" t="s">
        <v>19</v>
      </c>
    </row>
    <row r="7" spans="1:5">
      <c r="A7" s="12">
        <v>43104</v>
      </c>
      <c r="B7" s="9" t="s">
        <v>10</v>
      </c>
      <c r="C7" s="10">
        <v>1450</v>
      </c>
      <c r="D7" s="11" t="s">
        <v>2</v>
      </c>
      <c r="E7" s="8" t="s">
        <v>19</v>
      </c>
    </row>
    <row r="8" spans="1:5">
      <c r="A8" s="12">
        <v>43105</v>
      </c>
      <c r="B8" s="9" t="s">
        <v>10</v>
      </c>
      <c r="C8" s="10">
        <v>1485</v>
      </c>
      <c r="D8" s="11" t="s">
        <v>3</v>
      </c>
      <c r="E8" s="8" t="s">
        <v>8</v>
      </c>
    </row>
    <row r="9" spans="1:5">
      <c r="A9" s="12">
        <v>43105</v>
      </c>
      <c r="B9" s="9" t="s">
        <v>10</v>
      </c>
      <c r="C9" s="10">
        <v>2400</v>
      </c>
      <c r="D9" s="11" t="s">
        <v>2</v>
      </c>
      <c r="E9" s="8" t="s">
        <v>19</v>
      </c>
    </row>
    <row r="10" spans="1:5">
      <c r="A10" s="12">
        <v>43106</v>
      </c>
      <c r="B10" s="9" t="s">
        <v>9</v>
      </c>
      <c r="C10" s="10">
        <v>1520</v>
      </c>
      <c r="D10" s="11" t="s">
        <v>2</v>
      </c>
      <c r="E10" s="8" t="s">
        <v>19</v>
      </c>
    </row>
    <row r="11" spans="1:5">
      <c r="A11" s="12">
        <v>43107</v>
      </c>
      <c r="B11" s="9" t="s">
        <v>9</v>
      </c>
      <c r="C11" s="10">
        <v>1555</v>
      </c>
      <c r="D11" s="11" t="s">
        <v>1</v>
      </c>
      <c r="E11" s="8" t="s">
        <v>19</v>
      </c>
    </row>
    <row r="12" spans="1:5">
      <c r="A12" s="12">
        <v>43108</v>
      </c>
      <c r="B12" s="9" t="s">
        <v>9</v>
      </c>
      <c r="C12" s="10">
        <v>1590</v>
      </c>
      <c r="D12" s="11" t="s">
        <v>0</v>
      </c>
      <c r="E12" s="8" t="s">
        <v>8</v>
      </c>
    </row>
    <row r="13" spans="1:5">
      <c r="A13" s="12">
        <v>43109</v>
      </c>
      <c r="B13" s="9" t="s">
        <v>10</v>
      </c>
      <c r="C13" s="10">
        <v>1625</v>
      </c>
      <c r="D13" s="11" t="s">
        <v>0</v>
      </c>
      <c r="E13" s="8" t="s">
        <v>19</v>
      </c>
    </row>
    <row r="14" spans="1:5">
      <c r="A14" s="12">
        <v>43110</v>
      </c>
      <c r="B14" s="9" t="s">
        <v>10</v>
      </c>
      <c r="C14" s="10">
        <v>1660</v>
      </c>
      <c r="D14" s="11" t="s">
        <v>1</v>
      </c>
      <c r="E14" s="8" t="s">
        <v>8</v>
      </c>
    </row>
    <row r="15" spans="1:5">
      <c r="A15" s="12">
        <v>43111</v>
      </c>
      <c r="B15" s="9" t="s">
        <v>9</v>
      </c>
      <c r="C15" s="10">
        <v>1695</v>
      </c>
      <c r="D15" s="11" t="s">
        <v>2</v>
      </c>
      <c r="E15" s="8" t="s">
        <v>19</v>
      </c>
    </row>
    <row r="16" spans="1:5">
      <c r="A16" s="12">
        <v>43112</v>
      </c>
      <c r="B16" s="9" t="s">
        <v>9</v>
      </c>
      <c r="C16" s="10">
        <v>1730</v>
      </c>
      <c r="D16" s="11" t="s">
        <v>3</v>
      </c>
      <c r="E16" s="8" t="s">
        <v>19</v>
      </c>
    </row>
    <row r="17" spans="1:5">
      <c r="A17" s="12">
        <v>43113</v>
      </c>
      <c r="B17" s="9" t="s">
        <v>9</v>
      </c>
      <c r="C17" s="10">
        <v>1765</v>
      </c>
      <c r="D17" s="11" t="s">
        <v>3</v>
      </c>
      <c r="E17" s="8" t="s">
        <v>8</v>
      </c>
    </row>
    <row r="18" spans="1:5">
      <c r="A18" s="12">
        <v>43114</v>
      </c>
      <c r="B18" s="9" t="s">
        <v>10</v>
      </c>
      <c r="C18" s="10">
        <v>1800</v>
      </c>
      <c r="D18" s="11" t="s">
        <v>1</v>
      </c>
      <c r="E18" s="8" t="s">
        <v>19</v>
      </c>
    </row>
    <row r="19" spans="1:5">
      <c r="A19" s="12">
        <v>43115</v>
      </c>
      <c r="B19" s="9" t="s">
        <v>10</v>
      </c>
      <c r="C19" s="10">
        <v>1835</v>
      </c>
      <c r="D19" s="11" t="s">
        <v>0</v>
      </c>
      <c r="E19" s="8" t="s">
        <v>8</v>
      </c>
    </row>
    <row r="20" spans="1:5">
      <c r="A20" s="12">
        <v>43115</v>
      </c>
      <c r="B20" s="9" t="s">
        <v>9</v>
      </c>
      <c r="C20" s="10">
        <v>5798</v>
      </c>
      <c r="D20" s="11" t="s">
        <v>3</v>
      </c>
      <c r="E20" s="8" t="s">
        <v>19</v>
      </c>
    </row>
    <row r="21" spans="1:5">
      <c r="A21" s="12">
        <v>43116</v>
      </c>
      <c r="B21" s="9" t="s">
        <v>9</v>
      </c>
      <c r="C21" s="10">
        <v>1870</v>
      </c>
      <c r="D21" s="11" t="s">
        <v>0</v>
      </c>
      <c r="E21" s="8" t="s">
        <v>19</v>
      </c>
    </row>
    <row r="22" spans="1:5">
      <c r="A22" s="12">
        <v>43117</v>
      </c>
      <c r="B22" s="9" t="s">
        <v>9</v>
      </c>
      <c r="C22" s="10">
        <v>1905</v>
      </c>
      <c r="D22" s="11" t="s">
        <v>1</v>
      </c>
      <c r="E22" s="8" t="s">
        <v>19</v>
      </c>
    </row>
    <row r="23" spans="1:5">
      <c r="A23" s="12">
        <v>43117</v>
      </c>
      <c r="B23" s="9" t="s">
        <v>10</v>
      </c>
      <c r="C23" s="10">
        <v>2345</v>
      </c>
      <c r="D23" s="11" t="s">
        <v>1</v>
      </c>
      <c r="E23" s="8" t="s">
        <v>19</v>
      </c>
    </row>
    <row r="24" spans="1:5">
      <c r="A24" s="12">
        <v>43118</v>
      </c>
      <c r="B24" s="9" t="s">
        <v>9</v>
      </c>
      <c r="C24" s="10">
        <v>1940</v>
      </c>
      <c r="D24" s="11" t="s">
        <v>2</v>
      </c>
      <c r="E24" s="8" t="s">
        <v>8</v>
      </c>
    </row>
    <row r="25" spans="1:5">
      <c r="A25" s="12">
        <v>43119</v>
      </c>
      <c r="B25" s="9" t="s">
        <v>10</v>
      </c>
      <c r="C25" s="10">
        <v>1975</v>
      </c>
      <c r="D25" s="11" t="s">
        <v>2</v>
      </c>
      <c r="E25" s="8" t="s">
        <v>19</v>
      </c>
    </row>
    <row r="26" spans="1:5">
      <c r="A26" s="12">
        <v>43120</v>
      </c>
      <c r="B26" s="9" t="s">
        <v>10</v>
      </c>
      <c r="C26" s="10">
        <v>2010</v>
      </c>
      <c r="D26" s="11" t="s">
        <v>2</v>
      </c>
      <c r="E26" s="8" t="s">
        <v>8</v>
      </c>
    </row>
    <row r="27" spans="1:5">
      <c r="A27" s="12">
        <v>43121</v>
      </c>
      <c r="B27" s="9" t="s">
        <v>9</v>
      </c>
      <c r="C27" s="10">
        <v>2045</v>
      </c>
      <c r="D27" s="11" t="s">
        <v>1</v>
      </c>
      <c r="E27" s="8" t="s">
        <v>19</v>
      </c>
    </row>
    <row r="28" spans="1:5">
      <c r="A28" s="12">
        <v>43122</v>
      </c>
      <c r="B28" s="9" t="s">
        <v>9</v>
      </c>
      <c r="C28" s="10">
        <v>2080</v>
      </c>
      <c r="D28" s="11" t="s">
        <v>0</v>
      </c>
      <c r="E28" s="8" t="s">
        <v>19</v>
      </c>
    </row>
    <row r="29" spans="1:5">
      <c r="A29" s="12">
        <v>43123</v>
      </c>
      <c r="B29" s="9" t="s">
        <v>9</v>
      </c>
      <c r="C29" s="10">
        <v>2115</v>
      </c>
      <c r="D29" s="11" t="s">
        <v>0</v>
      </c>
      <c r="E29" s="8" t="s">
        <v>8</v>
      </c>
    </row>
    <row r="30" spans="1:5">
      <c r="A30" s="12">
        <v>43124</v>
      </c>
      <c r="B30" s="9" t="s">
        <v>10</v>
      </c>
      <c r="C30" s="10">
        <v>2150</v>
      </c>
      <c r="D30" s="11" t="s">
        <v>1</v>
      </c>
      <c r="E30" s="8" t="s">
        <v>19</v>
      </c>
    </row>
    <row r="31" spans="1:5">
      <c r="A31" s="12">
        <v>43125</v>
      </c>
      <c r="B31" s="9" t="s">
        <v>10</v>
      </c>
      <c r="C31" s="10">
        <v>2185</v>
      </c>
      <c r="D31" s="11" t="s">
        <v>2</v>
      </c>
      <c r="E31" s="8" t="s">
        <v>8</v>
      </c>
    </row>
    <row r="32" spans="1:5">
      <c r="A32" s="12">
        <v>43126</v>
      </c>
      <c r="B32" s="9" t="s">
        <v>9</v>
      </c>
      <c r="C32" s="10">
        <v>2220</v>
      </c>
      <c r="D32" s="11" t="s">
        <v>3</v>
      </c>
      <c r="E32" s="8" t="s">
        <v>19</v>
      </c>
    </row>
    <row r="33" spans="1:5">
      <c r="A33" s="12">
        <v>43127</v>
      </c>
      <c r="B33" s="9" t="s">
        <v>9</v>
      </c>
      <c r="C33" s="10">
        <v>2255</v>
      </c>
      <c r="D33" s="11" t="s">
        <v>3</v>
      </c>
      <c r="E33" s="8" t="s">
        <v>19</v>
      </c>
    </row>
    <row r="34" spans="1:5">
      <c r="A34" s="12">
        <v>43128</v>
      </c>
      <c r="B34" s="9" t="s">
        <v>9</v>
      </c>
      <c r="C34" s="10">
        <v>2290</v>
      </c>
      <c r="D34" s="11" t="s">
        <v>1</v>
      </c>
      <c r="E34" s="8" t="s">
        <v>8</v>
      </c>
    </row>
    <row r="35" spans="1:5">
      <c r="A35" s="12">
        <v>43129</v>
      </c>
      <c r="B35" s="9" t="s">
        <v>10</v>
      </c>
      <c r="C35" s="10">
        <v>2325</v>
      </c>
      <c r="D35" s="11" t="s">
        <v>0</v>
      </c>
      <c r="E35" s="8" t="s">
        <v>19</v>
      </c>
    </row>
    <row r="36" spans="1:5">
      <c r="A36" s="12">
        <v>43130</v>
      </c>
      <c r="B36" s="9" t="s">
        <v>10</v>
      </c>
      <c r="C36" s="10">
        <v>2360</v>
      </c>
      <c r="D36" s="11" t="s">
        <v>0</v>
      </c>
      <c r="E36" s="8" t="s">
        <v>8</v>
      </c>
    </row>
    <row r="37" spans="1:5">
      <c r="A37" s="12">
        <v>43131</v>
      </c>
      <c r="B37" s="9" t="s">
        <v>9</v>
      </c>
      <c r="C37" s="10">
        <v>2395</v>
      </c>
      <c r="D37" s="11" t="s">
        <v>1</v>
      </c>
      <c r="E37" s="8" t="s">
        <v>19</v>
      </c>
    </row>
    <row r="38" spans="1:5">
      <c r="A38" s="12">
        <v>43132</v>
      </c>
      <c r="B38" s="9" t="s">
        <v>9</v>
      </c>
      <c r="C38" s="10">
        <v>2430</v>
      </c>
      <c r="D38" s="11" t="s">
        <v>2</v>
      </c>
      <c r="E38" s="8" t="s">
        <v>19</v>
      </c>
    </row>
    <row r="39" spans="1:5">
      <c r="A39" s="12">
        <v>43133</v>
      </c>
      <c r="B39" s="9" t="s">
        <v>9</v>
      </c>
      <c r="C39" s="10">
        <v>2465</v>
      </c>
      <c r="D39" s="11" t="s">
        <v>2</v>
      </c>
      <c r="E39" s="8" t="s">
        <v>8</v>
      </c>
    </row>
    <row r="40" spans="1:5">
      <c r="A40" s="12">
        <v>43134</v>
      </c>
      <c r="B40" s="9" t="s">
        <v>10</v>
      </c>
      <c r="C40" s="10">
        <v>2500</v>
      </c>
      <c r="D40" s="11" t="s">
        <v>2</v>
      </c>
      <c r="E40" s="8" t="s">
        <v>19</v>
      </c>
    </row>
    <row r="41" spans="1:5">
      <c r="A41" s="12">
        <v>43135</v>
      </c>
      <c r="B41" s="9" t="s">
        <v>10</v>
      </c>
      <c r="C41" s="10">
        <v>2535</v>
      </c>
      <c r="D41" s="11" t="s">
        <v>1</v>
      </c>
      <c r="E41" s="8" t="s">
        <v>8</v>
      </c>
    </row>
    <row r="42" spans="1:5">
      <c r="A42" s="12">
        <v>43136</v>
      </c>
      <c r="B42" s="9" t="s">
        <v>9</v>
      </c>
      <c r="C42" s="10">
        <v>2570</v>
      </c>
      <c r="D42" s="11" t="s">
        <v>0</v>
      </c>
      <c r="E42" s="8" t="s">
        <v>19</v>
      </c>
    </row>
    <row r="43" spans="1:5">
      <c r="A43" s="12">
        <v>43137</v>
      </c>
      <c r="B43" s="9" t="s">
        <v>9</v>
      </c>
      <c r="C43" s="10">
        <v>2605</v>
      </c>
      <c r="D43" s="11" t="s">
        <v>0</v>
      </c>
      <c r="E43" s="8" t="s">
        <v>19</v>
      </c>
    </row>
    <row r="44" spans="1:5">
      <c r="A44" s="12">
        <v>43138</v>
      </c>
      <c r="B44" s="9" t="s">
        <v>9</v>
      </c>
      <c r="C44" s="10">
        <v>2640</v>
      </c>
      <c r="D44" s="11" t="s">
        <v>1</v>
      </c>
      <c r="E44" s="8" t="s">
        <v>8</v>
      </c>
    </row>
    <row r="45" spans="1:5">
      <c r="A45" s="12">
        <v>43138</v>
      </c>
      <c r="B45" s="9" t="s">
        <v>9</v>
      </c>
      <c r="C45" s="10">
        <v>5678</v>
      </c>
      <c r="D45" s="11" t="s">
        <v>2</v>
      </c>
      <c r="E45" s="8" t="s">
        <v>19</v>
      </c>
    </row>
    <row r="46" spans="1:5">
      <c r="A46" s="12">
        <v>43139</v>
      </c>
      <c r="B46" s="9" t="s">
        <v>10</v>
      </c>
      <c r="C46" s="10">
        <v>2675</v>
      </c>
      <c r="D46" s="11" t="s">
        <v>2</v>
      </c>
      <c r="E46" s="8" t="s">
        <v>19</v>
      </c>
    </row>
    <row r="47" spans="1:5">
      <c r="A47" s="12">
        <v>43140</v>
      </c>
      <c r="B47" s="9" t="s">
        <v>10</v>
      </c>
      <c r="C47" s="10">
        <v>2710</v>
      </c>
      <c r="D47" s="11" t="s">
        <v>3</v>
      </c>
      <c r="E47" s="8" t="s">
        <v>8</v>
      </c>
    </row>
    <row r="48" spans="1:5">
      <c r="A48" s="12">
        <v>43141</v>
      </c>
      <c r="B48" s="9" t="s">
        <v>9</v>
      </c>
      <c r="C48" s="10">
        <v>2745</v>
      </c>
      <c r="D48" s="11" t="s">
        <v>3</v>
      </c>
      <c r="E48" s="8" t="s">
        <v>19</v>
      </c>
    </row>
    <row r="49" spans="1:5">
      <c r="A49" s="12">
        <v>43142</v>
      </c>
      <c r="B49" s="9" t="s">
        <v>9</v>
      </c>
      <c r="C49" s="10">
        <v>2780</v>
      </c>
      <c r="D49" s="11" t="s">
        <v>1</v>
      </c>
      <c r="E49" s="8" t="s">
        <v>19</v>
      </c>
    </row>
    <row r="50" spans="1:5">
      <c r="A50" s="12">
        <v>43143</v>
      </c>
      <c r="B50" s="9" t="s">
        <v>9</v>
      </c>
      <c r="C50" s="10">
        <v>2815</v>
      </c>
      <c r="D50" s="11" t="s">
        <v>0</v>
      </c>
      <c r="E50" s="8" t="s">
        <v>8</v>
      </c>
    </row>
    <row r="51" spans="1:5">
      <c r="A51" s="12">
        <v>43144</v>
      </c>
      <c r="B51" s="9" t="s">
        <v>10</v>
      </c>
      <c r="C51" s="10">
        <v>2850</v>
      </c>
      <c r="D51" s="11" t="s">
        <v>0</v>
      </c>
      <c r="E51" s="8" t="s">
        <v>19</v>
      </c>
    </row>
    <row r="52" spans="1:5">
      <c r="A52" s="12">
        <v>43145</v>
      </c>
      <c r="B52" s="9" t="s">
        <v>10</v>
      </c>
      <c r="C52" s="10">
        <v>2885</v>
      </c>
      <c r="D52" s="11" t="s">
        <v>1</v>
      </c>
      <c r="E52" s="8" t="s">
        <v>8</v>
      </c>
    </row>
    <row r="53" spans="1:5">
      <c r="A53" s="12">
        <v>43146</v>
      </c>
      <c r="B53" s="9" t="s">
        <v>9</v>
      </c>
      <c r="C53" s="10">
        <v>2920</v>
      </c>
      <c r="D53" s="11" t="s">
        <v>2</v>
      </c>
      <c r="E53" s="8" t="s">
        <v>19</v>
      </c>
    </row>
    <row r="54" spans="1:5">
      <c r="A54" s="12">
        <v>43147</v>
      </c>
      <c r="B54" s="9" t="s">
        <v>9</v>
      </c>
      <c r="C54" s="10">
        <v>2955</v>
      </c>
      <c r="D54" s="11" t="s">
        <v>3</v>
      </c>
      <c r="E54" s="8" t="s">
        <v>19</v>
      </c>
    </row>
    <row r="55" spans="1:5">
      <c r="A55" s="12">
        <v>43148</v>
      </c>
      <c r="B55" s="9" t="s">
        <v>9</v>
      </c>
      <c r="C55" s="10">
        <v>2990</v>
      </c>
      <c r="D55" s="11" t="s">
        <v>3</v>
      </c>
      <c r="E55" s="8" t="s">
        <v>8</v>
      </c>
    </row>
    <row r="56" spans="1:5">
      <c r="A56" s="12">
        <v>43149</v>
      </c>
      <c r="B56" s="9" t="s">
        <v>10</v>
      </c>
      <c r="C56" s="10">
        <v>3025</v>
      </c>
      <c r="D56" s="11" t="s">
        <v>1</v>
      </c>
      <c r="E56" s="8" t="s">
        <v>19</v>
      </c>
    </row>
    <row r="57" spans="1:5">
      <c r="A57" s="12">
        <v>43150</v>
      </c>
      <c r="B57" s="9" t="s">
        <v>10</v>
      </c>
      <c r="C57" s="10">
        <v>3060</v>
      </c>
      <c r="D57" s="11" t="s">
        <v>0</v>
      </c>
      <c r="E57" s="8" t="s">
        <v>8</v>
      </c>
    </row>
    <row r="58" spans="1:5">
      <c r="A58" s="12">
        <v>43151</v>
      </c>
      <c r="B58" s="9" t="s">
        <v>9</v>
      </c>
      <c r="C58" s="10">
        <v>3095</v>
      </c>
      <c r="D58" s="11" t="s">
        <v>0</v>
      </c>
      <c r="E58" s="8" t="s">
        <v>19</v>
      </c>
    </row>
    <row r="59" spans="1:5">
      <c r="A59" s="12">
        <v>43152</v>
      </c>
      <c r="B59" s="9" t="s">
        <v>9</v>
      </c>
      <c r="C59" s="10">
        <v>3130</v>
      </c>
      <c r="D59" s="11" t="s">
        <v>1</v>
      </c>
      <c r="E59" s="8" t="s">
        <v>19</v>
      </c>
    </row>
    <row r="60" spans="1:5">
      <c r="A60" s="12">
        <v>43153</v>
      </c>
      <c r="B60" s="9" t="s">
        <v>9</v>
      </c>
      <c r="C60" s="10">
        <v>3165</v>
      </c>
      <c r="D60" s="11" t="s">
        <v>2</v>
      </c>
      <c r="E60" s="8" t="s">
        <v>8</v>
      </c>
    </row>
    <row r="61" spans="1:5">
      <c r="A61" s="12">
        <v>43154</v>
      </c>
      <c r="B61" s="9" t="s">
        <v>10</v>
      </c>
      <c r="C61" s="10">
        <v>3200</v>
      </c>
      <c r="D61" s="11" t="s">
        <v>2</v>
      </c>
      <c r="E61" s="8" t="s">
        <v>19</v>
      </c>
    </row>
    <row r="62" spans="1:5">
      <c r="A62" s="12">
        <v>43155</v>
      </c>
      <c r="B62" s="9" t="s">
        <v>10</v>
      </c>
      <c r="C62" s="10">
        <v>3235</v>
      </c>
      <c r="D62" s="11" t="s">
        <v>2</v>
      </c>
      <c r="E62" s="8" t="s">
        <v>8</v>
      </c>
    </row>
    <row r="63" spans="1:5">
      <c r="A63" s="12">
        <v>43155</v>
      </c>
      <c r="B63" s="9" t="s">
        <v>10</v>
      </c>
      <c r="C63" s="10">
        <v>2345</v>
      </c>
      <c r="D63" s="11" t="s">
        <v>2</v>
      </c>
      <c r="E63" s="8" t="s">
        <v>19</v>
      </c>
    </row>
    <row r="64" spans="1:5">
      <c r="A64" s="12">
        <v>43156</v>
      </c>
      <c r="B64" s="9" t="s">
        <v>9</v>
      </c>
      <c r="C64" s="10">
        <v>3270</v>
      </c>
      <c r="D64" s="11" t="s">
        <v>1</v>
      </c>
      <c r="E64" s="8" t="s">
        <v>19</v>
      </c>
    </row>
    <row r="65" spans="1:5">
      <c r="A65" s="12">
        <v>43157</v>
      </c>
      <c r="B65" s="9" t="s">
        <v>9</v>
      </c>
      <c r="C65" s="10">
        <v>3305</v>
      </c>
      <c r="D65" s="11" t="s">
        <v>0</v>
      </c>
      <c r="E65" s="8" t="s">
        <v>19</v>
      </c>
    </row>
    <row r="66" spans="1:5">
      <c r="A66" s="12">
        <v>43158</v>
      </c>
      <c r="B66" s="9" t="s">
        <v>9</v>
      </c>
      <c r="C66" s="10">
        <v>3340</v>
      </c>
      <c r="D66" s="11" t="s">
        <v>0</v>
      </c>
      <c r="E66" s="8" t="s">
        <v>8</v>
      </c>
    </row>
    <row r="67" spans="1:5">
      <c r="A67" s="12">
        <v>43159</v>
      </c>
      <c r="B67" s="9" t="s">
        <v>10</v>
      </c>
      <c r="C67" s="10">
        <v>3375</v>
      </c>
      <c r="D67" s="11" t="s">
        <v>1</v>
      </c>
      <c r="E67" s="8" t="s">
        <v>19</v>
      </c>
    </row>
    <row r="68" spans="1:5">
      <c r="A68" s="12">
        <v>43160</v>
      </c>
      <c r="B68" s="9" t="s">
        <v>10</v>
      </c>
      <c r="C68" s="10">
        <v>1345</v>
      </c>
      <c r="D68" s="11" t="s">
        <v>2</v>
      </c>
      <c r="E68" s="8" t="s">
        <v>8</v>
      </c>
    </row>
    <row r="69" spans="1:5">
      <c r="A69" s="12">
        <v>43161</v>
      </c>
      <c r="B69" s="9" t="s">
        <v>9</v>
      </c>
      <c r="C69" s="10">
        <v>1380</v>
      </c>
      <c r="D69" s="11" t="s">
        <v>3</v>
      </c>
      <c r="E69" s="8" t="s">
        <v>19</v>
      </c>
    </row>
    <row r="70" spans="1:5">
      <c r="A70" s="12">
        <v>43162</v>
      </c>
      <c r="B70" s="9" t="s">
        <v>9</v>
      </c>
      <c r="C70" s="10">
        <v>1415</v>
      </c>
      <c r="D70" s="11" t="s">
        <v>3</v>
      </c>
      <c r="E70" s="8" t="s">
        <v>19</v>
      </c>
    </row>
    <row r="71" spans="1:5">
      <c r="A71" s="12">
        <v>43163</v>
      </c>
      <c r="B71" s="9" t="s">
        <v>9</v>
      </c>
      <c r="C71" s="10">
        <v>1450</v>
      </c>
      <c r="D71" s="11" t="s">
        <v>1</v>
      </c>
      <c r="E71" s="8" t="s">
        <v>8</v>
      </c>
    </row>
    <row r="72" spans="1:5">
      <c r="A72" s="12">
        <v>43163</v>
      </c>
      <c r="B72" s="9" t="s">
        <v>9</v>
      </c>
      <c r="C72" s="10">
        <v>5678</v>
      </c>
      <c r="D72" s="11" t="s">
        <v>0</v>
      </c>
      <c r="E72" s="8" t="s">
        <v>19</v>
      </c>
    </row>
    <row r="73" spans="1:5">
      <c r="A73" s="12">
        <v>43163</v>
      </c>
      <c r="B73" s="9" t="s">
        <v>9</v>
      </c>
      <c r="C73" s="10">
        <v>4983</v>
      </c>
      <c r="D73" s="11" t="s">
        <v>1</v>
      </c>
      <c r="E73" s="8" t="s">
        <v>19</v>
      </c>
    </row>
    <row r="74" spans="1:5">
      <c r="A74" s="12">
        <v>43163</v>
      </c>
      <c r="B74" s="9" t="s">
        <v>9</v>
      </c>
      <c r="C74" s="10">
        <v>9845</v>
      </c>
      <c r="D74" s="11" t="s">
        <v>2</v>
      </c>
      <c r="E74" s="8" t="s">
        <v>19</v>
      </c>
    </row>
    <row r="75" spans="1:5">
      <c r="A75" s="12">
        <v>43163</v>
      </c>
      <c r="B75" s="9" t="s">
        <v>9</v>
      </c>
      <c r="C75" s="10">
        <v>7895</v>
      </c>
      <c r="D75" s="11" t="s">
        <v>3</v>
      </c>
      <c r="E75" s="8" t="s">
        <v>19</v>
      </c>
    </row>
    <row r="76" spans="1:5">
      <c r="A76" s="12">
        <v>43164</v>
      </c>
      <c r="B76" s="9" t="s">
        <v>10</v>
      </c>
      <c r="C76" s="10">
        <v>1485</v>
      </c>
      <c r="D76" s="11" t="s">
        <v>0</v>
      </c>
      <c r="E76" s="8" t="s">
        <v>19</v>
      </c>
    </row>
    <row r="77" spans="1:5">
      <c r="A77" s="12">
        <v>43165</v>
      </c>
      <c r="B77" s="9" t="s">
        <v>10</v>
      </c>
      <c r="C77" s="10">
        <v>1520</v>
      </c>
      <c r="D77" s="11" t="s">
        <v>0</v>
      </c>
      <c r="E77" s="8" t="s">
        <v>8</v>
      </c>
    </row>
    <row r="78" spans="1:5">
      <c r="A78" s="12">
        <v>43166</v>
      </c>
      <c r="B78" s="9" t="s">
        <v>9</v>
      </c>
      <c r="C78" s="10">
        <v>1555</v>
      </c>
      <c r="D78" s="11" t="s">
        <v>1</v>
      </c>
      <c r="E78" s="8" t="s">
        <v>19</v>
      </c>
    </row>
    <row r="79" spans="1:5">
      <c r="A79" s="12">
        <v>43167</v>
      </c>
      <c r="B79" s="9" t="s">
        <v>9</v>
      </c>
      <c r="C79" s="10">
        <v>1590</v>
      </c>
      <c r="D79" s="11" t="s">
        <v>2</v>
      </c>
      <c r="E79" s="8" t="s">
        <v>19</v>
      </c>
    </row>
    <row r="80" spans="1:5">
      <c r="A80" s="12">
        <v>43168</v>
      </c>
      <c r="B80" s="9" t="s">
        <v>9</v>
      </c>
      <c r="C80" s="10">
        <v>1625</v>
      </c>
      <c r="D80" s="11" t="s">
        <v>3</v>
      </c>
      <c r="E80" s="8" t="s">
        <v>8</v>
      </c>
    </row>
    <row r="81" spans="1:5">
      <c r="A81" s="12">
        <v>43169</v>
      </c>
      <c r="B81" s="9" t="s">
        <v>10</v>
      </c>
      <c r="C81" s="10">
        <v>1660</v>
      </c>
      <c r="D81" s="11" t="s">
        <v>3</v>
      </c>
      <c r="E81" s="8" t="s">
        <v>19</v>
      </c>
    </row>
    <row r="82" spans="1:5">
      <c r="A82" s="12">
        <v>43170</v>
      </c>
      <c r="B82" s="9" t="s">
        <v>10</v>
      </c>
      <c r="C82" s="10">
        <v>1695</v>
      </c>
      <c r="D82" s="11" t="s">
        <v>1</v>
      </c>
      <c r="E82" s="8" t="s">
        <v>8</v>
      </c>
    </row>
    <row r="83" spans="1:5">
      <c r="A83" s="12">
        <v>43170</v>
      </c>
      <c r="B83" s="9" t="s">
        <v>9</v>
      </c>
      <c r="C83" s="10">
        <v>9567</v>
      </c>
      <c r="D83" s="11" t="s">
        <v>0</v>
      </c>
      <c r="E83" s="8" t="s">
        <v>19</v>
      </c>
    </row>
    <row r="84" spans="1:5">
      <c r="A84" s="12">
        <v>43170</v>
      </c>
      <c r="B84" s="9" t="s">
        <v>9</v>
      </c>
      <c r="C84" s="10">
        <v>5678</v>
      </c>
      <c r="D84" s="11" t="s">
        <v>1</v>
      </c>
      <c r="E84" s="8" t="s">
        <v>19</v>
      </c>
    </row>
    <row r="85" spans="1:5">
      <c r="A85" s="12">
        <v>43170</v>
      </c>
      <c r="B85" s="9" t="s">
        <v>9</v>
      </c>
      <c r="C85" s="10">
        <v>8765</v>
      </c>
      <c r="D85" s="11" t="s">
        <v>2</v>
      </c>
      <c r="E85" s="8" t="s">
        <v>19</v>
      </c>
    </row>
    <row r="86" spans="1:5">
      <c r="A86" s="12">
        <v>43170</v>
      </c>
      <c r="B86" s="9" t="s">
        <v>9</v>
      </c>
      <c r="C86" s="10">
        <v>9456</v>
      </c>
      <c r="D86" s="11" t="s">
        <v>3</v>
      </c>
      <c r="E86" s="8" t="s">
        <v>19</v>
      </c>
    </row>
    <row r="87" spans="1:5">
      <c r="A87" s="12">
        <v>43170</v>
      </c>
      <c r="B87" s="9" t="s">
        <v>9</v>
      </c>
      <c r="C87" s="10">
        <v>4567</v>
      </c>
      <c r="D87" s="11" t="s">
        <v>0</v>
      </c>
      <c r="E87" s="8" t="s">
        <v>19</v>
      </c>
    </row>
    <row r="88" spans="1:5">
      <c r="A88" s="12">
        <v>43171</v>
      </c>
      <c r="B88" s="9" t="s">
        <v>9</v>
      </c>
      <c r="C88" s="10">
        <v>1730</v>
      </c>
      <c r="D88" s="11" t="s">
        <v>0</v>
      </c>
      <c r="E88" s="8" t="s">
        <v>19</v>
      </c>
    </row>
    <row r="89" spans="1:5">
      <c r="A89" s="12">
        <v>43172</v>
      </c>
      <c r="B89" s="9" t="s">
        <v>9</v>
      </c>
      <c r="C89" s="10">
        <v>1765</v>
      </c>
      <c r="D89" s="11" t="s">
        <v>0</v>
      </c>
      <c r="E89" s="8" t="s">
        <v>19</v>
      </c>
    </row>
    <row r="90" spans="1:5">
      <c r="A90" s="12">
        <v>43173</v>
      </c>
      <c r="B90" s="9" t="s">
        <v>9</v>
      </c>
      <c r="C90" s="10">
        <v>1800</v>
      </c>
      <c r="D90" s="11" t="s">
        <v>1</v>
      </c>
      <c r="E90" s="8" t="s">
        <v>8</v>
      </c>
    </row>
    <row r="91" spans="1:5">
      <c r="A91" s="12">
        <v>43174</v>
      </c>
      <c r="B91" s="9" t="s">
        <v>10</v>
      </c>
      <c r="C91" s="10">
        <v>1835</v>
      </c>
      <c r="D91" s="11" t="s">
        <v>2</v>
      </c>
      <c r="E91" s="8" t="s">
        <v>19</v>
      </c>
    </row>
    <row r="92" spans="1:5">
      <c r="A92" s="12">
        <v>43175</v>
      </c>
      <c r="B92" s="9" t="s">
        <v>10</v>
      </c>
      <c r="C92" s="10">
        <v>1870</v>
      </c>
      <c r="D92" s="11" t="s">
        <v>3</v>
      </c>
      <c r="E92" s="8" t="s">
        <v>8</v>
      </c>
    </row>
    <row r="93" spans="1:5">
      <c r="A93" s="12">
        <v>43176</v>
      </c>
      <c r="B93" s="9" t="s">
        <v>9</v>
      </c>
      <c r="C93" s="10">
        <v>1905</v>
      </c>
      <c r="D93" s="11" t="s">
        <v>3</v>
      </c>
      <c r="E93" s="8" t="s">
        <v>19</v>
      </c>
    </row>
    <row r="94" spans="1:5">
      <c r="A94" s="12">
        <v>43177</v>
      </c>
      <c r="B94" s="9" t="s">
        <v>9</v>
      </c>
      <c r="C94" s="10">
        <v>1940</v>
      </c>
      <c r="D94" s="11" t="s">
        <v>1</v>
      </c>
      <c r="E94" s="8" t="s">
        <v>19</v>
      </c>
    </row>
    <row r="95" spans="1:5">
      <c r="A95" s="12">
        <v>43178</v>
      </c>
      <c r="B95" s="9" t="s">
        <v>9</v>
      </c>
      <c r="C95" s="10">
        <v>1975</v>
      </c>
      <c r="D95" s="11" t="s">
        <v>0</v>
      </c>
      <c r="E95" s="8" t="s">
        <v>8</v>
      </c>
    </row>
    <row r="96" spans="1:5">
      <c r="A96" s="12">
        <v>43179</v>
      </c>
      <c r="B96" s="9" t="s">
        <v>10</v>
      </c>
      <c r="C96" s="10">
        <v>2010</v>
      </c>
      <c r="D96" s="11" t="s">
        <v>0</v>
      </c>
      <c r="E96" s="8" t="s">
        <v>19</v>
      </c>
    </row>
    <row r="97" spans="1:5">
      <c r="A97" s="12">
        <v>43180</v>
      </c>
      <c r="B97" s="9" t="s">
        <v>10</v>
      </c>
      <c r="C97" s="10">
        <v>2045</v>
      </c>
      <c r="D97" s="11" t="s">
        <v>1</v>
      </c>
      <c r="E97" s="8" t="s">
        <v>8</v>
      </c>
    </row>
    <row r="98" spans="1:5">
      <c r="A98" s="12">
        <v>43181</v>
      </c>
      <c r="B98" s="9" t="s">
        <v>9</v>
      </c>
      <c r="C98" s="10">
        <v>2080</v>
      </c>
      <c r="D98" s="11" t="s">
        <v>2</v>
      </c>
      <c r="E98" s="8" t="s">
        <v>19</v>
      </c>
    </row>
    <row r="99" spans="1:5">
      <c r="A99" s="12">
        <v>43182</v>
      </c>
      <c r="B99" s="9" t="s">
        <v>9</v>
      </c>
      <c r="C99" s="10">
        <v>2115</v>
      </c>
      <c r="D99" s="11" t="s">
        <v>3</v>
      </c>
      <c r="E99" s="8" t="s">
        <v>19</v>
      </c>
    </row>
    <row r="100" spans="1:5">
      <c r="A100" s="12">
        <v>43183</v>
      </c>
      <c r="B100" s="9" t="s">
        <v>9</v>
      </c>
      <c r="C100" s="10">
        <v>2150</v>
      </c>
      <c r="D100" s="11" t="s">
        <v>3</v>
      </c>
      <c r="E100" s="8" t="s">
        <v>8</v>
      </c>
    </row>
    <row r="101" spans="1:5">
      <c r="A101" s="12">
        <v>43184</v>
      </c>
      <c r="B101" s="9" t="s">
        <v>10</v>
      </c>
      <c r="C101" s="10">
        <v>2185</v>
      </c>
      <c r="D101" s="11" t="s">
        <v>1</v>
      </c>
      <c r="E101" s="8" t="s">
        <v>19</v>
      </c>
    </row>
    <row r="102" spans="1:5">
      <c r="A102" s="12">
        <v>43185</v>
      </c>
      <c r="B102" s="9" t="s">
        <v>10</v>
      </c>
      <c r="C102" s="10">
        <v>2220</v>
      </c>
      <c r="D102" s="11" t="s">
        <v>0</v>
      </c>
      <c r="E102" s="8" t="s">
        <v>8</v>
      </c>
    </row>
    <row r="103" spans="1:5">
      <c r="A103" s="12">
        <v>43186</v>
      </c>
      <c r="B103" s="9" t="s">
        <v>9</v>
      </c>
      <c r="C103" s="10">
        <v>2255</v>
      </c>
      <c r="D103" s="11" t="s">
        <v>0</v>
      </c>
      <c r="E103" s="8" t="s">
        <v>19</v>
      </c>
    </row>
    <row r="104" spans="1:5">
      <c r="A104" s="12">
        <v>43187</v>
      </c>
      <c r="B104" s="9" t="s">
        <v>9</v>
      </c>
      <c r="C104" s="10">
        <v>2290</v>
      </c>
      <c r="D104" s="11" t="s">
        <v>1</v>
      </c>
      <c r="E104" s="8" t="s">
        <v>19</v>
      </c>
    </row>
    <row r="105" spans="1:5">
      <c r="A105" s="12">
        <v>43188</v>
      </c>
      <c r="B105" s="9" t="s">
        <v>9</v>
      </c>
      <c r="C105" s="10">
        <v>2325</v>
      </c>
      <c r="D105" s="11" t="s">
        <v>2</v>
      </c>
      <c r="E105" s="8" t="s">
        <v>8</v>
      </c>
    </row>
    <row r="106" spans="1:5">
      <c r="A106" s="12">
        <v>43189</v>
      </c>
      <c r="B106" s="9" t="s">
        <v>10</v>
      </c>
      <c r="C106" s="10">
        <v>2360</v>
      </c>
      <c r="D106" s="11" t="s">
        <v>3</v>
      </c>
      <c r="E106" s="8" t="s">
        <v>19</v>
      </c>
    </row>
    <row r="107" spans="1:5">
      <c r="A107" s="12">
        <v>43190</v>
      </c>
      <c r="B107" s="9" t="s">
        <v>10</v>
      </c>
      <c r="C107" s="10">
        <v>2395</v>
      </c>
      <c r="D107" s="11" t="s">
        <v>3</v>
      </c>
      <c r="E107" s="8" t="s">
        <v>8</v>
      </c>
    </row>
    <row r="108" spans="1:5">
      <c r="A108" s="12">
        <v>43191</v>
      </c>
      <c r="B108" s="9" t="s">
        <v>9</v>
      </c>
      <c r="C108" s="10">
        <v>2430</v>
      </c>
      <c r="D108" s="11" t="s">
        <v>1</v>
      </c>
      <c r="E108" s="8" t="s">
        <v>19</v>
      </c>
    </row>
    <row r="109" spans="1:5">
      <c r="A109" s="12">
        <v>43192</v>
      </c>
      <c r="B109" s="9" t="s">
        <v>9</v>
      </c>
      <c r="C109" s="10">
        <v>2465</v>
      </c>
      <c r="D109" s="11" t="s">
        <v>0</v>
      </c>
      <c r="E109" s="8" t="s">
        <v>19</v>
      </c>
    </row>
    <row r="110" spans="1:5">
      <c r="A110" s="12">
        <v>43193</v>
      </c>
      <c r="B110" s="9" t="s">
        <v>9</v>
      </c>
      <c r="C110" s="10">
        <v>2500</v>
      </c>
      <c r="D110" s="11" t="s">
        <v>0</v>
      </c>
      <c r="E110" s="8" t="s">
        <v>8</v>
      </c>
    </row>
    <row r="111" spans="1:5">
      <c r="A111" s="12">
        <v>43194</v>
      </c>
      <c r="B111" s="9" t="s">
        <v>10</v>
      </c>
      <c r="C111" s="10">
        <v>2535</v>
      </c>
      <c r="D111" s="11" t="s">
        <v>1</v>
      </c>
      <c r="E111" s="8" t="s">
        <v>19</v>
      </c>
    </row>
    <row r="112" spans="1:5">
      <c r="A112" s="12">
        <v>43195</v>
      </c>
      <c r="B112" s="9" t="s">
        <v>10</v>
      </c>
      <c r="C112" s="10">
        <v>2570</v>
      </c>
      <c r="D112" s="11" t="s">
        <v>2</v>
      </c>
      <c r="E112" s="8" t="s">
        <v>8</v>
      </c>
    </row>
    <row r="113" spans="1:5">
      <c r="A113" s="12">
        <v>43196</v>
      </c>
      <c r="B113" s="9" t="s">
        <v>9</v>
      </c>
      <c r="C113" s="10">
        <v>2605</v>
      </c>
      <c r="D113" s="11" t="s">
        <v>3</v>
      </c>
      <c r="E113" s="8" t="s">
        <v>19</v>
      </c>
    </row>
    <row r="114" spans="1:5">
      <c r="A114" s="12">
        <v>43196</v>
      </c>
      <c r="B114" s="9" t="s">
        <v>9</v>
      </c>
      <c r="C114" s="10">
        <v>8967</v>
      </c>
      <c r="D114" s="11" t="s">
        <v>0</v>
      </c>
      <c r="E114" s="8" t="s">
        <v>19</v>
      </c>
    </row>
    <row r="115" spans="1:5">
      <c r="A115" s="12">
        <v>43196</v>
      </c>
      <c r="B115" s="9" t="s">
        <v>9</v>
      </c>
      <c r="C115" s="10">
        <v>7896</v>
      </c>
      <c r="D115" s="11" t="s">
        <v>1</v>
      </c>
      <c r="E115" s="8" t="s">
        <v>19</v>
      </c>
    </row>
    <row r="116" spans="1:5">
      <c r="A116" s="12">
        <v>43196</v>
      </c>
      <c r="B116" s="9" t="s">
        <v>9</v>
      </c>
      <c r="C116" s="10">
        <v>6543</v>
      </c>
      <c r="D116" s="11" t="s">
        <v>2</v>
      </c>
      <c r="E116" s="8" t="s">
        <v>19</v>
      </c>
    </row>
    <row r="117" spans="1:5">
      <c r="A117" s="12">
        <v>43196</v>
      </c>
      <c r="B117" s="9" t="s">
        <v>9</v>
      </c>
      <c r="C117" s="10">
        <v>8765</v>
      </c>
      <c r="D117" s="11" t="s">
        <v>3</v>
      </c>
      <c r="E117" s="8" t="s">
        <v>19</v>
      </c>
    </row>
    <row r="118" spans="1:5">
      <c r="A118" s="12">
        <v>43196</v>
      </c>
      <c r="B118" s="9" t="s">
        <v>9</v>
      </c>
      <c r="C118" s="10">
        <v>9456</v>
      </c>
      <c r="D118" s="11" t="s">
        <v>2</v>
      </c>
      <c r="E118" s="8" t="s">
        <v>19</v>
      </c>
    </row>
    <row r="119" spans="1:5">
      <c r="A119" s="12">
        <v>43197</v>
      </c>
      <c r="B119" s="9" t="s">
        <v>9</v>
      </c>
      <c r="C119" s="10">
        <v>2640</v>
      </c>
      <c r="D119" s="11" t="s">
        <v>3</v>
      </c>
      <c r="E119" s="8" t="s">
        <v>19</v>
      </c>
    </row>
    <row r="120" spans="1:5">
      <c r="A120" s="12">
        <v>43198</v>
      </c>
      <c r="B120" s="9" t="s">
        <v>9</v>
      </c>
      <c r="C120" s="10">
        <v>2675</v>
      </c>
      <c r="D120" s="11" t="s">
        <v>1</v>
      </c>
      <c r="E120" s="8" t="s">
        <v>8</v>
      </c>
    </row>
    <row r="121" spans="1:5">
      <c r="A121" s="12">
        <v>43199</v>
      </c>
      <c r="B121" s="9" t="s">
        <v>10</v>
      </c>
      <c r="C121" s="10">
        <v>2710</v>
      </c>
      <c r="D121" s="11" t="s">
        <v>0</v>
      </c>
      <c r="E121" s="8" t="s">
        <v>19</v>
      </c>
    </row>
    <row r="122" spans="1:5">
      <c r="A122" s="12">
        <v>43200</v>
      </c>
      <c r="B122" s="9" t="s">
        <v>10</v>
      </c>
      <c r="C122" s="10">
        <v>2745</v>
      </c>
      <c r="D122" s="11" t="s">
        <v>0</v>
      </c>
      <c r="E122" s="8" t="s">
        <v>8</v>
      </c>
    </row>
    <row r="123" spans="1:5">
      <c r="A123" s="12">
        <v>43201</v>
      </c>
      <c r="B123" s="9" t="s">
        <v>9</v>
      </c>
      <c r="C123" s="10">
        <v>2780</v>
      </c>
      <c r="D123" s="11" t="s">
        <v>1</v>
      </c>
      <c r="E123" s="8" t="s">
        <v>19</v>
      </c>
    </row>
    <row r="124" spans="1:5">
      <c r="A124" s="12">
        <v>43202</v>
      </c>
      <c r="B124" s="9" t="s">
        <v>9</v>
      </c>
      <c r="C124" s="10">
        <v>2815</v>
      </c>
      <c r="D124" s="11" t="s">
        <v>2</v>
      </c>
      <c r="E124" s="8" t="s">
        <v>19</v>
      </c>
    </row>
    <row r="125" spans="1:5">
      <c r="A125" s="12">
        <v>43203</v>
      </c>
      <c r="B125" s="9" t="s">
        <v>9</v>
      </c>
      <c r="C125" s="10">
        <v>2850</v>
      </c>
      <c r="D125" s="11" t="s">
        <v>3</v>
      </c>
      <c r="E125" s="8" t="s">
        <v>8</v>
      </c>
    </row>
    <row r="126" spans="1:5">
      <c r="A126" s="12">
        <v>43204</v>
      </c>
      <c r="B126" s="9" t="s">
        <v>10</v>
      </c>
      <c r="C126" s="10">
        <v>2885</v>
      </c>
      <c r="D126" s="11" t="s">
        <v>3</v>
      </c>
      <c r="E126" s="8" t="s">
        <v>19</v>
      </c>
    </row>
    <row r="127" spans="1:5">
      <c r="A127" s="12">
        <v>43205</v>
      </c>
      <c r="B127" s="9" t="s">
        <v>10</v>
      </c>
      <c r="C127" s="10">
        <v>2920</v>
      </c>
      <c r="D127" s="11" t="s">
        <v>1</v>
      </c>
      <c r="E127" s="8" t="s">
        <v>8</v>
      </c>
    </row>
    <row r="128" spans="1:5">
      <c r="A128" s="12">
        <v>43206</v>
      </c>
      <c r="B128" s="9" t="s">
        <v>9</v>
      </c>
      <c r="C128" s="10">
        <v>2955</v>
      </c>
      <c r="D128" s="11" t="s">
        <v>0</v>
      </c>
      <c r="E128" s="8" t="s">
        <v>19</v>
      </c>
    </row>
    <row r="129" spans="1:5">
      <c r="A129" s="12">
        <v>43207</v>
      </c>
      <c r="B129" s="9" t="s">
        <v>9</v>
      </c>
      <c r="C129" s="10">
        <v>2990</v>
      </c>
      <c r="D129" s="11" t="s">
        <v>0</v>
      </c>
      <c r="E129" s="8" t="s">
        <v>19</v>
      </c>
    </row>
    <row r="130" spans="1:5">
      <c r="A130" s="12">
        <v>43208</v>
      </c>
      <c r="B130" s="9" t="s">
        <v>9</v>
      </c>
      <c r="C130" s="10">
        <v>3025</v>
      </c>
      <c r="D130" s="11" t="s">
        <v>1</v>
      </c>
      <c r="E130" s="8" t="s">
        <v>8</v>
      </c>
    </row>
    <row r="131" spans="1:5">
      <c r="A131" s="12">
        <v>43209</v>
      </c>
      <c r="B131" s="9" t="s">
        <v>10</v>
      </c>
      <c r="C131" s="10">
        <v>3060</v>
      </c>
      <c r="D131" s="11" t="s">
        <v>2</v>
      </c>
      <c r="E131" s="8" t="s">
        <v>19</v>
      </c>
    </row>
    <row r="132" spans="1:5">
      <c r="A132" s="12">
        <v>43210</v>
      </c>
      <c r="B132" s="9" t="s">
        <v>10</v>
      </c>
      <c r="C132" s="10">
        <v>3095</v>
      </c>
      <c r="D132" s="11" t="s">
        <v>3</v>
      </c>
      <c r="E132" s="8" t="s">
        <v>8</v>
      </c>
    </row>
    <row r="133" spans="1:5">
      <c r="A133" s="12">
        <v>43210</v>
      </c>
      <c r="B133" s="9" t="s">
        <v>10</v>
      </c>
      <c r="C133" s="10">
        <v>3456</v>
      </c>
      <c r="D133" s="11" t="s">
        <v>0</v>
      </c>
      <c r="E133" s="8" t="s">
        <v>19</v>
      </c>
    </row>
    <row r="134" spans="1:5">
      <c r="A134" s="12">
        <v>43210</v>
      </c>
      <c r="B134" s="9" t="s">
        <v>10</v>
      </c>
      <c r="C134" s="10">
        <v>4567</v>
      </c>
      <c r="D134" s="11" t="s">
        <v>1</v>
      </c>
      <c r="E134" s="8" t="s">
        <v>19</v>
      </c>
    </row>
    <row r="135" spans="1:5">
      <c r="A135" s="12">
        <v>43210</v>
      </c>
      <c r="B135" s="9" t="s">
        <v>10</v>
      </c>
      <c r="C135" s="10">
        <v>5345</v>
      </c>
      <c r="D135" s="11" t="s">
        <v>2</v>
      </c>
      <c r="E135" s="8" t="s">
        <v>19</v>
      </c>
    </row>
    <row r="136" spans="1:5">
      <c r="A136" s="12">
        <v>43210</v>
      </c>
      <c r="B136" s="9" t="s">
        <v>10</v>
      </c>
      <c r="C136" s="10">
        <v>3456</v>
      </c>
      <c r="D136" s="11" t="s">
        <v>3</v>
      </c>
      <c r="E136" s="8" t="s">
        <v>19</v>
      </c>
    </row>
    <row r="137" spans="1:5">
      <c r="A137" s="12">
        <v>43211</v>
      </c>
      <c r="B137" s="9" t="s">
        <v>9</v>
      </c>
      <c r="C137" s="10">
        <v>3130</v>
      </c>
      <c r="D137" s="11" t="s">
        <v>3</v>
      </c>
      <c r="E137" s="8" t="s">
        <v>19</v>
      </c>
    </row>
    <row r="138" spans="1:5">
      <c r="A138" s="12">
        <v>43212</v>
      </c>
      <c r="B138" s="9" t="s">
        <v>9</v>
      </c>
      <c r="C138" s="10">
        <v>3165</v>
      </c>
      <c r="D138" s="11" t="s">
        <v>1</v>
      </c>
      <c r="E138" s="8" t="s">
        <v>19</v>
      </c>
    </row>
    <row r="139" spans="1:5">
      <c r="A139" s="12">
        <v>43213</v>
      </c>
      <c r="B139" s="9" t="s">
        <v>9</v>
      </c>
      <c r="C139" s="10">
        <v>3200</v>
      </c>
      <c r="D139" s="11" t="s">
        <v>0</v>
      </c>
      <c r="E139" s="8" t="s">
        <v>8</v>
      </c>
    </row>
    <row r="140" spans="1:5">
      <c r="A140" s="12">
        <v>43214</v>
      </c>
      <c r="B140" s="9" t="s">
        <v>10</v>
      </c>
      <c r="C140" s="10">
        <v>3235</v>
      </c>
      <c r="D140" s="11" t="s">
        <v>0</v>
      </c>
      <c r="E140" s="8" t="s">
        <v>19</v>
      </c>
    </row>
    <row r="141" spans="1:5">
      <c r="A141" s="12">
        <v>43215</v>
      </c>
      <c r="B141" s="9" t="s">
        <v>10</v>
      </c>
      <c r="C141" s="10">
        <v>3270</v>
      </c>
      <c r="D141" s="11" t="s">
        <v>1</v>
      </c>
      <c r="E141" s="8" t="s">
        <v>8</v>
      </c>
    </row>
    <row r="142" spans="1:5">
      <c r="A142" s="12">
        <v>43216</v>
      </c>
      <c r="B142" s="9" t="s">
        <v>9</v>
      </c>
      <c r="C142" s="10">
        <v>3305</v>
      </c>
      <c r="D142" s="11" t="s">
        <v>2</v>
      </c>
      <c r="E142" s="8" t="s">
        <v>19</v>
      </c>
    </row>
    <row r="143" spans="1:5">
      <c r="A143" s="12">
        <v>43217</v>
      </c>
      <c r="B143" s="9" t="s">
        <v>9</v>
      </c>
      <c r="C143" s="10">
        <v>3340</v>
      </c>
      <c r="D143" s="11" t="s">
        <v>3</v>
      </c>
      <c r="E143" s="8" t="s">
        <v>19</v>
      </c>
    </row>
    <row r="144" spans="1:5">
      <c r="A144" s="12">
        <v>43218</v>
      </c>
      <c r="B144" s="9" t="s">
        <v>9</v>
      </c>
      <c r="C144" s="10">
        <v>3375</v>
      </c>
      <c r="D144" s="11" t="s">
        <v>3</v>
      </c>
      <c r="E144" s="8" t="s">
        <v>8</v>
      </c>
    </row>
    <row r="145" spans="1:5">
      <c r="A145" s="12">
        <v>43219</v>
      </c>
      <c r="B145" s="9" t="s">
        <v>10</v>
      </c>
      <c r="C145" s="10">
        <v>3410</v>
      </c>
      <c r="D145" s="11" t="s">
        <v>1</v>
      </c>
      <c r="E145" s="8" t="s">
        <v>19</v>
      </c>
    </row>
    <row r="146" spans="1:5">
      <c r="A146" s="12">
        <v>43220</v>
      </c>
      <c r="B146" s="9" t="s">
        <v>10</v>
      </c>
      <c r="C146" s="10">
        <v>3445</v>
      </c>
      <c r="D146" s="11" t="s">
        <v>0</v>
      </c>
      <c r="E146" s="8" t="s">
        <v>8</v>
      </c>
    </row>
    <row r="147" spans="1:5">
      <c r="A147" s="12">
        <v>43221</v>
      </c>
      <c r="B147" s="9" t="s">
        <v>9</v>
      </c>
      <c r="C147" s="10">
        <v>1730</v>
      </c>
      <c r="D147" s="11" t="s">
        <v>0</v>
      </c>
      <c r="E147" s="8" t="s">
        <v>19</v>
      </c>
    </row>
    <row r="148" spans="1:5">
      <c r="A148" s="12">
        <v>43222</v>
      </c>
      <c r="B148" s="9" t="s">
        <v>9</v>
      </c>
      <c r="C148" s="10">
        <v>1765</v>
      </c>
      <c r="D148" s="11" t="s">
        <v>1</v>
      </c>
      <c r="E148" s="8" t="s">
        <v>19</v>
      </c>
    </row>
    <row r="149" spans="1:5">
      <c r="A149" s="12">
        <v>43223</v>
      </c>
      <c r="B149" s="9" t="s">
        <v>9</v>
      </c>
      <c r="C149" s="10">
        <v>1800</v>
      </c>
      <c r="D149" s="11" t="s">
        <v>2</v>
      </c>
      <c r="E149" s="8" t="s">
        <v>8</v>
      </c>
    </row>
    <row r="150" spans="1:5">
      <c r="A150" s="12">
        <v>43224</v>
      </c>
      <c r="B150" s="9" t="s">
        <v>10</v>
      </c>
      <c r="C150" s="10">
        <v>1835</v>
      </c>
      <c r="D150" s="11" t="s">
        <v>3</v>
      </c>
      <c r="E150" s="8" t="s">
        <v>19</v>
      </c>
    </row>
    <row r="151" spans="1:5">
      <c r="A151" s="12">
        <v>43225</v>
      </c>
      <c r="B151" s="9" t="s">
        <v>10</v>
      </c>
      <c r="C151" s="10">
        <v>1870</v>
      </c>
      <c r="D151" s="11" t="s">
        <v>3</v>
      </c>
      <c r="E151" s="8" t="s">
        <v>8</v>
      </c>
    </row>
    <row r="152" spans="1:5">
      <c r="A152" s="12">
        <v>43226</v>
      </c>
      <c r="B152" s="9" t="s">
        <v>9</v>
      </c>
      <c r="C152" s="10">
        <v>1905</v>
      </c>
      <c r="D152" s="11" t="s">
        <v>1</v>
      </c>
      <c r="E152" s="8" t="s">
        <v>19</v>
      </c>
    </row>
    <row r="153" spans="1:5">
      <c r="A153" s="12">
        <v>43227</v>
      </c>
      <c r="B153" s="9" t="s">
        <v>9</v>
      </c>
      <c r="C153" s="10">
        <v>1940</v>
      </c>
      <c r="D153" s="11" t="s">
        <v>0</v>
      </c>
      <c r="E153" s="8" t="s">
        <v>19</v>
      </c>
    </row>
    <row r="154" spans="1:5">
      <c r="A154" s="12">
        <v>43228</v>
      </c>
      <c r="B154" s="9" t="s">
        <v>9</v>
      </c>
      <c r="C154" s="10">
        <v>1975</v>
      </c>
      <c r="D154" s="11" t="s">
        <v>0</v>
      </c>
      <c r="E154" s="8" t="s">
        <v>8</v>
      </c>
    </row>
    <row r="155" spans="1:5">
      <c r="A155" s="12">
        <v>43229</v>
      </c>
      <c r="B155" s="9" t="s">
        <v>10</v>
      </c>
      <c r="C155" s="10">
        <v>2010</v>
      </c>
      <c r="D155" s="11" t="s">
        <v>1</v>
      </c>
      <c r="E155" s="8" t="s">
        <v>19</v>
      </c>
    </row>
    <row r="156" spans="1:5">
      <c r="A156" s="12">
        <v>43230</v>
      </c>
      <c r="B156" s="9" t="s">
        <v>10</v>
      </c>
      <c r="C156" s="10">
        <v>2045</v>
      </c>
      <c r="D156" s="11" t="s">
        <v>2</v>
      </c>
      <c r="E156" s="8" t="s">
        <v>8</v>
      </c>
    </row>
    <row r="157" spans="1:5">
      <c r="A157" s="12">
        <v>43231</v>
      </c>
      <c r="B157" s="9" t="s">
        <v>9</v>
      </c>
      <c r="C157" s="10">
        <v>2080</v>
      </c>
      <c r="D157" s="11" t="s">
        <v>3</v>
      </c>
      <c r="E157" s="8" t="s">
        <v>19</v>
      </c>
    </row>
    <row r="158" spans="1:5">
      <c r="A158" s="12">
        <v>43232</v>
      </c>
      <c r="B158" s="9" t="s">
        <v>9</v>
      </c>
      <c r="C158" s="10">
        <v>2115</v>
      </c>
      <c r="D158" s="11" t="s">
        <v>3</v>
      </c>
      <c r="E158" s="8" t="s">
        <v>19</v>
      </c>
    </row>
    <row r="159" spans="1:5">
      <c r="A159" s="12">
        <v>43233</v>
      </c>
      <c r="B159" s="9" t="s">
        <v>9</v>
      </c>
      <c r="C159" s="10">
        <v>2150</v>
      </c>
      <c r="D159" s="11" t="s">
        <v>1</v>
      </c>
      <c r="E159" s="8" t="s">
        <v>8</v>
      </c>
    </row>
    <row r="160" spans="1:5">
      <c r="A160" s="12">
        <v>43234</v>
      </c>
      <c r="B160" s="9" t="s">
        <v>10</v>
      </c>
      <c r="C160" s="10">
        <v>2185</v>
      </c>
      <c r="D160" s="11" t="s">
        <v>0</v>
      </c>
      <c r="E160" s="8" t="s">
        <v>19</v>
      </c>
    </row>
    <row r="161" spans="1:5">
      <c r="A161" s="12">
        <v>43235</v>
      </c>
      <c r="B161" s="9" t="s">
        <v>10</v>
      </c>
      <c r="C161" s="10">
        <v>2220</v>
      </c>
      <c r="D161" s="11" t="s">
        <v>0</v>
      </c>
      <c r="E161" s="8" t="s">
        <v>8</v>
      </c>
    </row>
    <row r="162" spans="1:5">
      <c r="A162" s="12">
        <v>43236</v>
      </c>
      <c r="B162" s="9" t="s">
        <v>9</v>
      </c>
      <c r="C162" s="10">
        <v>2255</v>
      </c>
      <c r="D162" s="11" t="s">
        <v>1</v>
      </c>
      <c r="E162" s="8" t="s">
        <v>19</v>
      </c>
    </row>
    <row r="163" spans="1:5">
      <c r="A163" s="12">
        <v>43237</v>
      </c>
      <c r="B163" s="9" t="s">
        <v>9</v>
      </c>
      <c r="C163" s="10">
        <v>2290</v>
      </c>
      <c r="D163" s="11" t="s">
        <v>2</v>
      </c>
      <c r="E163" s="8" t="s">
        <v>19</v>
      </c>
    </row>
    <row r="164" spans="1:5">
      <c r="A164" s="12">
        <v>43238</v>
      </c>
      <c r="B164" s="9" t="s">
        <v>9</v>
      </c>
      <c r="C164" s="10">
        <v>2325</v>
      </c>
      <c r="D164" s="11" t="s">
        <v>3</v>
      </c>
      <c r="E164" s="8" t="s">
        <v>8</v>
      </c>
    </row>
    <row r="165" spans="1:5">
      <c r="A165" s="12">
        <v>43239</v>
      </c>
      <c r="B165" s="9" t="s">
        <v>10</v>
      </c>
      <c r="C165" s="10">
        <v>2360</v>
      </c>
      <c r="D165" s="11" t="s">
        <v>3</v>
      </c>
      <c r="E165" s="8" t="s">
        <v>19</v>
      </c>
    </row>
    <row r="166" spans="1:5">
      <c r="A166" s="12">
        <v>43240</v>
      </c>
      <c r="B166" s="9" t="s">
        <v>10</v>
      </c>
      <c r="C166" s="10">
        <v>2395</v>
      </c>
      <c r="D166" s="11" t="s">
        <v>1</v>
      </c>
      <c r="E166" s="8" t="s">
        <v>8</v>
      </c>
    </row>
    <row r="167" spans="1:5">
      <c r="A167" s="12">
        <v>43241</v>
      </c>
      <c r="B167" s="9" t="s">
        <v>9</v>
      </c>
      <c r="C167" s="10">
        <v>2430</v>
      </c>
      <c r="D167" s="11" t="s">
        <v>0</v>
      </c>
      <c r="E167" s="8" t="s">
        <v>19</v>
      </c>
    </row>
    <row r="168" spans="1:5">
      <c r="A168" s="12">
        <v>43242</v>
      </c>
      <c r="B168" s="9" t="s">
        <v>9</v>
      </c>
      <c r="C168" s="10">
        <v>2465</v>
      </c>
      <c r="D168" s="11" t="s">
        <v>0</v>
      </c>
      <c r="E168" s="8" t="s">
        <v>19</v>
      </c>
    </row>
    <row r="169" spans="1:5">
      <c r="A169" s="12">
        <v>43243</v>
      </c>
      <c r="B169" s="9" t="s">
        <v>9</v>
      </c>
      <c r="C169" s="10">
        <v>2500</v>
      </c>
      <c r="D169" s="11" t="s">
        <v>1</v>
      </c>
      <c r="E169" s="8" t="s">
        <v>8</v>
      </c>
    </row>
    <row r="170" spans="1:5">
      <c r="A170" s="12">
        <v>43244</v>
      </c>
      <c r="B170" s="9" t="s">
        <v>10</v>
      </c>
      <c r="C170" s="10">
        <v>2535</v>
      </c>
      <c r="D170" s="11" t="s">
        <v>2</v>
      </c>
      <c r="E170" s="8" t="s">
        <v>19</v>
      </c>
    </row>
    <row r="171" spans="1:5">
      <c r="A171" s="12">
        <v>43245</v>
      </c>
      <c r="B171" s="9" t="s">
        <v>10</v>
      </c>
      <c r="C171" s="10">
        <v>2570</v>
      </c>
      <c r="D171" s="11" t="s">
        <v>3</v>
      </c>
      <c r="E171" s="8" t="s">
        <v>8</v>
      </c>
    </row>
    <row r="172" spans="1:5">
      <c r="A172" s="12">
        <v>43246</v>
      </c>
      <c r="B172" s="9" t="s">
        <v>9</v>
      </c>
      <c r="C172" s="10">
        <v>2605</v>
      </c>
      <c r="D172" s="11" t="s">
        <v>3</v>
      </c>
      <c r="E172" s="8" t="s">
        <v>19</v>
      </c>
    </row>
    <row r="173" spans="1:5">
      <c r="A173" s="12">
        <v>43247</v>
      </c>
      <c r="B173" s="9" t="s">
        <v>9</v>
      </c>
      <c r="C173" s="10">
        <v>2640</v>
      </c>
      <c r="D173" s="11" t="s">
        <v>1</v>
      </c>
      <c r="E173" s="8" t="s">
        <v>19</v>
      </c>
    </row>
    <row r="174" spans="1:5">
      <c r="A174" s="12">
        <v>43248</v>
      </c>
      <c r="B174" s="9" t="s">
        <v>9</v>
      </c>
      <c r="C174" s="10">
        <v>2675</v>
      </c>
      <c r="D174" s="11" t="s">
        <v>0</v>
      </c>
      <c r="E174" s="8" t="s">
        <v>8</v>
      </c>
    </row>
    <row r="175" spans="1:5">
      <c r="A175" s="12">
        <v>43249</v>
      </c>
      <c r="B175" s="9" t="s">
        <v>10</v>
      </c>
      <c r="C175" s="10">
        <v>2710</v>
      </c>
      <c r="D175" s="11" t="s">
        <v>0</v>
      </c>
      <c r="E175" s="8" t="s">
        <v>19</v>
      </c>
    </row>
    <row r="176" spans="1:5">
      <c r="A176" s="12">
        <v>43250</v>
      </c>
      <c r="B176" s="9" t="s">
        <v>10</v>
      </c>
      <c r="C176" s="10">
        <v>2745</v>
      </c>
      <c r="D176" s="11" t="s">
        <v>1</v>
      </c>
      <c r="E176" s="8" t="s">
        <v>8</v>
      </c>
    </row>
    <row r="177" spans="1:5">
      <c r="A177" s="12">
        <v>43251</v>
      </c>
      <c r="B177" s="9" t="s">
        <v>9</v>
      </c>
      <c r="C177" s="10">
        <v>2780</v>
      </c>
      <c r="D177" s="11" t="s">
        <v>2</v>
      </c>
      <c r="E177" s="8" t="s">
        <v>19</v>
      </c>
    </row>
    <row r="178" spans="1:5">
      <c r="A178" s="12">
        <v>43252</v>
      </c>
      <c r="B178" s="9" t="s">
        <v>9</v>
      </c>
      <c r="C178" s="10">
        <v>2815</v>
      </c>
      <c r="D178" s="11" t="s">
        <v>3</v>
      </c>
      <c r="E178" s="8" t="s">
        <v>19</v>
      </c>
    </row>
    <row r="179" spans="1:5">
      <c r="A179" s="12">
        <v>43253</v>
      </c>
      <c r="B179" s="9" t="s">
        <v>9</v>
      </c>
      <c r="C179" s="10">
        <v>2850</v>
      </c>
      <c r="D179" s="11" t="s">
        <v>3</v>
      </c>
      <c r="E179" s="8" t="s">
        <v>8</v>
      </c>
    </row>
    <row r="180" spans="1:5">
      <c r="A180" s="12">
        <v>43254</v>
      </c>
      <c r="B180" s="9" t="s">
        <v>10</v>
      </c>
      <c r="C180" s="10">
        <v>2885</v>
      </c>
      <c r="D180" s="11" t="s">
        <v>1</v>
      </c>
      <c r="E180" s="8" t="s">
        <v>19</v>
      </c>
    </row>
    <row r="181" spans="1:5">
      <c r="A181" s="12">
        <v>43255</v>
      </c>
      <c r="B181" s="9" t="s">
        <v>10</v>
      </c>
      <c r="C181" s="10">
        <v>2920</v>
      </c>
      <c r="D181" s="11" t="s">
        <v>0</v>
      </c>
      <c r="E181" s="8" t="s">
        <v>8</v>
      </c>
    </row>
    <row r="182" spans="1:5">
      <c r="A182" s="12">
        <v>43256</v>
      </c>
      <c r="B182" s="9" t="s">
        <v>9</v>
      </c>
      <c r="C182" s="10">
        <v>2955</v>
      </c>
      <c r="D182" s="11" t="s">
        <v>0</v>
      </c>
      <c r="E182" s="8" t="s">
        <v>19</v>
      </c>
    </row>
    <row r="183" spans="1:5">
      <c r="A183" s="12">
        <v>43257</v>
      </c>
      <c r="B183" s="9" t="s">
        <v>9</v>
      </c>
      <c r="C183" s="10">
        <v>2990</v>
      </c>
      <c r="D183" s="11" t="s">
        <v>1</v>
      </c>
      <c r="E183" s="8" t="s">
        <v>19</v>
      </c>
    </row>
    <row r="184" spans="1:5">
      <c r="A184" s="12">
        <v>43258</v>
      </c>
      <c r="B184" s="9" t="s">
        <v>9</v>
      </c>
      <c r="C184" s="10">
        <v>3025</v>
      </c>
      <c r="D184" s="11" t="s">
        <v>2</v>
      </c>
      <c r="E184" s="8" t="s">
        <v>8</v>
      </c>
    </row>
    <row r="185" spans="1:5">
      <c r="A185" s="12">
        <v>43259</v>
      </c>
      <c r="B185" s="9" t="s">
        <v>10</v>
      </c>
      <c r="C185" s="10">
        <v>3060</v>
      </c>
      <c r="D185" s="11" t="s">
        <v>3</v>
      </c>
      <c r="E185" s="8" t="s">
        <v>19</v>
      </c>
    </row>
    <row r="186" spans="1:5">
      <c r="A186" s="12">
        <v>43260</v>
      </c>
      <c r="B186" s="9" t="s">
        <v>10</v>
      </c>
      <c r="C186" s="10">
        <v>3095</v>
      </c>
      <c r="D186" s="11" t="s">
        <v>3</v>
      </c>
      <c r="E186" s="8" t="s">
        <v>8</v>
      </c>
    </row>
    <row r="187" spans="1:5">
      <c r="A187" s="12">
        <v>43261</v>
      </c>
      <c r="B187" s="9" t="s">
        <v>9</v>
      </c>
      <c r="C187" s="10">
        <v>3130</v>
      </c>
      <c r="D187" s="11" t="s">
        <v>1</v>
      </c>
      <c r="E187" s="8" t="s">
        <v>19</v>
      </c>
    </row>
    <row r="188" spans="1:5">
      <c r="A188" s="12">
        <v>43262</v>
      </c>
      <c r="B188" s="9" t="s">
        <v>9</v>
      </c>
      <c r="C188" s="10">
        <v>3165</v>
      </c>
      <c r="D188" s="11" t="s">
        <v>0</v>
      </c>
      <c r="E188" s="8" t="s">
        <v>19</v>
      </c>
    </row>
    <row r="189" spans="1:5">
      <c r="A189" s="12">
        <v>43263</v>
      </c>
      <c r="B189" s="9" t="s">
        <v>9</v>
      </c>
      <c r="C189" s="10">
        <v>3200</v>
      </c>
      <c r="D189" s="11" t="s">
        <v>0</v>
      </c>
      <c r="E189" s="8" t="s">
        <v>8</v>
      </c>
    </row>
    <row r="190" spans="1:5">
      <c r="A190" s="12">
        <v>43264</v>
      </c>
      <c r="B190" s="9" t="s">
        <v>10</v>
      </c>
      <c r="C190" s="10">
        <v>3235</v>
      </c>
      <c r="D190" s="11" t="s">
        <v>1</v>
      </c>
      <c r="E190" s="8" t="s">
        <v>19</v>
      </c>
    </row>
    <row r="191" spans="1:5">
      <c r="A191" s="12">
        <v>43265</v>
      </c>
      <c r="B191" s="9" t="s">
        <v>10</v>
      </c>
      <c r="C191" s="10">
        <v>3270</v>
      </c>
      <c r="D191" s="11" t="s">
        <v>2</v>
      </c>
      <c r="E191" s="8" t="s">
        <v>8</v>
      </c>
    </row>
    <row r="192" spans="1:5">
      <c r="A192" s="12">
        <v>43266</v>
      </c>
      <c r="B192" s="9" t="s">
        <v>9</v>
      </c>
      <c r="C192" s="10">
        <v>3305</v>
      </c>
      <c r="D192" s="11" t="s">
        <v>3</v>
      </c>
      <c r="E192" s="8" t="s">
        <v>19</v>
      </c>
    </row>
    <row r="193" spans="1:5">
      <c r="A193" s="12">
        <v>43267</v>
      </c>
      <c r="B193" s="9" t="s">
        <v>9</v>
      </c>
      <c r="C193" s="10">
        <v>3340</v>
      </c>
      <c r="D193" s="11" t="s">
        <v>3</v>
      </c>
      <c r="E193" s="8" t="s">
        <v>19</v>
      </c>
    </row>
    <row r="194" spans="1:5">
      <c r="A194" s="12">
        <v>43268</v>
      </c>
      <c r="B194" s="9" t="s">
        <v>9</v>
      </c>
      <c r="C194" s="10">
        <v>3375</v>
      </c>
      <c r="D194" s="11" t="s">
        <v>1</v>
      </c>
      <c r="E194" s="8" t="s">
        <v>8</v>
      </c>
    </row>
    <row r="195" spans="1:5">
      <c r="A195" s="12">
        <v>43269</v>
      </c>
      <c r="B195" s="9" t="s">
        <v>10</v>
      </c>
      <c r="C195" s="10">
        <v>3410</v>
      </c>
      <c r="D195" s="11" t="s">
        <v>0</v>
      </c>
      <c r="E195" s="8" t="s">
        <v>19</v>
      </c>
    </row>
    <row r="196" spans="1:5">
      <c r="A196" s="12">
        <v>43270</v>
      </c>
      <c r="B196" s="9" t="s">
        <v>10</v>
      </c>
      <c r="C196" s="10">
        <v>3445</v>
      </c>
      <c r="D196" s="11" t="s">
        <v>0</v>
      </c>
      <c r="E196" s="8" t="s">
        <v>8</v>
      </c>
    </row>
    <row r="197" spans="1:5">
      <c r="A197" s="12">
        <v>43271</v>
      </c>
      <c r="B197" s="9" t="s">
        <v>9</v>
      </c>
      <c r="C197" s="10">
        <v>3480</v>
      </c>
      <c r="D197" s="11" t="s">
        <v>1</v>
      </c>
      <c r="E197" s="8" t="s">
        <v>19</v>
      </c>
    </row>
    <row r="198" spans="1:5">
      <c r="A198" s="12">
        <v>43272</v>
      </c>
      <c r="B198" s="9" t="s">
        <v>9</v>
      </c>
      <c r="C198" s="10">
        <v>3515</v>
      </c>
      <c r="D198" s="11" t="s">
        <v>2</v>
      </c>
      <c r="E198" s="8" t="s">
        <v>19</v>
      </c>
    </row>
    <row r="199" spans="1:5">
      <c r="A199" s="12">
        <v>43273</v>
      </c>
      <c r="B199" s="9" t="s">
        <v>9</v>
      </c>
      <c r="C199" s="10">
        <v>3550</v>
      </c>
      <c r="D199" s="11" t="s">
        <v>3</v>
      </c>
      <c r="E199" s="8" t="s">
        <v>8</v>
      </c>
    </row>
    <row r="200" spans="1:5">
      <c r="A200" s="12">
        <v>43274</v>
      </c>
      <c r="B200" s="9" t="s">
        <v>10</v>
      </c>
      <c r="C200" s="10">
        <v>3585</v>
      </c>
      <c r="D200" s="11" t="s">
        <v>3</v>
      </c>
      <c r="E200" s="8" t="s">
        <v>19</v>
      </c>
    </row>
    <row r="201" spans="1:5">
      <c r="A201" s="12">
        <v>43275</v>
      </c>
      <c r="B201" s="9" t="s">
        <v>10</v>
      </c>
      <c r="C201" s="10">
        <v>3620</v>
      </c>
      <c r="D201" s="11" t="s">
        <v>1</v>
      </c>
      <c r="E201" s="8" t="s">
        <v>8</v>
      </c>
    </row>
    <row r="202" spans="1:5">
      <c r="A202" s="12">
        <v>43276</v>
      </c>
      <c r="B202" s="9" t="s">
        <v>9</v>
      </c>
      <c r="C202" s="10">
        <v>3655</v>
      </c>
      <c r="D202" s="11" t="s">
        <v>0</v>
      </c>
      <c r="E202" s="8" t="s">
        <v>19</v>
      </c>
    </row>
    <row r="203" spans="1:5">
      <c r="A203" s="12">
        <v>43277</v>
      </c>
      <c r="B203" s="9" t="s">
        <v>9</v>
      </c>
      <c r="C203" s="10">
        <v>3690</v>
      </c>
      <c r="D203" s="11" t="s">
        <v>0</v>
      </c>
      <c r="E203" s="8" t="s">
        <v>19</v>
      </c>
    </row>
    <row r="204" spans="1:5">
      <c r="A204" s="12">
        <v>43278</v>
      </c>
      <c r="B204" s="9" t="s">
        <v>9</v>
      </c>
      <c r="C204" s="10">
        <v>3725</v>
      </c>
      <c r="D204" s="11" t="s">
        <v>1</v>
      </c>
      <c r="E204" s="8" t="s">
        <v>8</v>
      </c>
    </row>
    <row r="205" spans="1:5">
      <c r="A205" s="12">
        <v>43279</v>
      </c>
      <c r="B205" s="9" t="s">
        <v>10</v>
      </c>
      <c r="C205" s="10">
        <v>3760</v>
      </c>
      <c r="D205" s="11" t="s">
        <v>2</v>
      </c>
      <c r="E205" s="8" t="s">
        <v>19</v>
      </c>
    </row>
    <row r="206" spans="1:5">
      <c r="A206" s="12">
        <v>43280</v>
      </c>
      <c r="B206" s="9" t="s">
        <v>10</v>
      </c>
      <c r="C206" s="10">
        <v>3795</v>
      </c>
      <c r="D206" s="11" t="s">
        <v>3</v>
      </c>
      <c r="E206" s="8" t="s">
        <v>8</v>
      </c>
    </row>
    <row r="207" spans="1:5">
      <c r="A207" s="12">
        <v>43281</v>
      </c>
      <c r="B207" s="9" t="s">
        <v>9</v>
      </c>
      <c r="C207" s="10">
        <v>3830</v>
      </c>
      <c r="D207" s="11" t="s">
        <v>3</v>
      </c>
      <c r="E207" s="8" t="s">
        <v>19</v>
      </c>
    </row>
    <row r="208" spans="1:5">
      <c r="A208" s="12">
        <v>43282</v>
      </c>
      <c r="B208" s="9" t="s">
        <v>9</v>
      </c>
      <c r="C208" s="10">
        <v>1345</v>
      </c>
      <c r="D208" s="11" t="s">
        <v>0</v>
      </c>
      <c r="E208" s="8" t="s">
        <v>19</v>
      </c>
    </row>
    <row r="209" spans="1:5">
      <c r="A209" s="12">
        <v>43283</v>
      </c>
      <c r="B209" s="9" t="s">
        <v>9</v>
      </c>
      <c r="C209" s="10">
        <v>1380</v>
      </c>
      <c r="D209" s="11" t="s">
        <v>0</v>
      </c>
      <c r="E209" s="8" t="s">
        <v>19</v>
      </c>
    </row>
    <row r="210" spans="1:5">
      <c r="A210" s="12">
        <v>43284</v>
      </c>
      <c r="B210" s="9" t="s">
        <v>9</v>
      </c>
      <c r="C210" s="10">
        <v>1415</v>
      </c>
      <c r="D210" s="11" t="s">
        <v>1</v>
      </c>
      <c r="E210" s="8" t="s">
        <v>8</v>
      </c>
    </row>
    <row r="211" spans="1:5">
      <c r="A211" s="12">
        <v>43284</v>
      </c>
      <c r="B211" s="9" t="s">
        <v>9</v>
      </c>
      <c r="C211" s="10">
        <v>3475</v>
      </c>
      <c r="D211" s="11" t="s">
        <v>1</v>
      </c>
      <c r="E211" s="8" t="s">
        <v>19</v>
      </c>
    </row>
    <row r="212" spans="1:5">
      <c r="A212" s="12">
        <v>43285</v>
      </c>
      <c r="B212" s="9" t="s">
        <v>10</v>
      </c>
      <c r="C212" s="10">
        <v>1450</v>
      </c>
      <c r="D212" s="11" t="s">
        <v>2</v>
      </c>
      <c r="E212" s="8" t="s">
        <v>19</v>
      </c>
    </row>
    <row r="213" spans="1:5">
      <c r="A213" s="12">
        <v>43286</v>
      </c>
      <c r="B213" s="9" t="s">
        <v>10</v>
      </c>
      <c r="C213" s="10">
        <v>1485</v>
      </c>
      <c r="D213" s="11" t="s">
        <v>3</v>
      </c>
      <c r="E213" s="8" t="s">
        <v>8</v>
      </c>
    </row>
    <row r="214" spans="1:5">
      <c r="A214" s="12">
        <v>43286</v>
      </c>
      <c r="B214" s="9" t="s">
        <v>10</v>
      </c>
      <c r="C214" s="10">
        <v>2400</v>
      </c>
      <c r="D214" s="11" t="s">
        <v>2</v>
      </c>
      <c r="E214" s="8" t="s">
        <v>19</v>
      </c>
    </row>
    <row r="215" spans="1:5">
      <c r="A215" s="12">
        <v>43287</v>
      </c>
      <c r="B215" s="9" t="s">
        <v>9</v>
      </c>
      <c r="C215" s="10">
        <v>1520</v>
      </c>
      <c r="D215" s="11" t="s">
        <v>2</v>
      </c>
      <c r="E215" s="8" t="s">
        <v>19</v>
      </c>
    </row>
    <row r="216" spans="1:5">
      <c r="A216" s="12">
        <v>43288</v>
      </c>
      <c r="B216" s="9" t="s">
        <v>9</v>
      </c>
      <c r="C216" s="10">
        <v>1555</v>
      </c>
      <c r="D216" s="11" t="s">
        <v>1</v>
      </c>
      <c r="E216" s="8" t="s">
        <v>19</v>
      </c>
    </row>
    <row r="217" spans="1:5">
      <c r="A217" s="12">
        <v>43289</v>
      </c>
      <c r="B217" s="9" t="s">
        <v>9</v>
      </c>
      <c r="C217" s="10">
        <v>1590</v>
      </c>
      <c r="D217" s="11" t="s">
        <v>0</v>
      </c>
      <c r="E217" s="8" t="s">
        <v>8</v>
      </c>
    </row>
    <row r="218" spans="1:5">
      <c r="A218" s="12">
        <v>43290</v>
      </c>
      <c r="B218" s="9" t="s">
        <v>10</v>
      </c>
      <c r="C218" s="10">
        <v>1625</v>
      </c>
      <c r="D218" s="11" t="s">
        <v>0</v>
      </c>
      <c r="E218" s="8" t="s">
        <v>19</v>
      </c>
    </row>
    <row r="219" spans="1:5">
      <c r="A219" s="12">
        <v>43291</v>
      </c>
      <c r="B219" s="9" t="s">
        <v>10</v>
      </c>
      <c r="C219" s="10">
        <v>1660</v>
      </c>
      <c r="D219" s="11" t="s">
        <v>1</v>
      </c>
      <c r="E219" s="8" t="s">
        <v>8</v>
      </c>
    </row>
    <row r="220" spans="1:5">
      <c r="A220" s="12">
        <v>43292</v>
      </c>
      <c r="B220" s="9" t="s">
        <v>9</v>
      </c>
      <c r="C220" s="10">
        <v>1695</v>
      </c>
      <c r="D220" s="11" t="s">
        <v>2</v>
      </c>
      <c r="E220" s="8" t="s">
        <v>19</v>
      </c>
    </row>
    <row r="221" spans="1:5">
      <c r="A221" s="12">
        <v>43293</v>
      </c>
      <c r="B221" s="9" t="s">
        <v>9</v>
      </c>
      <c r="C221" s="10">
        <v>1730</v>
      </c>
      <c r="D221" s="11" t="s">
        <v>3</v>
      </c>
      <c r="E221" s="8" t="s">
        <v>19</v>
      </c>
    </row>
    <row r="222" spans="1:5">
      <c r="A222" s="12">
        <v>43294</v>
      </c>
      <c r="B222" s="9" t="s">
        <v>9</v>
      </c>
      <c r="C222" s="10">
        <v>1765</v>
      </c>
      <c r="D222" s="11" t="s">
        <v>3</v>
      </c>
      <c r="E222" s="8" t="s">
        <v>8</v>
      </c>
    </row>
    <row r="223" spans="1:5">
      <c r="A223" s="12">
        <v>43295</v>
      </c>
      <c r="B223" s="9" t="s">
        <v>10</v>
      </c>
      <c r="C223" s="10">
        <v>1800</v>
      </c>
      <c r="D223" s="11" t="s">
        <v>1</v>
      </c>
      <c r="E223" s="8" t="s">
        <v>19</v>
      </c>
    </row>
    <row r="224" spans="1:5">
      <c r="A224" s="12">
        <v>43296</v>
      </c>
      <c r="B224" s="9" t="s">
        <v>10</v>
      </c>
      <c r="C224" s="10">
        <v>1835</v>
      </c>
      <c r="D224" s="11" t="s">
        <v>0</v>
      </c>
      <c r="E224" s="8" t="s">
        <v>8</v>
      </c>
    </row>
    <row r="225" spans="1:5">
      <c r="A225" s="12">
        <v>43296</v>
      </c>
      <c r="B225" s="9" t="s">
        <v>9</v>
      </c>
      <c r="C225" s="10">
        <v>5798</v>
      </c>
      <c r="D225" s="11" t="s">
        <v>3</v>
      </c>
      <c r="E225" s="8" t="s">
        <v>19</v>
      </c>
    </row>
    <row r="226" spans="1:5">
      <c r="A226" s="12">
        <v>43297</v>
      </c>
      <c r="B226" s="9" t="s">
        <v>9</v>
      </c>
      <c r="C226" s="10">
        <v>1870</v>
      </c>
      <c r="D226" s="11" t="s">
        <v>0</v>
      </c>
      <c r="E226" s="8" t="s">
        <v>19</v>
      </c>
    </row>
    <row r="227" spans="1:5">
      <c r="A227" s="12">
        <v>43298</v>
      </c>
      <c r="B227" s="9" t="s">
        <v>9</v>
      </c>
      <c r="C227" s="10">
        <v>1905</v>
      </c>
      <c r="D227" s="11" t="s">
        <v>1</v>
      </c>
      <c r="E227" s="8" t="s">
        <v>19</v>
      </c>
    </row>
    <row r="228" spans="1:5">
      <c r="A228" s="12">
        <v>43298</v>
      </c>
      <c r="B228" s="9" t="s">
        <v>10</v>
      </c>
      <c r="C228" s="10">
        <v>2345</v>
      </c>
      <c r="D228" s="11" t="s">
        <v>1</v>
      </c>
      <c r="E228" s="8" t="s">
        <v>19</v>
      </c>
    </row>
    <row r="229" spans="1:5">
      <c r="A229" s="12">
        <v>43299</v>
      </c>
      <c r="B229" s="9" t="s">
        <v>9</v>
      </c>
      <c r="C229" s="10">
        <v>1940</v>
      </c>
      <c r="D229" s="11" t="s">
        <v>2</v>
      </c>
      <c r="E229" s="8" t="s">
        <v>8</v>
      </c>
    </row>
    <row r="230" spans="1:5">
      <c r="A230" s="12">
        <v>43300</v>
      </c>
      <c r="B230" s="9" t="s">
        <v>10</v>
      </c>
      <c r="C230" s="10">
        <v>1975</v>
      </c>
      <c r="D230" s="11" t="s">
        <v>2</v>
      </c>
      <c r="E230" s="8" t="s">
        <v>19</v>
      </c>
    </row>
    <row r="231" spans="1:5">
      <c r="A231" s="12">
        <v>43301</v>
      </c>
      <c r="B231" s="9" t="s">
        <v>10</v>
      </c>
      <c r="C231" s="10">
        <v>2010</v>
      </c>
      <c r="D231" s="11" t="s">
        <v>2</v>
      </c>
      <c r="E231" s="8" t="s">
        <v>8</v>
      </c>
    </row>
    <row r="232" spans="1:5">
      <c r="A232" s="12">
        <v>43302</v>
      </c>
      <c r="B232" s="9" t="s">
        <v>9</v>
      </c>
      <c r="C232" s="10">
        <v>2045</v>
      </c>
      <c r="D232" s="11" t="s">
        <v>1</v>
      </c>
      <c r="E232" s="8" t="s">
        <v>19</v>
      </c>
    </row>
    <row r="233" spans="1:5">
      <c r="A233" s="12">
        <v>43303</v>
      </c>
      <c r="B233" s="9" t="s">
        <v>9</v>
      </c>
      <c r="C233" s="10">
        <v>2080</v>
      </c>
      <c r="D233" s="11" t="s">
        <v>0</v>
      </c>
      <c r="E233" s="8" t="s">
        <v>19</v>
      </c>
    </row>
    <row r="234" spans="1:5">
      <c r="A234" s="12">
        <v>43304</v>
      </c>
      <c r="B234" s="9" t="s">
        <v>9</v>
      </c>
      <c r="C234" s="10">
        <v>2115</v>
      </c>
      <c r="D234" s="11" t="s">
        <v>0</v>
      </c>
      <c r="E234" s="8" t="s">
        <v>8</v>
      </c>
    </row>
    <row r="235" spans="1:5">
      <c r="A235" s="12">
        <v>43305</v>
      </c>
      <c r="B235" s="9" t="s">
        <v>10</v>
      </c>
      <c r="C235" s="10">
        <v>2150</v>
      </c>
      <c r="D235" s="11" t="s">
        <v>1</v>
      </c>
      <c r="E235" s="8" t="s">
        <v>19</v>
      </c>
    </row>
    <row r="236" spans="1:5">
      <c r="A236" s="12">
        <v>43306</v>
      </c>
      <c r="B236" s="9" t="s">
        <v>10</v>
      </c>
      <c r="C236" s="10">
        <v>2185</v>
      </c>
      <c r="D236" s="11" t="s">
        <v>2</v>
      </c>
      <c r="E236" s="8" t="s">
        <v>8</v>
      </c>
    </row>
    <row r="237" spans="1:5">
      <c r="A237" s="12">
        <v>43307</v>
      </c>
      <c r="B237" s="9" t="s">
        <v>9</v>
      </c>
      <c r="C237" s="10">
        <v>2220</v>
      </c>
      <c r="D237" s="11" t="s">
        <v>3</v>
      </c>
      <c r="E237" s="8" t="s">
        <v>19</v>
      </c>
    </row>
    <row r="238" spans="1:5">
      <c r="A238" s="12">
        <v>43308</v>
      </c>
      <c r="B238" s="9" t="s">
        <v>9</v>
      </c>
      <c r="C238" s="10">
        <v>2255</v>
      </c>
      <c r="D238" s="11" t="s">
        <v>3</v>
      </c>
      <c r="E238" s="8" t="s">
        <v>19</v>
      </c>
    </row>
    <row r="239" spans="1:5">
      <c r="A239" s="12">
        <v>43309</v>
      </c>
      <c r="B239" s="9" t="s">
        <v>9</v>
      </c>
      <c r="C239" s="10">
        <v>2290</v>
      </c>
      <c r="D239" s="11" t="s">
        <v>1</v>
      </c>
      <c r="E239" s="8" t="s">
        <v>8</v>
      </c>
    </row>
    <row r="240" spans="1:5">
      <c r="A240" s="12">
        <v>43310</v>
      </c>
      <c r="B240" s="9" t="s">
        <v>10</v>
      </c>
      <c r="C240" s="10">
        <v>2325</v>
      </c>
      <c r="D240" s="11" t="s">
        <v>0</v>
      </c>
      <c r="E240" s="8" t="s">
        <v>19</v>
      </c>
    </row>
    <row r="241" spans="1:5">
      <c r="A241" s="12">
        <v>43311</v>
      </c>
      <c r="B241" s="9" t="s">
        <v>10</v>
      </c>
      <c r="C241" s="10">
        <v>2360</v>
      </c>
      <c r="D241" s="11" t="s">
        <v>0</v>
      </c>
      <c r="E241" s="8" t="s">
        <v>8</v>
      </c>
    </row>
    <row r="242" spans="1:5">
      <c r="A242" s="12">
        <v>43312</v>
      </c>
      <c r="B242" s="9" t="s">
        <v>9</v>
      </c>
      <c r="C242" s="10">
        <v>2395</v>
      </c>
      <c r="D242" s="11" t="s">
        <v>1</v>
      </c>
      <c r="E242" s="8" t="s">
        <v>19</v>
      </c>
    </row>
    <row r="243" spans="1:5">
      <c r="A243" s="12">
        <v>43313</v>
      </c>
      <c r="B243" s="9" t="s">
        <v>9</v>
      </c>
      <c r="C243" s="10">
        <v>2430</v>
      </c>
      <c r="D243" s="11" t="s">
        <v>2</v>
      </c>
      <c r="E243" s="8" t="s">
        <v>19</v>
      </c>
    </row>
    <row r="244" spans="1:5">
      <c r="A244" s="12">
        <v>43314</v>
      </c>
      <c r="B244" s="9" t="s">
        <v>9</v>
      </c>
      <c r="C244" s="10">
        <v>2465</v>
      </c>
      <c r="D244" s="11" t="s">
        <v>2</v>
      </c>
      <c r="E244" s="8" t="s">
        <v>8</v>
      </c>
    </row>
    <row r="245" spans="1:5">
      <c r="A245" s="12">
        <v>43315</v>
      </c>
      <c r="B245" s="9" t="s">
        <v>10</v>
      </c>
      <c r="C245" s="10">
        <v>2500</v>
      </c>
      <c r="D245" s="11" t="s">
        <v>2</v>
      </c>
      <c r="E245" s="8" t="s">
        <v>19</v>
      </c>
    </row>
    <row r="246" spans="1:5">
      <c r="A246" s="12">
        <v>43316</v>
      </c>
      <c r="B246" s="9" t="s">
        <v>10</v>
      </c>
      <c r="C246" s="10">
        <v>2535</v>
      </c>
      <c r="D246" s="11" t="s">
        <v>1</v>
      </c>
      <c r="E246" s="8" t="s">
        <v>8</v>
      </c>
    </row>
    <row r="247" spans="1:5">
      <c r="A247" s="12">
        <v>43317</v>
      </c>
      <c r="B247" s="9" t="s">
        <v>9</v>
      </c>
      <c r="C247" s="10">
        <v>2570</v>
      </c>
      <c r="D247" s="11" t="s">
        <v>0</v>
      </c>
      <c r="E247" s="8" t="s">
        <v>19</v>
      </c>
    </row>
    <row r="248" spans="1:5">
      <c r="A248" s="12">
        <v>43318</v>
      </c>
      <c r="B248" s="9" t="s">
        <v>9</v>
      </c>
      <c r="C248" s="10">
        <v>2605</v>
      </c>
      <c r="D248" s="11" t="s">
        <v>0</v>
      </c>
      <c r="E248" s="8" t="s">
        <v>19</v>
      </c>
    </row>
    <row r="249" spans="1:5">
      <c r="A249" s="12">
        <v>43319</v>
      </c>
      <c r="B249" s="9" t="s">
        <v>9</v>
      </c>
      <c r="C249" s="10">
        <v>2640</v>
      </c>
      <c r="D249" s="11" t="s">
        <v>1</v>
      </c>
      <c r="E249" s="8" t="s">
        <v>8</v>
      </c>
    </row>
    <row r="250" spans="1:5">
      <c r="A250" s="12">
        <v>43319</v>
      </c>
      <c r="B250" s="9" t="s">
        <v>9</v>
      </c>
      <c r="C250" s="10">
        <v>5678</v>
      </c>
      <c r="D250" s="11" t="s">
        <v>2</v>
      </c>
      <c r="E250" s="8" t="s">
        <v>19</v>
      </c>
    </row>
    <row r="251" spans="1:5">
      <c r="A251" s="12">
        <v>43320</v>
      </c>
      <c r="B251" s="9" t="s">
        <v>10</v>
      </c>
      <c r="C251" s="10">
        <v>2675</v>
      </c>
      <c r="D251" s="11" t="s">
        <v>2</v>
      </c>
      <c r="E251" s="8" t="s">
        <v>19</v>
      </c>
    </row>
    <row r="252" spans="1:5">
      <c r="A252" s="12">
        <v>43321</v>
      </c>
      <c r="B252" s="9" t="s">
        <v>10</v>
      </c>
      <c r="C252" s="10">
        <v>2710</v>
      </c>
      <c r="D252" s="11" t="s">
        <v>3</v>
      </c>
      <c r="E252" s="8" t="s">
        <v>8</v>
      </c>
    </row>
    <row r="253" spans="1:5">
      <c r="A253" s="12">
        <v>43322</v>
      </c>
      <c r="B253" s="9" t="s">
        <v>9</v>
      </c>
      <c r="C253" s="10">
        <v>2745</v>
      </c>
      <c r="D253" s="11" t="s">
        <v>3</v>
      </c>
      <c r="E253" s="8" t="s">
        <v>19</v>
      </c>
    </row>
    <row r="254" spans="1:5">
      <c r="A254" s="12">
        <v>43323</v>
      </c>
      <c r="B254" s="9" t="s">
        <v>9</v>
      </c>
      <c r="C254" s="10">
        <v>2780</v>
      </c>
      <c r="D254" s="11" t="s">
        <v>1</v>
      </c>
      <c r="E254" s="8" t="s">
        <v>19</v>
      </c>
    </row>
    <row r="255" spans="1:5">
      <c r="A255" s="12">
        <v>43324</v>
      </c>
      <c r="B255" s="9" t="s">
        <v>9</v>
      </c>
      <c r="C255" s="10">
        <v>2815</v>
      </c>
      <c r="D255" s="11" t="s">
        <v>0</v>
      </c>
      <c r="E255" s="8" t="s">
        <v>8</v>
      </c>
    </row>
    <row r="256" spans="1:5">
      <c r="A256" s="12">
        <v>43325</v>
      </c>
      <c r="B256" s="9" t="s">
        <v>10</v>
      </c>
      <c r="C256" s="10">
        <v>2850</v>
      </c>
      <c r="D256" s="11" t="s">
        <v>0</v>
      </c>
      <c r="E256" s="8" t="s">
        <v>19</v>
      </c>
    </row>
    <row r="257" spans="1:5">
      <c r="A257" s="12">
        <v>43326</v>
      </c>
      <c r="B257" s="9" t="s">
        <v>10</v>
      </c>
      <c r="C257" s="10">
        <v>2885</v>
      </c>
      <c r="D257" s="11" t="s">
        <v>1</v>
      </c>
      <c r="E257" s="8" t="s">
        <v>8</v>
      </c>
    </row>
    <row r="258" spans="1:5">
      <c r="A258" s="12">
        <v>43327</v>
      </c>
      <c r="B258" s="9" t="s">
        <v>9</v>
      </c>
      <c r="C258" s="10">
        <v>2920</v>
      </c>
      <c r="D258" s="11" t="s">
        <v>2</v>
      </c>
      <c r="E258" s="8" t="s">
        <v>19</v>
      </c>
    </row>
    <row r="259" spans="1:5">
      <c r="A259" s="12">
        <v>43328</v>
      </c>
      <c r="B259" s="9" t="s">
        <v>9</v>
      </c>
      <c r="C259" s="10">
        <v>2955</v>
      </c>
      <c r="D259" s="11" t="s">
        <v>3</v>
      </c>
      <c r="E259" s="8" t="s">
        <v>19</v>
      </c>
    </row>
    <row r="260" spans="1:5">
      <c r="A260" s="12">
        <v>43329</v>
      </c>
      <c r="B260" s="9" t="s">
        <v>9</v>
      </c>
      <c r="C260" s="10">
        <v>2990</v>
      </c>
      <c r="D260" s="11" t="s">
        <v>3</v>
      </c>
      <c r="E260" s="8" t="s">
        <v>8</v>
      </c>
    </row>
    <row r="261" spans="1:5">
      <c r="A261" s="12">
        <v>43330</v>
      </c>
      <c r="B261" s="9" t="s">
        <v>10</v>
      </c>
      <c r="C261" s="10">
        <v>3025</v>
      </c>
      <c r="D261" s="11" t="s">
        <v>1</v>
      </c>
      <c r="E261" s="8" t="s">
        <v>19</v>
      </c>
    </row>
    <row r="262" spans="1:5">
      <c r="A262" s="12">
        <v>43331</v>
      </c>
      <c r="B262" s="9" t="s">
        <v>10</v>
      </c>
      <c r="C262" s="10">
        <v>3060</v>
      </c>
      <c r="D262" s="11" t="s">
        <v>0</v>
      </c>
      <c r="E262" s="8" t="s">
        <v>8</v>
      </c>
    </row>
    <row r="263" spans="1:5">
      <c r="A263" s="12">
        <v>43332</v>
      </c>
      <c r="B263" s="9" t="s">
        <v>9</v>
      </c>
      <c r="C263" s="10">
        <v>3095</v>
      </c>
      <c r="D263" s="11" t="s">
        <v>0</v>
      </c>
      <c r="E263" s="8" t="s">
        <v>19</v>
      </c>
    </row>
    <row r="264" spans="1:5">
      <c r="A264" s="12">
        <v>43333</v>
      </c>
      <c r="B264" s="9" t="s">
        <v>9</v>
      </c>
      <c r="C264" s="10">
        <v>3130</v>
      </c>
      <c r="D264" s="11" t="s">
        <v>1</v>
      </c>
      <c r="E264" s="8" t="s">
        <v>19</v>
      </c>
    </row>
    <row r="265" spans="1:5">
      <c r="A265" s="12">
        <v>43334</v>
      </c>
      <c r="B265" s="9" t="s">
        <v>9</v>
      </c>
      <c r="C265" s="10">
        <v>3165</v>
      </c>
      <c r="D265" s="11" t="s">
        <v>2</v>
      </c>
      <c r="E265" s="8" t="s">
        <v>8</v>
      </c>
    </row>
    <row r="266" spans="1:5">
      <c r="A266" s="12">
        <v>43335</v>
      </c>
      <c r="B266" s="9" t="s">
        <v>10</v>
      </c>
      <c r="C266" s="10">
        <v>3200</v>
      </c>
      <c r="D266" s="11" t="s">
        <v>2</v>
      </c>
      <c r="E266" s="8" t="s">
        <v>19</v>
      </c>
    </row>
    <row r="267" spans="1:5">
      <c r="A267" s="12">
        <v>43336</v>
      </c>
      <c r="B267" s="9" t="s">
        <v>10</v>
      </c>
      <c r="C267" s="10">
        <v>3235</v>
      </c>
      <c r="D267" s="11" t="s">
        <v>2</v>
      </c>
      <c r="E267" s="8" t="s">
        <v>8</v>
      </c>
    </row>
    <row r="268" spans="1:5">
      <c r="A268" s="12">
        <v>43336</v>
      </c>
      <c r="B268" s="9" t="s">
        <v>10</v>
      </c>
      <c r="C268" s="10">
        <v>2345</v>
      </c>
      <c r="D268" s="11" t="s">
        <v>2</v>
      </c>
      <c r="E268" s="8" t="s">
        <v>19</v>
      </c>
    </row>
    <row r="269" spans="1:5">
      <c r="A269" s="12">
        <v>43337</v>
      </c>
      <c r="B269" s="9" t="s">
        <v>9</v>
      </c>
      <c r="C269" s="10">
        <v>3270</v>
      </c>
      <c r="D269" s="11" t="s">
        <v>1</v>
      </c>
      <c r="E269" s="8" t="s">
        <v>19</v>
      </c>
    </row>
    <row r="270" spans="1:5">
      <c r="A270" s="12">
        <v>43338</v>
      </c>
      <c r="B270" s="9" t="s">
        <v>9</v>
      </c>
      <c r="C270" s="10">
        <v>3305</v>
      </c>
      <c r="D270" s="11" t="s">
        <v>0</v>
      </c>
      <c r="E270" s="8" t="s">
        <v>19</v>
      </c>
    </row>
    <row r="271" spans="1:5">
      <c r="A271" s="12">
        <v>43339</v>
      </c>
      <c r="B271" s="9" t="s">
        <v>9</v>
      </c>
      <c r="C271" s="10">
        <v>3340</v>
      </c>
      <c r="D271" s="11" t="s">
        <v>0</v>
      </c>
      <c r="E271" s="8" t="s">
        <v>8</v>
      </c>
    </row>
    <row r="272" spans="1:5">
      <c r="A272" s="12">
        <v>43340</v>
      </c>
      <c r="B272" s="9" t="s">
        <v>10</v>
      </c>
      <c r="C272" s="10">
        <v>3375</v>
      </c>
      <c r="D272" s="11" t="s">
        <v>1</v>
      </c>
      <c r="E272" s="8" t="s">
        <v>19</v>
      </c>
    </row>
    <row r="273" spans="1:5">
      <c r="A273" s="12">
        <v>43344</v>
      </c>
      <c r="B273" s="9" t="s">
        <v>10</v>
      </c>
      <c r="C273" s="10">
        <v>1345</v>
      </c>
      <c r="D273" s="11" t="s">
        <v>2</v>
      </c>
      <c r="E273" s="8" t="s">
        <v>8</v>
      </c>
    </row>
    <row r="274" spans="1:5">
      <c r="A274" s="12">
        <v>43345</v>
      </c>
      <c r="B274" s="9" t="s">
        <v>9</v>
      </c>
      <c r="C274" s="10">
        <v>1380</v>
      </c>
      <c r="D274" s="11" t="s">
        <v>3</v>
      </c>
      <c r="E274" s="8" t="s">
        <v>19</v>
      </c>
    </row>
    <row r="275" spans="1:5">
      <c r="A275" s="12">
        <v>43346</v>
      </c>
      <c r="B275" s="9" t="s">
        <v>9</v>
      </c>
      <c r="C275" s="10">
        <v>1415</v>
      </c>
      <c r="D275" s="11" t="s">
        <v>3</v>
      </c>
      <c r="E275" s="8" t="s">
        <v>19</v>
      </c>
    </row>
    <row r="276" spans="1:5">
      <c r="A276" s="12">
        <v>43347</v>
      </c>
      <c r="B276" s="9" t="s">
        <v>9</v>
      </c>
      <c r="C276" s="10">
        <v>1450</v>
      </c>
      <c r="D276" s="11" t="s">
        <v>1</v>
      </c>
      <c r="E276" s="8" t="s">
        <v>8</v>
      </c>
    </row>
    <row r="277" spans="1:5">
      <c r="A277" s="12">
        <v>43347</v>
      </c>
      <c r="B277" s="9" t="s">
        <v>9</v>
      </c>
      <c r="C277" s="10">
        <v>5678</v>
      </c>
      <c r="D277" s="11" t="s">
        <v>0</v>
      </c>
      <c r="E277" s="8" t="s">
        <v>19</v>
      </c>
    </row>
    <row r="278" spans="1:5">
      <c r="A278" s="12">
        <v>43347</v>
      </c>
      <c r="B278" s="9" t="s">
        <v>9</v>
      </c>
      <c r="C278" s="10">
        <v>4983</v>
      </c>
      <c r="D278" s="11" t="s">
        <v>1</v>
      </c>
      <c r="E278" s="8" t="s">
        <v>19</v>
      </c>
    </row>
    <row r="279" spans="1:5">
      <c r="A279" s="12">
        <v>43347</v>
      </c>
      <c r="B279" s="9" t="s">
        <v>9</v>
      </c>
      <c r="C279" s="10">
        <v>9845</v>
      </c>
      <c r="D279" s="11" t="s">
        <v>2</v>
      </c>
      <c r="E279" s="8" t="s">
        <v>19</v>
      </c>
    </row>
    <row r="280" spans="1:5">
      <c r="A280" s="12">
        <v>43347</v>
      </c>
      <c r="B280" s="9" t="s">
        <v>9</v>
      </c>
      <c r="C280" s="10">
        <v>7895</v>
      </c>
      <c r="D280" s="11" t="s">
        <v>3</v>
      </c>
      <c r="E280" s="8" t="s">
        <v>19</v>
      </c>
    </row>
    <row r="281" spans="1:5">
      <c r="A281" s="12">
        <v>43348</v>
      </c>
      <c r="B281" s="9" t="s">
        <v>10</v>
      </c>
      <c r="C281" s="10">
        <v>1485</v>
      </c>
      <c r="D281" s="11" t="s">
        <v>0</v>
      </c>
      <c r="E281" s="8" t="s">
        <v>19</v>
      </c>
    </row>
    <row r="282" spans="1:5">
      <c r="A282" s="12">
        <v>43349</v>
      </c>
      <c r="B282" s="9" t="s">
        <v>10</v>
      </c>
      <c r="C282" s="10">
        <v>1520</v>
      </c>
      <c r="D282" s="11" t="s">
        <v>0</v>
      </c>
      <c r="E282" s="8" t="s">
        <v>8</v>
      </c>
    </row>
    <row r="283" spans="1:5">
      <c r="A283" s="12">
        <v>43350</v>
      </c>
      <c r="B283" s="9" t="s">
        <v>9</v>
      </c>
      <c r="C283" s="10">
        <v>1555</v>
      </c>
      <c r="D283" s="11" t="s">
        <v>1</v>
      </c>
      <c r="E283" s="8" t="s">
        <v>19</v>
      </c>
    </row>
    <row r="284" spans="1:5">
      <c r="A284" s="12">
        <v>43351</v>
      </c>
      <c r="B284" s="9" t="s">
        <v>9</v>
      </c>
      <c r="C284" s="10">
        <v>1590</v>
      </c>
      <c r="D284" s="11" t="s">
        <v>2</v>
      </c>
      <c r="E284" s="8" t="s">
        <v>19</v>
      </c>
    </row>
    <row r="285" spans="1:5">
      <c r="A285" s="12">
        <v>43352</v>
      </c>
      <c r="B285" s="9" t="s">
        <v>9</v>
      </c>
      <c r="C285" s="10">
        <v>1625</v>
      </c>
      <c r="D285" s="11" t="s">
        <v>3</v>
      </c>
      <c r="E285" s="8" t="s">
        <v>8</v>
      </c>
    </row>
    <row r="286" spans="1:5">
      <c r="A286" s="12">
        <v>43353</v>
      </c>
      <c r="B286" s="9" t="s">
        <v>10</v>
      </c>
      <c r="C286" s="10">
        <v>1660</v>
      </c>
      <c r="D286" s="11" t="s">
        <v>3</v>
      </c>
      <c r="E286" s="8" t="s">
        <v>19</v>
      </c>
    </row>
    <row r="287" spans="1:5">
      <c r="A287" s="12">
        <v>43354</v>
      </c>
      <c r="B287" s="9" t="s">
        <v>10</v>
      </c>
      <c r="C287" s="10">
        <v>1695</v>
      </c>
      <c r="D287" s="11" t="s">
        <v>1</v>
      </c>
      <c r="E287" s="8" t="s">
        <v>8</v>
      </c>
    </row>
    <row r="288" spans="1:5">
      <c r="A288" s="12">
        <v>43354</v>
      </c>
      <c r="B288" s="9" t="s">
        <v>9</v>
      </c>
      <c r="C288" s="10">
        <v>9567</v>
      </c>
      <c r="D288" s="11" t="s">
        <v>0</v>
      </c>
      <c r="E288" s="8" t="s">
        <v>19</v>
      </c>
    </row>
    <row r="289" spans="1:5">
      <c r="A289" s="12">
        <v>43354</v>
      </c>
      <c r="B289" s="9" t="s">
        <v>9</v>
      </c>
      <c r="C289" s="10">
        <v>5678</v>
      </c>
      <c r="D289" s="11" t="s">
        <v>1</v>
      </c>
      <c r="E289" s="8" t="s">
        <v>19</v>
      </c>
    </row>
    <row r="290" spans="1:5">
      <c r="A290" s="12">
        <v>43354</v>
      </c>
      <c r="B290" s="9" t="s">
        <v>9</v>
      </c>
      <c r="C290" s="10">
        <v>8765</v>
      </c>
      <c r="D290" s="11" t="s">
        <v>2</v>
      </c>
      <c r="E290" s="8" t="s">
        <v>19</v>
      </c>
    </row>
    <row r="291" spans="1:5">
      <c r="A291" s="12">
        <v>43354</v>
      </c>
      <c r="B291" s="9" t="s">
        <v>9</v>
      </c>
      <c r="C291" s="10">
        <v>9456</v>
      </c>
      <c r="D291" s="11" t="s">
        <v>3</v>
      </c>
      <c r="E291" s="8" t="s">
        <v>19</v>
      </c>
    </row>
    <row r="292" spans="1:5">
      <c r="A292" s="12">
        <v>43354</v>
      </c>
      <c r="B292" s="9" t="s">
        <v>9</v>
      </c>
      <c r="C292" s="10">
        <v>4567</v>
      </c>
      <c r="D292" s="11" t="s">
        <v>0</v>
      </c>
      <c r="E292" s="8" t="s">
        <v>19</v>
      </c>
    </row>
    <row r="293" spans="1:5">
      <c r="A293" s="12">
        <v>43355</v>
      </c>
      <c r="B293" s="9" t="s">
        <v>9</v>
      </c>
      <c r="C293" s="10">
        <v>1730</v>
      </c>
      <c r="D293" s="11" t="s">
        <v>0</v>
      </c>
      <c r="E293" s="8" t="s">
        <v>19</v>
      </c>
    </row>
    <row r="294" spans="1:5">
      <c r="A294" s="12">
        <v>43356</v>
      </c>
      <c r="B294" s="9" t="s">
        <v>9</v>
      </c>
      <c r="C294" s="10">
        <v>1765</v>
      </c>
      <c r="D294" s="11" t="s">
        <v>0</v>
      </c>
      <c r="E294" s="8" t="s">
        <v>19</v>
      </c>
    </row>
    <row r="295" spans="1:5">
      <c r="A295" s="12">
        <v>43357</v>
      </c>
      <c r="B295" s="9" t="s">
        <v>9</v>
      </c>
      <c r="C295" s="10">
        <v>1800</v>
      </c>
      <c r="D295" s="11" t="s">
        <v>1</v>
      </c>
      <c r="E295" s="8" t="s">
        <v>8</v>
      </c>
    </row>
    <row r="296" spans="1:5">
      <c r="A296" s="12">
        <v>43358</v>
      </c>
      <c r="B296" s="9" t="s">
        <v>10</v>
      </c>
      <c r="C296" s="10">
        <v>1835</v>
      </c>
      <c r="D296" s="11" t="s">
        <v>2</v>
      </c>
      <c r="E296" s="8" t="s">
        <v>19</v>
      </c>
    </row>
    <row r="297" spans="1:5">
      <c r="A297" s="12">
        <v>43359</v>
      </c>
      <c r="B297" s="9" t="s">
        <v>10</v>
      </c>
      <c r="C297" s="10">
        <v>1870</v>
      </c>
      <c r="D297" s="11" t="s">
        <v>3</v>
      </c>
      <c r="E297" s="8" t="s">
        <v>8</v>
      </c>
    </row>
    <row r="298" spans="1:5">
      <c r="A298" s="12">
        <v>43360</v>
      </c>
      <c r="B298" s="9" t="s">
        <v>9</v>
      </c>
      <c r="C298" s="10">
        <v>1905</v>
      </c>
      <c r="D298" s="11" t="s">
        <v>3</v>
      </c>
      <c r="E298" s="8" t="s">
        <v>19</v>
      </c>
    </row>
    <row r="299" spans="1:5">
      <c r="A299" s="12">
        <v>43361</v>
      </c>
      <c r="B299" s="9" t="s">
        <v>9</v>
      </c>
      <c r="C299" s="10">
        <v>1940</v>
      </c>
      <c r="D299" s="11" t="s">
        <v>1</v>
      </c>
      <c r="E299" s="8" t="s">
        <v>19</v>
      </c>
    </row>
    <row r="300" spans="1:5">
      <c r="A300" s="12">
        <v>43362</v>
      </c>
      <c r="B300" s="9" t="s">
        <v>9</v>
      </c>
      <c r="C300" s="10">
        <v>1975</v>
      </c>
      <c r="D300" s="11" t="s">
        <v>0</v>
      </c>
      <c r="E300" s="8" t="s">
        <v>8</v>
      </c>
    </row>
    <row r="301" spans="1:5">
      <c r="A301" s="12">
        <v>43363</v>
      </c>
      <c r="B301" s="9" t="s">
        <v>10</v>
      </c>
      <c r="C301" s="10">
        <v>2010</v>
      </c>
      <c r="D301" s="11" t="s">
        <v>0</v>
      </c>
      <c r="E301" s="8" t="s">
        <v>19</v>
      </c>
    </row>
    <row r="302" spans="1:5">
      <c r="A302" s="12">
        <v>43364</v>
      </c>
      <c r="B302" s="9" t="s">
        <v>10</v>
      </c>
      <c r="C302" s="10">
        <v>2045</v>
      </c>
      <c r="D302" s="11" t="s">
        <v>1</v>
      </c>
      <c r="E302" s="8" t="s">
        <v>8</v>
      </c>
    </row>
    <row r="303" spans="1:5">
      <c r="A303" s="12">
        <v>43365</v>
      </c>
      <c r="B303" s="9" t="s">
        <v>9</v>
      </c>
      <c r="C303" s="10">
        <v>2080</v>
      </c>
      <c r="D303" s="11" t="s">
        <v>2</v>
      </c>
      <c r="E303" s="8" t="s">
        <v>19</v>
      </c>
    </row>
    <row r="304" spans="1:5">
      <c r="A304" s="12">
        <v>43366</v>
      </c>
      <c r="B304" s="9" t="s">
        <v>9</v>
      </c>
      <c r="C304" s="10">
        <v>2115</v>
      </c>
      <c r="D304" s="11" t="s">
        <v>3</v>
      </c>
      <c r="E304" s="8" t="s">
        <v>19</v>
      </c>
    </row>
    <row r="305" spans="1:5">
      <c r="A305" s="12">
        <v>43367</v>
      </c>
      <c r="B305" s="9" t="s">
        <v>9</v>
      </c>
      <c r="C305" s="10">
        <v>2150</v>
      </c>
      <c r="D305" s="11" t="s">
        <v>3</v>
      </c>
      <c r="E305" s="8" t="s">
        <v>8</v>
      </c>
    </row>
    <row r="306" spans="1:5">
      <c r="A306" s="12">
        <v>43368</v>
      </c>
      <c r="B306" s="9" t="s">
        <v>10</v>
      </c>
      <c r="C306" s="10">
        <v>2185</v>
      </c>
      <c r="D306" s="11" t="s">
        <v>1</v>
      </c>
      <c r="E306" s="8" t="s">
        <v>19</v>
      </c>
    </row>
    <row r="307" spans="1:5">
      <c r="A307" s="12">
        <v>43369</v>
      </c>
      <c r="B307" s="9" t="s">
        <v>10</v>
      </c>
      <c r="C307" s="10">
        <v>2220</v>
      </c>
      <c r="D307" s="11" t="s">
        <v>0</v>
      </c>
      <c r="E307" s="8" t="s">
        <v>8</v>
      </c>
    </row>
    <row r="308" spans="1:5">
      <c r="A308" s="12">
        <v>43370</v>
      </c>
      <c r="B308" s="9" t="s">
        <v>9</v>
      </c>
      <c r="C308" s="10">
        <v>2255</v>
      </c>
      <c r="D308" s="11" t="s">
        <v>0</v>
      </c>
      <c r="E308" s="8" t="s">
        <v>19</v>
      </c>
    </row>
    <row r="309" spans="1:5">
      <c r="A309" s="12">
        <v>43371</v>
      </c>
      <c r="B309" s="9" t="s">
        <v>9</v>
      </c>
      <c r="C309" s="10">
        <v>2290</v>
      </c>
      <c r="D309" s="11" t="s">
        <v>1</v>
      </c>
      <c r="E309" s="8" t="s">
        <v>19</v>
      </c>
    </row>
    <row r="310" spans="1:5">
      <c r="A310" s="12">
        <v>43372</v>
      </c>
      <c r="B310" s="9" t="s">
        <v>9</v>
      </c>
      <c r="C310" s="10">
        <v>2325</v>
      </c>
      <c r="D310" s="11" t="s">
        <v>2</v>
      </c>
      <c r="E310" s="8" t="s">
        <v>8</v>
      </c>
    </row>
    <row r="311" spans="1:5">
      <c r="A311" s="12">
        <v>43373</v>
      </c>
      <c r="B311" s="9" t="s">
        <v>10</v>
      </c>
      <c r="C311" s="10">
        <v>2360</v>
      </c>
      <c r="D311" s="11" t="s">
        <v>3</v>
      </c>
      <c r="E311" s="8" t="s">
        <v>19</v>
      </c>
    </row>
    <row r="312" spans="1:5">
      <c r="A312" s="12">
        <v>43373</v>
      </c>
      <c r="B312" s="9" t="s">
        <v>10</v>
      </c>
      <c r="C312" s="10">
        <v>2395</v>
      </c>
      <c r="D312" s="11" t="s">
        <v>3</v>
      </c>
      <c r="E312" s="8" t="s">
        <v>8</v>
      </c>
    </row>
    <row r="313" spans="1:5">
      <c r="A313" s="12">
        <v>43374</v>
      </c>
      <c r="B313" s="9" t="s">
        <v>9</v>
      </c>
      <c r="C313" s="10">
        <v>2430</v>
      </c>
      <c r="D313" s="11" t="s">
        <v>1</v>
      </c>
      <c r="E313" s="8" t="s">
        <v>19</v>
      </c>
    </row>
    <row r="314" spans="1:5">
      <c r="A314" s="12">
        <v>43375</v>
      </c>
      <c r="B314" s="9" t="s">
        <v>9</v>
      </c>
      <c r="C314" s="10">
        <v>2465</v>
      </c>
      <c r="D314" s="11" t="s">
        <v>0</v>
      </c>
      <c r="E314" s="8" t="s">
        <v>19</v>
      </c>
    </row>
    <row r="315" spans="1:5">
      <c r="A315" s="12">
        <v>43376</v>
      </c>
      <c r="B315" s="9" t="s">
        <v>9</v>
      </c>
      <c r="C315" s="10">
        <v>2500</v>
      </c>
      <c r="D315" s="11" t="s">
        <v>0</v>
      </c>
      <c r="E315" s="8" t="s">
        <v>8</v>
      </c>
    </row>
    <row r="316" spans="1:5">
      <c r="A316" s="12">
        <v>43377</v>
      </c>
      <c r="B316" s="9" t="s">
        <v>10</v>
      </c>
      <c r="C316" s="10">
        <v>2535</v>
      </c>
      <c r="D316" s="11" t="s">
        <v>1</v>
      </c>
      <c r="E316" s="8" t="s">
        <v>19</v>
      </c>
    </row>
    <row r="317" spans="1:5">
      <c r="A317" s="12">
        <v>43378</v>
      </c>
      <c r="B317" s="9" t="s">
        <v>10</v>
      </c>
      <c r="C317" s="10">
        <v>2570</v>
      </c>
      <c r="D317" s="11" t="s">
        <v>2</v>
      </c>
      <c r="E317" s="8" t="s">
        <v>8</v>
      </c>
    </row>
    <row r="318" spans="1:5">
      <c r="A318" s="12">
        <v>43379</v>
      </c>
      <c r="B318" s="9" t="s">
        <v>9</v>
      </c>
      <c r="C318" s="10">
        <v>2605</v>
      </c>
      <c r="D318" s="11" t="s">
        <v>3</v>
      </c>
      <c r="E318" s="8" t="s">
        <v>19</v>
      </c>
    </row>
    <row r="319" spans="1:5">
      <c r="A319" s="12">
        <v>43379</v>
      </c>
      <c r="B319" s="9" t="s">
        <v>9</v>
      </c>
      <c r="C319" s="10">
        <v>8967</v>
      </c>
      <c r="D319" s="11" t="s">
        <v>0</v>
      </c>
      <c r="E319" s="8" t="s">
        <v>19</v>
      </c>
    </row>
    <row r="320" spans="1:5">
      <c r="A320" s="12">
        <v>43379</v>
      </c>
      <c r="B320" s="9" t="s">
        <v>9</v>
      </c>
      <c r="C320" s="10">
        <v>7896</v>
      </c>
      <c r="D320" s="11" t="s">
        <v>1</v>
      </c>
      <c r="E320" s="8" t="s">
        <v>19</v>
      </c>
    </row>
    <row r="321" spans="1:5">
      <c r="A321" s="12">
        <v>43379</v>
      </c>
      <c r="B321" s="9" t="s">
        <v>9</v>
      </c>
      <c r="C321" s="10">
        <v>6543</v>
      </c>
      <c r="D321" s="11" t="s">
        <v>2</v>
      </c>
      <c r="E321" s="8" t="s">
        <v>19</v>
      </c>
    </row>
    <row r="322" spans="1:5">
      <c r="A322" s="12">
        <v>43379</v>
      </c>
      <c r="B322" s="9" t="s">
        <v>9</v>
      </c>
      <c r="C322" s="10">
        <v>8765</v>
      </c>
      <c r="D322" s="11" t="s">
        <v>3</v>
      </c>
      <c r="E322" s="8" t="s">
        <v>19</v>
      </c>
    </row>
    <row r="323" spans="1:5">
      <c r="A323" s="12">
        <v>43379</v>
      </c>
      <c r="B323" s="9" t="s">
        <v>9</v>
      </c>
      <c r="C323" s="10">
        <v>9456</v>
      </c>
      <c r="D323" s="11" t="s">
        <v>2</v>
      </c>
      <c r="E323" s="8" t="s">
        <v>19</v>
      </c>
    </row>
    <row r="324" spans="1:5">
      <c r="A324" s="12">
        <v>43380</v>
      </c>
      <c r="B324" s="9" t="s">
        <v>9</v>
      </c>
      <c r="C324" s="10">
        <v>2640</v>
      </c>
      <c r="D324" s="11" t="s">
        <v>3</v>
      </c>
      <c r="E324" s="8" t="s">
        <v>19</v>
      </c>
    </row>
    <row r="325" spans="1:5">
      <c r="A325" s="12">
        <v>43381</v>
      </c>
      <c r="B325" s="9" t="s">
        <v>9</v>
      </c>
      <c r="C325" s="10">
        <v>2675</v>
      </c>
      <c r="D325" s="11" t="s">
        <v>1</v>
      </c>
      <c r="E325" s="8" t="s">
        <v>8</v>
      </c>
    </row>
    <row r="326" spans="1:5">
      <c r="A326" s="12">
        <v>43382</v>
      </c>
      <c r="B326" s="9" t="s">
        <v>10</v>
      </c>
      <c r="C326" s="10">
        <v>2710</v>
      </c>
      <c r="D326" s="11" t="s">
        <v>0</v>
      </c>
      <c r="E326" s="8" t="s">
        <v>19</v>
      </c>
    </row>
    <row r="327" spans="1:5">
      <c r="A327" s="12">
        <v>43383</v>
      </c>
      <c r="B327" s="9" t="s">
        <v>10</v>
      </c>
      <c r="C327" s="10">
        <v>2745</v>
      </c>
      <c r="D327" s="11" t="s">
        <v>0</v>
      </c>
      <c r="E327" s="8" t="s">
        <v>8</v>
      </c>
    </row>
    <row r="328" spans="1:5">
      <c r="A328" s="12">
        <v>43384</v>
      </c>
      <c r="B328" s="9" t="s">
        <v>9</v>
      </c>
      <c r="C328" s="10">
        <v>2780</v>
      </c>
      <c r="D328" s="11" t="s">
        <v>1</v>
      </c>
      <c r="E328" s="8" t="s">
        <v>19</v>
      </c>
    </row>
    <row r="329" spans="1:5">
      <c r="A329" s="12">
        <v>43385</v>
      </c>
      <c r="B329" s="9" t="s">
        <v>9</v>
      </c>
      <c r="C329" s="10">
        <v>2815</v>
      </c>
      <c r="D329" s="11" t="s">
        <v>2</v>
      </c>
      <c r="E329" s="8" t="s">
        <v>19</v>
      </c>
    </row>
    <row r="330" spans="1:5">
      <c r="A330" s="12">
        <v>43386</v>
      </c>
      <c r="B330" s="9" t="s">
        <v>9</v>
      </c>
      <c r="C330" s="10">
        <v>2850</v>
      </c>
      <c r="D330" s="11" t="s">
        <v>3</v>
      </c>
      <c r="E330" s="8" t="s">
        <v>8</v>
      </c>
    </row>
    <row r="331" spans="1:5">
      <c r="A331" s="12">
        <v>43387</v>
      </c>
      <c r="B331" s="9" t="s">
        <v>10</v>
      </c>
      <c r="C331" s="10">
        <v>2885</v>
      </c>
      <c r="D331" s="11" t="s">
        <v>3</v>
      </c>
      <c r="E331" s="8" t="s">
        <v>19</v>
      </c>
    </row>
    <row r="332" spans="1:5">
      <c r="A332" s="12">
        <v>43388</v>
      </c>
      <c r="B332" s="9" t="s">
        <v>10</v>
      </c>
      <c r="C332" s="10">
        <v>2920</v>
      </c>
      <c r="D332" s="11" t="s">
        <v>1</v>
      </c>
      <c r="E332" s="8" t="s">
        <v>8</v>
      </c>
    </row>
    <row r="333" spans="1:5">
      <c r="A333" s="12">
        <v>43389</v>
      </c>
      <c r="B333" s="9" t="s">
        <v>9</v>
      </c>
      <c r="C333" s="10">
        <v>2955</v>
      </c>
      <c r="D333" s="11" t="s">
        <v>0</v>
      </c>
      <c r="E333" s="8" t="s">
        <v>19</v>
      </c>
    </row>
    <row r="334" spans="1:5">
      <c r="A334" s="12">
        <v>43390</v>
      </c>
      <c r="B334" s="9" t="s">
        <v>9</v>
      </c>
      <c r="C334" s="10">
        <v>2990</v>
      </c>
      <c r="D334" s="11" t="s">
        <v>0</v>
      </c>
      <c r="E334" s="8" t="s">
        <v>19</v>
      </c>
    </row>
    <row r="335" spans="1:5">
      <c r="A335" s="12">
        <v>43391</v>
      </c>
      <c r="B335" s="9" t="s">
        <v>9</v>
      </c>
      <c r="C335" s="10">
        <v>3025</v>
      </c>
      <c r="D335" s="11" t="s">
        <v>1</v>
      </c>
      <c r="E335" s="8" t="s">
        <v>8</v>
      </c>
    </row>
    <row r="336" spans="1:5">
      <c r="A336" s="12">
        <v>43392</v>
      </c>
      <c r="B336" s="9" t="s">
        <v>10</v>
      </c>
      <c r="C336" s="10">
        <v>3060</v>
      </c>
      <c r="D336" s="11" t="s">
        <v>2</v>
      </c>
      <c r="E336" s="8" t="s">
        <v>19</v>
      </c>
    </row>
    <row r="337" spans="1:5">
      <c r="A337" s="12">
        <v>43393</v>
      </c>
      <c r="B337" s="9" t="s">
        <v>10</v>
      </c>
      <c r="C337" s="10">
        <v>3095</v>
      </c>
      <c r="D337" s="11" t="s">
        <v>3</v>
      </c>
      <c r="E337" s="8" t="s">
        <v>8</v>
      </c>
    </row>
    <row r="338" spans="1:5">
      <c r="A338" s="12">
        <v>43393</v>
      </c>
      <c r="B338" s="9" t="s">
        <v>10</v>
      </c>
      <c r="C338" s="10">
        <v>3456</v>
      </c>
      <c r="D338" s="11" t="s">
        <v>0</v>
      </c>
      <c r="E338" s="8" t="s">
        <v>19</v>
      </c>
    </row>
    <row r="339" spans="1:5">
      <c r="A339" s="12">
        <v>43393</v>
      </c>
      <c r="B339" s="9" t="s">
        <v>10</v>
      </c>
      <c r="C339" s="10">
        <v>4567</v>
      </c>
      <c r="D339" s="11" t="s">
        <v>1</v>
      </c>
      <c r="E339" s="8" t="s">
        <v>19</v>
      </c>
    </row>
    <row r="340" spans="1:5">
      <c r="A340" s="12">
        <v>43393</v>
      </c>
      <c r="B340" s="9" t="s">
        <v>10</v>
      </c>
      <c r="C340" s="10">
        <v>5345</v>
      </c>
      <c r="D340" s="11" t="s">
        <v>2</v>
      </c>
      <c r="E340" s="8" t="s">
        <v>19</v>
      </c>
    </row>
    <row r="341" spans="1:5">
      <c r="A341" s="12">
        <v>43393</v>
      </c>
      <c r="B341" s="9" t="s">
        <v>10</v>
      </c>
      <c r="C341" s="10">
        <v>3456</v>
      </c>
      <c r="D341" s="11" t="s">
        <v>3</v>
      </c>
      <c r="E341" s="8" t="s">
        <v>19</v>
      </c>
    </row>
    <row r="342" spans="1:5">
      <c r="A342" s="12">
        <v>43394</v>
      </c>
      <c r="B342" s="9" t="s">
        <v>9</v>
      </c>
      <c r="C342" s="10">
        <v>3130</v>
      </c>
      <c r="D342" s="11" t="s">
        <v>3</v>
      </c>
      <c r="E342" s="8" t="s">
        <v>19</v>
      </c>
    </row>
    <row r="343" spans="1:5">
      <c r="A343" s="12">
        <v>43395</v>
      </c>
      <c r="B343" s="9" t="s">
        <v>9</v>
      </c>
      <c r="C343" s="10">
        <v>3165</v>
      </c>
      <c r="D343" s="11" t="s">
        <v>1</v>
      </c>
      <c r="E343" s="8" t="s">
        <v>19</v>
      </c>
    </row>
    <row r="344" spans="1:5">
      <c r="A344" s="12">
        <v>43396</v>
      </c>
      <c r="B344" s="9" t="s">
        <v>9</v>
      </c>
      <c r="C344" s="10">
        <v>3200</v>
      </c>
      <c r="D344" s="11" t="s">
        <v>0</v>
      </c>
      <c r="E344" s="8" t="s">
        <v>8</v>
      </c>
    </row>
    <row r="345" spans="1:5">
      <c r="A345" s="12">
        <v>43397</v>
      </c>
      <c r="B345" s="9" t="s">
        <v>10</v>
      </c>
      <c r="C345" s="10">
        <v>3235</v>
      </c>
      <c r="D345" s="11" t="s">
        <v>0</v>
      </c>
      <c r="E345" s="8" t="s">
        <v>19</v>
      </c>
    </row>
    <row r="346" spans="1:5">
      <c r="A346" s="12">
        <v>43398</v>
      </c>
      <c r="B346" s="9" t="s">
        <v>10</v>
      </c>
      <c r="C346" s="10">
        <v>3270</v>
      </c>
      <c r="D346" s="11" t="s">
        <v>1</v>
      </c>
      <c r="E346" s="8" t="s">
        <v>8</v>
      </c>
    </row>
    <row r="347" spans="1:5">
      <c r="A347" s="12">
        <v>43399</v>
      </c>
      <c r="B347" s="9" t="s">
        <v>9</v>
      </c>
      <c r="C347" s="10">
        <v>3305</v>
      </c>
      <c r="D347" s="11" t="s">
        <v>2</v>
      </c>
      <c r="E347" s="8" t="s">
        <v>19</v>
      </c>
    </row>
    <row r="348" spans="1:5">
      <c r="A348" s="12">
        <v>43400</v>
      </c>
      <c r="B348" s="9" t="s">
        <v>9</v>
      </c>
      <c r="C348" s="10">
        <v>3340</v>
      </c>
      <c r="D348" s="11" t="s">
        <v>3</v>
      </c>
      <c r="E348" s="8" t="s">
        <v>19</v>
      </c>
    </row>
    <row r="349" spans="1:5">
      <c r="A349" s="12">
        <v>43401</v>
      </c>
      <c r="B349" s="9" t="s">
        <v>9</v>
      </c>
      <c r="C349" s="10">
        <v>3375</v>
      </c>
      <c r="D349" s="11" t="s">
        <v>3</v>
      </c>
      <c r="E349" s="8" t="s">
        <v>8</v>
      </c>
    </row>
    <row r="350" spans="1:5">
      <c r="A350" s="12">
        <v>43402</v>
      </c>
      <c r="B350" s="9" t="s">
        <v>10</v>
      </c>
      <c r="C350" s="10">
        <v>3410</v>
      </c>
      <c r="D350" s="11" t="s">
        <v>1</v>
      </c>
      <c r="E350" s="8" t="s">
        <v>19</v>
      </c>
    </row>
    <row r="351" spans="1:5">
      <c r="A351" s="12">
        <v>43403</v>
      </c>
      <c r="B351" s="9" t="s">
        <v>10</v>
      </c>
      <c r="C351" s="10">
        <v>3445</v>
      </c>
      <c r="D351" s="11" t="s">
        <v>0</v>
      </c>
      <c r="E351" s="8" t="s">
        <v>8</v>
      </c>
    </row>
    <row r="352" spans="1:5">
      <c r="A352" s="12">
        <v>43405</v>
      </c>
      <c r="B352" s="9" t="s">
        <v>9</v>
      </c>
      <c r="C352" s="10">
        <v>1730</v>
      </c>
      <c r="D352" s="11" t="s">
        <v>0</v>
      </c>
      <c r="E352" s="8" t="s">
        <v>19</v>
      </c>
    </row>
    <row r="353" spans="1:5">
      <c r="A353" s="12">
        <v>43406</v>
      </c>
      <c r="B353" s="9" t="s">
        <v>9</v>
      </c>
      <c r="C353" s="10">
        <v>1765</v>
      </c>
      <c r="D353" s="11" t="s">
        <v>1</v>
      </c>
      <c r="E353" s="8" t="s">
        <v>19</v>
      </c>
    </row>
    <row r="354" spans="1:5">
      <c r="A354" s="12">
        <v>43407</v>
      </c>
      <c r="B354" s="9" t="s">
        <v>9</v>
      </c>
      <c r="C354" s="10">
        <v>1800</v>
      </c>
      <c r="D354" s="11" t="s">
        <v>2</v>
      </c>
      <c r="E354" s="8" t="s">
        <v>8</v>
      </c>
    </row>
    <row r="355" spans="1:5">
      <c r="A355" s="12">
        <v>43408</v>
      </c>
      <c r="B355" s="9" t="s">
        <v>10</v>
      </c>
      <c r="C355" s="10">
        <v>1835</v>
      </c>
      <c r="D355" s="11" t="s">
        <v>3</v>
      </c>
      <c r="E355" s="8" t="s">
        <v>19</v>
      </c>
    </row>
    <row r="356" spans="1:5">
      <c r="A356" s="12">
        <v>43409</v>
      </c>
      <c r="B356" s="9" t="s">
        <v>10</v>
      </c>
      <c r="C356" s="10">
        <v>1870</v>
      </c>
      <c r="D356" s="11" t="s">
        <v>3</v>
      </c>
      <c r="E356" s="8" t="s">
        <v>8</v>
      </c>
    </row>
    <row r="357" spans="1:5">
      <c r="A357" s="12">
        <v>43410</v>
      </c>
      <c r="B357" s="9" t="s">
        <v>9</v>
      </c>
      <c r="C357" s="10">
        <v>1905</v>
      </c>
      <c r="D357" s="11" t="s">
        <v>1</v>
      </c>
      <c r="E357" s="8" t="s">
        <v>19</v>
      </c>
    </row>
    <row r="358" spans="1:5">
      <c r="A358" s="12">
        <v>43411</v>
      </c>
      <c r="B358" s="9" t="s">
        <v>9</v>
      </c>
      <c r="C358" s="10">
        <v>1940</v>
      </c>
      <c r="D358" s="11" t="s">
        <v>0</v>
      </c>
      <c r="E358" s="8" t="s">
        <v>19</v>
      </c>
    </row>
    <row r="359" spans="1:5">
      <c r="A359" s="12">
        <v>43412</v>
      </c>
      <c r="B359" s="9" t="s">
        <v>9</v>
      </c>
      <c r="C359" s="10">
        <v>1975</v>
      </c>
      <c r="D359" s="11" t="s">
        <v>0</v>
      </c>
      <c r="E359" s="8" t="s">
        <v>8</v>
      </c>
    </row>
    <row r="360" spans="1:5">
      <c r="A360" s="12">
        <v>43413</v>
      </c>
      <c r="B360" s="9" t="s">
        <v>10</v>
      </c>
      <c r="C360" s="10">
        <v>2010</v>
      </c>
      <c r="D360" s="11" t="s">
        <v>1</v>
      </c>
      <c r="E360" s="8" t="s">
        <v>19</v>
      </c>
    </row>
    <row r="361" spans="1:5">
      <c r="A361" s="12">
        <v>43414</v>
      </c>
      <c r="B361" s="9" t="s">
        <v>10</v>
      </c>
      <c r="C361" s="10">
        <v>2045</v>
      </c>
      <c r="D361" s="11" t="s">
        <v>2</v>
      </c>
      <c r="E361" s="8" t="s">
        <v>8</v>
      </c>
    </row>
    <row r="362" spans="1:5">
      <c r="A362" s="12">
        <v>43415</v>
      </c>
      <c r="B362" s="9" t="s">
        <v>9</v>
      </c>
      <c r="C362" s="10">
        <v>2080</v>
      </c>
      <c r="D362" s="11" t="s">
        <v>3</v>
      </c>
      <c r="E362" s="8" t="s">
        <v>19</v>
      </c>
    </row>
    <row r="363" spans="1:5">
      <c r="A363" s="12">
        <v>43416</v>
      </c>
      <c r="B363" s="9" t="s">
        <v>9</v>
      </c>
      <c r="C363" s="10">
        <v>2115</v>
      </c>
      <c r="D363" s="11" t="s">
        <v>3</v>
      </c>
      <c r="E363" s="8" t="s">
        <v>19</v>
      </c>
    </row>
    <row r="364" spans="1:5">
      <c r="A364" s="12">
        <v>43417</v>
      </c>
      <c r="B364" s="9" t="s">
        <v>9</v>
      </c>
      <c r="C364" s="10">
        <v>2150</v>
      </c>
      <c r="D364" s="11" t="s">
        <v>1</v>
      </c>
      <c r="E364" s="8" t="s">
        <v>8</v>
      </c>
    </row>
    <row r="365" spans="1:5">
      <c r="A365" s="12">
        <v>43418</v>
      </c>
      <c r="B365" s="9" t="s">
        <v>10</v>
      </c>
      <c r="C365" s="10">
        <v>2185</v>
      </c>
      <c r="D365" s="11" t="s">
        <v>0</v>
      </c>
      <c r="E365" s="8" t="s">
        <v>19</v>
      </c>
    </row>
    <row r="366" spans="1:5">
      <c r="A366" s="12">
        <v>43419</v>
      </c>
      <c r="B366" s="9" t="s">
        <v>10</v>
      </c>
      <c r="C366" s="10">
        <v>2220</v>
      </c>
      <c r="D366" s="11" t="s">
        <v>0</v>
      </c>
      <c r="E366" s="8" t="s">
        <v>8</v>
      </c>
    </row>
    <row r="367" spans="1:5">
      <c r="A367" s="12">
        <v>43420</v>
      </c>
      <c r="B367" s="9" t="s">
        <v>9</v>
      </c>
      <c r="C367" s="10">
        <v>2255</v>
      </c>
      <c r="D367" s="11" t="s">
        <v>1</v>
      </c>
      <c r="E367" s="8" t="s">
        <v>19</v>
      </c>
    </row>
    <row r="368" spans="1:5">
      <c r="A368" s="12">
        <v>43421</v>
      </c>
      <c r="B368" s="9" t="s">
        <v>9</v>
      </c>
      <c r="C368" s="10">
        <v>2290</v>
      </c>
      <c r="D368" s="11" t="s">
        <v>2</v>
      </c>
      <c r="E368" s="8" t="s">
        <v>19</v>
      </c>
    </row>
    <row r="369" spans="1:5">
      <c r="A369" s="12">
        <v>43422</v>
      </c>
      <c r="B369" s="9" t="s">
        <v>9</v>
      </c>
      <c r="C369" s="10">
        <v>2325</v>
      </c>
      <c r="D369" s="11" t="s">
        <v>3</v>
      </c>
      <c r="E369" s="8" t="s">
        <v>8</v>
      </c>
    </row>
    <row r="370" spans="1:5">
      <c r="A370" s="12">
        <v>43423</v>
      </c>
      <c r="B370" s="9" t="s">
        <v>10</v>
      </c>
      <c r="C370" s="10">
        <v>2360</v>
      </c>
      <c r="D370" s="11" t="s">
        <v>3</v>
      </c>
      <c r="E370" s="8" t="s">
        <v>19</v>
      </c>
    </row>
    <row r="371" spans="1:5">
      <c r="A371" s="12">
        <v>43424</v>
      </c>
      <c r="B371" s="9" t="s">
        <v>10</v>
      </c>
      <c r="C371" s="10">
        <v>2395</v>
      </c>
      <c r="D371" s="11" t="s">
        <v>1</v>
      </c>
      <c r="E371" s="8" t="s">
        <v>8</v>
      </c>
    </row>
    <row r="372" spans="1:5">
      <c r="A372" s="12">
        <v>43425</v>
      </c>
      <c r="B372" s="9" t="s">
        <v>9</v>
      </c>
      <c r="C372" s="10">
        <v>2430</v>
      </c>
      <c r="D372" s="11" t="s">
        <v>0</v>
      </c>
      <c r="E372" s="8" t="s">
        <v>19</v>
      </c>
    </row>
    <row r="373" spans="1:5">
      <c r="A373" s="12">
        <v>43426</v>
      </c>
      <c r="B373" s="9" t="s">
        <v>9</v>
      </c>
      <c r="C373" s="10">
        <v>2465</v>
      </c>
      <c r="D373" s="11" t="s">
        <v>0</v>
      </c>
      <c r="E373" s="8" t="s">
        <v>19</v>
      </c>
    </row>
    <row r="374" spans="1:5">
      <c r="A374" s="12">
        <v>43427</v>
      </c>
      <c r="B374" s="9" t="s">
        <v>9</v>
      </c>
      <c r="C374" s="10">
        <v>2500</v>
      </c>
      <c r="D374" s="11" t="s">
        <v>1</v>
      </c>
      <c r="E374" s="8" t="s">
        <v>8</v>
      </c>
    </row>
    <row r="375" spans="1:5">
      <c r="A375" s="12">
        <v>43428</v>
      </c>
      <c r="B375" s="9" t="s">
        <v>10</v>
      </c>
      <c r="C375" s="10">
        <v>2535</v>
      </c>
      <c r="D375" s="11" t="s">
        <v>2</v>
      </c>
      <c r="E375" s="8" t="s">
        <v>19</v>
      </c>
    </row>
    <row r="376" spans="1:5">
      <c r="A376" s="12">
        <v>43429</v>
      </c>
      <c r="B376" s="9" t="s">
        <v>10</v>
      </c>
      <c r="C376" s="10">
        <v>2570</v>
      </c>
      <c r="D376" s="11" t="s">
        <v>3</v>
      </c>
      <c r="E376" s="8" t="s">
        <v>8</v>
      </c>
    </row>
    <row r="377" spans="1:5">
      <c r="A377" s="12">
        <v>43430</v>
      </c>
      <c r="B377" s="9" t="s">
        <v>9</v>
      </c>
      <c r="C377" s="10">
        <v>2605</v>
      </c>
      <c r="D377" s="11" t="s">
        <v>3</v>
      </c>
      <c r="E377" s="8" t="s">
        <v>19</v>
      </c>
    </row>
    <row r="378" spans="1:5">
      <c r="A378" s="12">
        <v>43431</v>
      </c>
      <c r="B378" s="9" t="s">
        <v>9</v>
      </c>
      <c r="C378" s="10">
        <v>2640</v>
      </c>
      <c r="D378" s="11" t="s">
        <v>1</v>
      </c>
      <c r="E378" s="8" t="s">
        <v>19</v>
      </c>
    </row>
    <row r="379" spans="1:5">
      <c r="A379" s="12">
        <v>43432</v>
      </c>
      <c r="B379" s="9" t="s">
        <v>9</v>
      </c>
      <c r="C379" s="10">
        <v>2675</v>
      </c>
      <c r="D379" s="11" t="s">
        <v>0</v>
      </c>
      <c r="E379" s="8" t="s">
        <v>8</v>
      </c>
    </row>
    <row r="380" spans="1:5">
      <c r="A380" s="12">
        <v>43433</v>
      </c>
      <c r="B380" s="9" t="s">
        <v>10</v>
      </c>
      <c r="C380" s="10">
        <v>2710</v>
      </c>
      <c r="D380" s="11" t="s">
        <v>0</v>
      </c>
      <c r="E380" s="8" t="s">
        <v>19</v>
      </c>
    </row>
    <row r="381" spans="1:5">
      <c r="A381" s="12">
        <v>43434</v>
      </c>
      <c r="B381" s="9" t="s">
        <v>10</v>
      </c>
      <c r="C381" s="10">
        <v>2745</v>
      </c>
      <c r="D381" s="11" t="s">
        <v>1</v>
      </c>
      <c r="E381" s="8" t="s">
        <v>8</v>
      </c>
    </row>
    <row r="382" spans="1:5">
      <c r="A382" s="12">
        <v>43434</v>
      </c>
      <c r="B382" s="9" t="s">
        <v>9</v>
      </c>
      <c r="C382" s="10">
        <v>2780</v>
      </c>
      <c r="D382" s="11" t="s">
        <v>2</v>
      </c>
      <c r="E382" s="8" t="s">
        <v>19</v>
      </c>
    </row>
    <row r="383" spans="1:5">
      <c r="A383" s="12">
        <v>43435</v>
      </c>
      <c r="B383" s="9" t="s">
        <v>9</v>
      </c>
      <c r="C383" s="10">
        <v>2815</v>
      </c>
      <c r="D383" s="11" t="s">
        <v>3</v>
      </c>
      <c r="E383" s="8" t="s">
        <v>19</v>
      </c>
    </row>
    <row r="384" spans="1:5">
      <c r="A384" s="12">
        <v>43436</v>
      </c>
      <c r="B384" s="9" t="s">
        <v>9</v>
      </c>
      <c r="C384" s="10">
        <v>2850</v>
      </c>
      <c r="D384" s="11" t="s">
        <v>3</v>
      </c>
      <c r="E384" s="8" t="s">
        <v>8</v>
      </c>
    </row>
    <row r="385" spans="1:5">
      <c r="A385" s="12">
        <v>43437</v>
      </c>
      <c r="B385" s="9" t="s">
        <v>10</v>
      </c>
      <c r="C385" s="10">
        <v>2885</v>
      </c>
      <c r="D385" s="11" t="s">
        <v>1</v>
      </c>
      <c r="E385" s="8" t="s">
        <v>19</v>
      </c>
    </row>
    <row r="386" spans="1:5">
      <c r="A386" s="12">
        <v>43438</v>
      </c>
      <c r="B386" s="9" t="s">
        <v>10</v>
      </c>
      <c r="C386" s="10">
        <v>2920</v>
      </c>
      <c r="D386" s="11" t="s">
        <v>0</v>
      </c>
      <c r="E386" s="8" t="s">
        <v>8</v>
      </c>
    </row>
    <row r="387" spans="1:5">
      <c r="A387" s="12">
        <v>43439</v>
      </c>
      <c r="B387" s="9" t="s">
        <v>9</v>
      </c>
      <c r="C387" s="10">
        <v>2955</v>
      </c>
      <c r="D387" s="11" t="s">
        <v>0</v>
      </c>
      <c r="E387" s="8" t="s">
        <v>19</v>
      </c>
    </row>
    <row r="388" spans="1:5">
      <c r="A388" s="12">
        <v>43440</v>
      </c>
      <c r="B388" s="9" t="s">
        <v>9</v>
      </c>
      <c r="C388" s="10">
        <v>2990</v>
      </c>
      <c r="D388" s="11" t="s">
        <v>1</v>
      </c>
      <c r="E388" s="8" t="s">
        <v>19</v>
      </c>
    </row>
    <row r="389" spans="1:5">
      <c r="A389" s="12">
        <v>43441</v>
      </c>
      <c r="B389" s="9" t="s">
        <v>9</v>
      </c>
      <c r="C389" s="10">
        <v>3025</v>
      </c>
      <c r="D389" s="11" t="s">
        <v>2</v>
      </c>
      <c r="E389" s="8" t="s">
        <v>8</v>
      </c>
    </row>
    <row r="390" spans="1:5">
      <c r="A390" s="12">
        <v>43442</v>
      </c>
      <c r="B390" s="9" t="s">
        <v>10</v>
      </c>
      <c r="C390" s="10">
        <v>3060</v>
      </c>
      <c r="D390" s="11" t="s">
        <v>3</v>
      </c>
      <c r="E390" s="8" t="s">
        <v>19</v>
      </c>
    </row>
    <row r="391" spans="1:5">
      <c r="A391" s="12">
        <v>43443</v>
      </c>
      <c r="B391" s="9" t="s">
        <v>10</v>
      </c>
      <c r="C391" s="10">
        <v>3095</v>
      </c>
      <c r="D391" s="11" t="s">
        <v>3</v>
      </c>
      <c r="E391" s="8" t="s">
        <v>8</v>
      </c>
    </row>
    <row r="392" spans="1:5">
      <c r="A392" s="12">
        <v>43444</v>
      </c>
      <c r="B392" s="9" t="s">
        <v>9</v>
      </c>
      <c r="C392" s="10">
        <v>3130</v>
      </c>
      <c r="D392" s="11" t="s">
        <v>1</v>
      </c>
      <c r="E392" s="8" t="s">
        <v>19</v>
      </c>
    </row>
    <row r="393" spans="1:5">
      <c r="A393" s="12">
        <v>43445</v>
      </c>
      <c r="B393" s="9" t="s">
        <v>9</v>
      </c>
      <c r="C393" s="10">
        <v>3165</v>
      </c>
      <c r="D393" s="11" t="s">
        <v>0</v>
      </c>
      <c r="E393" s="8" t="s">
        <v>19</v>
      </c>
    </row>
    <row r="394" spans="1:5">
      <c r="A394" s="12">
        <v>43446</v>
      </c>
      <c r="B394" s="9" t="s">
        <v>9</v>
      </c>
      <c r="C394" s="10">
        <v>3200</v>
      </c>
      <c r="D394" s="11" t="s">
        <v>0</v>
      </c>
      <c r="E394" s="8" t="s">
        <v>8</v>
      </c>
    </row>
    <row r="395" spans="1:5">
      <c r="A395" s="12">
        <v>43447</v>
      </c>
      <c r="B395" s="9" t="s">
        <v>10</v>
      </c>
      <c r="C395" s="10">
        <v>3235</v>
      </c>
      <c r="D395" s="11" t="s">
        <v>1</v>
      </c>
      <c r="E395" s="8" t="s">
        <v>19</v>
      </c>
    </row>
    <row r="396" spans="1:5">
      <c r="A396" s="12">
        <v>43448</v>
      </c>
      <c r="B396" s="9" t="s">
        <v>10</v>
      </c>
      <c r="C396" s="10">
        <v>3270</v>
      </c>
      <c r="D396" s="11" t="s">
        <v>2</v>
      </c>
      <c r="E396" s="8" t="s">
        <v>8</v>
      </c>
    </row>
    <row r="397" spans="1:5">
      <c r="A397" s="12">
        <v>43449</v>
      </c>
      <c r="B397" s="9" t="s">
        <v>9</v>
      </c>
      <c r="C397" s="10">
        <v>3305</v>
      </c>
      <c r="D397" s="11" t="s">
        <v>3</v>
      </c>
      <c r="E397" s="8" t="s">
        <v>19</v>
      </c>
    </row>
    <row r="398" spans="1:5">
      <c r="A398" s="12">
        <v>43450</v>
      </c>
      <c r="B398" s="9" t="s">
        <v>9</v>
      </c>
      <c r="C398" s="10">
        <v>3340</v>
      </c>
      <c r="D398" s="11" t="s">
        <v>3</v>
      </c>
      <c r="E398" s="8" t="s">
        <v>19</v>
      </c>
    </row>
    <row r="399" spans="1:5">
      <c r="A399" s="12">
        <v>43451</v>
      </c>
      <c r="B399" s="9" t="s">
        <v>9</v>
      </c>
      <c r="C399" s="10">
        <v>3375</v>
      </c>
      <c r="D399" s="11" t="s">
        <v>1</v>
      </c>
      <c r="E399" s="8" t="s">
        <v>8</v>
      </c>
    </row>
    <row r="400" spans="1:5">
      <c r="A400" s="12">
        <v>43452</v>
      </c>
      <c r="B400" s="9" t="s">
        <v>10</v>
      </c>
      <c r="C400" s="10">
        <v>3410</v>
      </c>
      <c r="D400" s="11" t="s">
        <v>0</v>
      </c>
      <c r="E400" s="8" t="s">
        <v>19</v>
      </c>
    </row>
    <row r="401" spans="1:5">
      <c r="A401" s="12">
        <v>43453</v>
      </c>
      <c r="B401" s="9" t="s">
        <v>10</v>
      </c>
      <c r="C401" s="10">
        <v>3445</v>
      </c>
      <c r="D401" s="11" t="s">
        <v>0</v>
      </c>
      <c r="E401" s="8" t="s">
        <v>8</v>
      </c>
    </row>
    <row r="402" spans="1:5">
      <c r="A402" s="12">
        <v>43454</v>
      </c>
      <c r="B402" s="9" t="s">
        <v>9</v>
      </c>
      <c r="C402" s="10">
        <v>3480</v>
      </c>
      <c r="D402" s="11" t="s">
        <v>1</v>
      </c>
      <c r="E402" s="8" t="s">
        <v>19</v>
      </c>
    </row>
    <row r="403" spans="1:5">
      <c r="A403" s="12">
        <v>43455</v>
      </c>
      <c r="B403" s="9" t="s">
        <v>9</v>
      </c>
      <c r="C403" s="10">
        <v>3515</v>
      </c>
      <c r="D403" s="11" t="s">
        <v>2</v>
      </c>
      <c r="E403" s="8" t="s">
        <v>19</v>
      </c>
    </row>
    <row r="404" spans="1:5">
      <c r="A404" s="12">
        <v>43456</v>
      </c>
      <c r="B404" s="9" t="s">
        <v>9</v>
      </c>
      <c r="C404" s="10">
        <v>3550</v>
      </c>
      <c r="D404" s="11" t="s">
        <v>3</v>
      </c>
      <c r="E404" s="8" t="s">
        <v>8</v>
      </c>
    </row>
    <row r="405" spans="1:5">
      <c r="A405" s="12">
        <v>43457</v>
      </c>
      <c r="B405" s="9" t="s">
        <v>10</v>
      </c>
      <c r="C405" s="10">
        <v>3585</v>
      </c>
      <c r="D405" s="11" t="s">
        <v>3</v>
      </c>
      <c r="E405" s="8" t="s">
        <v>19</v>
      </c>
    </row>
    <row r="406" spans="1:5">
      <c r="A406" s="12">
        <v>43458</v>
      </c>
      <c r="B406" s="9" t="s">
        <v>10</v>
      </c>
      <c r="C406" s="10">
        <v>3620</v>
      </c>
      <c r="D406" s="11" t="s">
        <v>1</v>
      </c>
      <c r="E406" s="8" t="s">
        <v>8</v>
      </c>
    </row>
    <row r="407" spans="1:5">
      <c r="A407" s="12">
        <v>43459</v>
      </c>
      <c r="B407" s="9" t="s">
        <v>9</v>
      </c>
      <c r="C407" s="10">
        <v>3655</v>
      </c>
      <c r="D407" s="11" t="s">
        <v>0</v>
      </c>
      <c r="E407" s="8" t="s">
        <v>19</v>
      </c>
    </row>
    <row r="408" spans="1:5">
      <c r="A408" s="12">
        <v>43460</v>
      </c>
      <c r="B408" s="9" t="s">
        <v>9</v>
      </c>
      <c r="C408" s="10">
        <v>3690</v>
      </c>
      <c r="D408" s="11" t="s">
        <v>0</v>
      </c>
      <c r="E408" s="8" t="s">
        <v>19</v>
      </c>
    </row>
    <row r="409" spans="1:5">
      <c r="A409" s="12">
        <v>43461</v>
      </c>
      <c r="B409" s="9" t="s">
        <v>9</v>
      </c>
      <c r="C409" s="10">
        <v>3725</v>
      </c>
      <c r="D409" s="11" t="s">
        <v>1</v>
      </c>
      <c r="E409" s="8" t="s">
        <v>8</v>
      </c>
    </row>
    <row r="410" spans="1:5">
      <c r="A410" s="12">
        <v>43462</v>
      </c>
      <c r="B410" s="9" t="s">
        <v>10</v>
      </c>
      <c r="C410" s="10">
        <v>3760</v>
      </c>
      <c r="D410" s="11" t="s">
        <v>2</v>
      </c>
      <c r="E410" s="8" t="s">
        <v>19</v>
      </c>
    </row>
    <row r="411" spans="1:5">
      <c r="A411" s="12">
        <v>43463</v>
      </c>
      <c r="B411" s="9" t="s">
        <v>10</v>
      </c>
      <c r="C411" s="10">
        <v>3795</v>
      </c>
      <c r="D411" s="11" t="s">
        <v>3</v>
      </c>
      <c r="E411" s="8" t="s">
        <v>8</v>
      </c>
    </row>
    <row r="412" spans="1:5">
      <c r="A412" s="12">
        <v>43464</v>
      </c>
      <c r="B412" s="9" t="s">
        <v>9</v>
      </c>
      <c r="C412" s="10">
        <v>3830</v>
      </c>
      <c r="D412" s="11" t="s">
        <v>3</v>
      </c>
      <c r="E412" s="8" t="s">
        <v>19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'Lista Dados'!$A$4:$A$7</xm:f>
          </x14:formula1>
          <xm:sqref>D3:D412</xm:sqref>
        </x14:dataValidation>
        <x14:dataValidation type="list" allowBlank="1" showInputMessage="1" showErrorMessage="1">
          <x14:formula1>
            <xm:f>'Lista Dados'!$C$4:$C$5</xm:f>
          </x14:formula1>
          <xm:sqref>B3:B412</xm:sqref>
        </x14:dataValidation>
        <x14:dataValidation type="list" allowBlank="1" showInputMessage="1" showErrorMessage="1">
          <x14:formula1>
            <xm:f>'Lista Dados'!$E$4:$E$5</xm:f>
          </x14:formula1>
          <xm:sqref>E3:E412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theme="9" tint="0.39997558519241921"/>
  </sheetPr>
  <dimension ref="A1:O1"/>
  <sheetViews>
    <sheetView zoomScale="130" zoomScaleNormal="130" workbookViewId="0">
      <selection activeCell="I11" sqref="I11"/>
    </sheetView>
  </sheetViews>
  <sheetFormatPr defaultRowHeight="15"/>
  <cols>
    <col min="2" max="2" width="9.140625" customWidth="1"/>
  </cols>
  <sheetData>
    <row r="1" spans="1:15" ht="36" customHeight="1">
      <c r="A1" s="13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</sheetData>
  <mergeCells count="1">
    <mergeCell ref="A1:O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theme="9" tint="-0.249977111117893"/>
  </sheetPr>
  <dimension ref="A1"/>
  <sheetViews>
    <sheetView zoomScale="130" zoomScaleNormal="130" workbookViewId="0"/>
  </sheetViews>
  <sheetFormatPr defaultRowHeight="15"/>
  <cols>
    <col min="1" max="4" width="9.85546875" bestFit="1" customWidth="1"/>
    <col min="5" max="5" width="10.85546875" bestFit="1" customWidth="1"/>
  </cols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theme="9" tint="-0.499984740745262"/>
  </sheetPr>
  <dimension ref="A1"/>
  <sheetViews>
    <sheetView topLeftCell="A10" zoomScale="130" zoomScaleNormal="130" workbookViewId="0">
      <selection activeCell="N5" sqref="N5"/>
    </sheetView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7"/>
  <dimension ref="A1:AF68"/>
  <sheetViews>
    <sheetView showGridLines="0" topLeftCell="A4" workbookViewId="0">
      <selection activeCell="M36" sqref="M36"/>
    </sheetView>
  </sheetViews>
  <sheetFormatPr defaultRowHeight="15"/>
  <cols>
    <col min="1" max="16384" width="9.140625" style="26"/>
  </cols>
  <sheetData>
    <row r="1" s="14" customFormat="1"/>
    <row r="2" s="14" customFormat="1"/>
    <row r="3" s="14" customFormat="1"/>
    <row r="4" s="15" customFormat="1"/>
    <row r="65" spans="1:3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</row>
    <row r="66" spans="1:3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</row>
    <row r="67" spans="1:3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</row>
    <row r="68" spans="1:3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r:id="rId3" name="Drop Down 3">
              <controlPr defaultSize="0" print="0" autoLine="0" autoPict="0">
                <anchor>
                  <from>
                    <xdr:col>1</xdr:col>
                    <xdr:colOff>209550</xdr:colOff>
                    <xdr:row>25</xdr:row>
                    <xdr:rowOff>19050</xdr:rowOff>
                  </from>
                  <to>
                    <xdr:col>4</xdr:col>
                    <xdr:colOff>209550</xdr:colOff>
                    <xdr:row>26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C18"/>
  <sheetViews>
    <sheetView workbookViewId="0"/>
  </sheetViews>
  <sheetFormatPr defaultRowHeight="15"/>
  <sheetData>
    <row r="1" spans="1:3">
      <c r="A1" s="33"/>
      <c r="B1" s="34"/>
      <c r="C1" s="35"/>
    </row>
    <row r="2" spans="1:3">
      <c r="A2" s="36"/>
      <c r="B2" s="37"/>
      <c r="C2" s="38"/>
    </row>
    <row r="3" spans="1:3">
      <c r="A3" s="36"/>
      <c r="B3" s="37"/>
      <c r="C3" s="38"/>
    </row>
    <row r="4" spans="1:3">
      <c r="A4" s="36"/>
      <c r="B4" s="37"/>
      <c r="C4" s="38"/>
    </row>
    <row r="5" spans="1:3">
      <c r="A5" s="36"/>
      <c r="B5" s="37"/>
      <c r="C5" s="38"/>
    </row>
    <row r="6" spans="1:3">
      <c r="A6" s="36"/>
      <c r="B6" s="37"/>
      <c r="C6" s="38"/>
    </row>
    <row r="7" spans="1:3">
      <c r="A7" s="36"/>
      <c r="B7" s="37"/>
      <c r="C7" s="38"/>
    </row>
    <row r="8" spans="1:3">
      <c r="A8" s="36"/>
      <c r="B8" s="37"/>
      <c r="C8" s="38"/>
    </row>
    <row r="9" spans="1:3">
      <c r="A9" s="36"/>
      <c r="B9" s="37"/>
      <c r="C9" s="38"/>
    </row>
    <row r="10" spans="1:3">
      <c r="A10" s="36"/>
      <c r="B10" s="37"/>
      <c r="C10" s="38"/>
    </row>
    <row r="11" spans="1:3">
      <c r="A11" s="36"/>
      <c r="B11" s="37"/>
      <c r="C11" s="38"/>
    </row>
    <row r="12" spans="1:3">
      <c r="A12" s="36"/>
      <c r="B12" s="37"/>
      <c r="C12" s="38"/>
    </row>
    <row r="13" spans="1:3">
      <c r="A13" s="36"/>
      <c r="B13" s="37"/>
      <c r="C13" s="38"/>
    </row>
    <row r="14" spans="1:3">
      <c r="A14" s="36"/>
      <c r="B14" s="37"/>
      <c r="C14" s="38"/>
    </row>
    <row r="15" spans="1:3">
      <c r="A15" s="36"/>
      <c r="B15" s="37"/>
      <c r="C15" s="38"/>
    </row>
    <row r="16" spans="1:3">
      <c r="A16" s="36"/>
      <c r="B16" s="37"/>
      <c r="C16" s="38"/>
    </row>
    <row r="17" spans="1:3">
      <c r="A17" s="36"/>
      <c r="B17" s="37"/>
      <c r="C17" s="38"/>
    </row>
    <row r="18" spans="1:3">
      <c r="A18" s="39"/>
      <c r="B18" s="40"/>
      <c r="C18" s="41"/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2:I112"/>
  <sheetViews>
    <sheetView showGridLines="0" topLeftCell="A70" zoomScale="115" zoomScaleNormal="115" workbookViewId="0">
      <selection activeCell="B82" sqref="B82"/>
    </sheetView>
  </sheetViews>
  <sheetFormatPr defaultRowHeight="15"/>
  <cols>
    <col min="1" max="1" width="23.42578125" customWidth="1"/>
    <col min="2" max="2" width="22.7109375" bestFit="1" customWidth="1"/>
    <col min="3" max="3" width="18" bestFit="1" customWidth="1"/>
    <col min="4" max="5" width="15.140625" bestFit="1" customWidth="1"/>
  </cols>
  <sheetData>
    <row r="2" spans="1:9">
      <c r="B2" s="25" t="s">
        <v>34</v>
      </c>
      <c r="C2" s="25"/>
      <c r="D2" s="25"/>
      <c r="E2" s="25"/>
      <c r="F2" s="25"/>
    </row>
    <row r="3" spans="1:9">
      <c r="B3" s="18" t="s">
        <v>22</v>
      </c>
      <c r="C3" s="18" t="s">
        <v>23</v>
      </c>
      <c r="D3" s="18" t="s">
        <v>24</v>
      </c>
      <c r="E3" s="20" t="s">
        <v>32</v>
      </c>
      <c r="F3" s="20" t="s">
        <v>33</v>
      </c>
      <c r="G3" s="20" t="s">
        <v>35</v>
      </c>
      <c r="H3" s="17" t="s">
        <v>36</v>
      </c>
    </row>
    <row r="4" spans="1:9">
      <c r="A4">
        <v>2</v>
      </c>
      <c r="B4" s="18">
        <v>1500</v>
      </c>
      <c r="C4" s="18">
        <f ca="1">SUM(D7:D20)</f>
        <v>461</v>
      </c>
      <c r="D4" s="19">
        <f ca="1">C4/B4</f>
        <v>0.30733333333333335</v>
      </c>
      <c r="E4" s="22">
        <v>0.02</v>
      </c>
      <c r="F4" s="24">
        <f ca="1">100%-(SUM(D4:E4))</f>
        <v>0.67266666666666663</v>
      </c>
      <c r="G4" s="21">
        <v>1</v>
      </c>
    </row>
    <row r="6" spans="1:9">
      <c r="A6" s="27" t="s">
        <v>53</v>
      </c>
      <c r="B6" s="28" t="s">
        <v>30</v>
      </c>
      <c r="C6" s="28" t="s">
        <v>22</v>
      </c>
      <c r="D6" s="28" t="s">
        <v>23</v>
      </c>
      <c r="E6" s="28" t="s">
        <v>24</v>
      </c>
      <c r="F6" s="28" t="s">
        <v>32</v>
      </c>
      <c r="G6" s="28" t="s">
        <v>33</v>
      </c>
      <c r="H6" s="28" t="s">
        <v>35</v>
      </c>
      <c r="I6" s="28" t="s">
        <v>36</v>
      </c>
    </row>
    <row r="7" spans="1:9">
      <c r="A7" s="27" t="str">
        <f>"Base Trabalhada [" &amp;B7&amp;"]"</f>
        <v>Base Trabalhada [A]</v>
      </c>
      <c r="B7" s="27" t="s">
        <v>25</v>
      </c>
      <c r="C7" s="27">
        <v>300</v>
      </c>
      <c r="D7" s="27">
        <f ca="1">RANDBETWEEN(1,C7)</f>
        <v>59</v>
      </c>
      <c r="E7" s="29">
        <f ca="1">D7/C7</f>
        <v>0.19666666666666666</v>
      </c>
      <c r="F7" s="30">
        <v>0.02</v>
      </c>
      <c r="G7" s="31">
        <f ca="1">100%-SUM(E7:F7)</f>
        <v>0.78333333333333333</v>
      </c>
      <c r="H7" s="30">
        <v>1</v>
      </c>
      <c r="I7" s="27" t="str">
        <f ca="1">D7&amp; " / " &amp;C7</f>
        <v>59 / 300</v>
      </c>
    </row>
    <row r="8" spans="1:9">
      <c r="A8" s="27" t="str">
        <f t="shared" ref="A8:A10" si="0">"Base Trabalhada [" &amp;B8&amp;"]"</f>
        <v>Base Trabalhada [MN]</v>
      </c>
      <c r="B8" s="27" t="s">
        <v>26</v>
      </c>
      <c r="C8" s="27">
        <v>200</v>
      </c>
      <c r="D8" s="27">
        <f t="shared" ref="D8:D11" ca="1" si="1">RANDBETWEEN(1,C8)</f>
        <v>89</v>
      </c>
      <c r="E8" s="29">
        <f t="shared" ref="E8:E11" ca="1" si="2">D8/C8</f>
        <v>0.44500000000000001</v>
      </c>
      <c r="F8" s="30">
        <v>0.02</v>
      </c>
      <c r="G8" s="31">
        <f t="shared" ref="G8:G11" ca="1" si="3">100%-SUM(E8:F8)</f>
        <v>0.53499999999999992</v>
      </c>
      <c r="H8" s="30">
        <v>1</v>
      </c>
      <c r="I8" s="27" t="str">
        <f t="shared" ref="I8:I11" ca="1" si="4">D8&amp; " / " &amp;C8</f>
        <v>89 / 200</v>
      </c>
    </row>
    <row r="9" spans="1:9">
      <c r="A9" s="27" t="str">
        <f t="shared" si="0"/>
        <v>Base Trabalhada [C]</v>
      </c>
      <c r="B9" s="27" t="s">
        <v>27</v>
      </c>
      <c r="C9" s="27">
        <v>78</v>
      </c>
      <c r="D9" s="27">
        <f t="shared" ca="1" si="1"/>
        <v>67</v>
      </c>
      <c r="E9" s="29">
        <f t="shared" ca="1" si="2"/>
        <v>0.85897435897435892</v>
      </c>
      <c r="F9" s="30">
        <v>0.02</v>
      </c>
      <c r="G9" s="31">
        <f t="shared" ca="1" si="3"/>
        <v>0.12102564102564106</v>
      </c>
      <c r="H9" s="30">
        <v>1</v>
      </c>
      <c r="I9" s="27" t="str">
        <f t="shared" ca="1" si="4"/>
        <v>67 / 78</v>
      </c>
    </row>
    <row r="10" spans="1:9">
      <c r="A10" s="27" t="str">
        <f t="shared" si="0"/>
        <v>Base Trabalhada [EF]</v>
      </c>
      <c r="B10" s="27" t="s">
        <v>28</v>
      </c>
      <c r="C10" s="27">
        <v>99</v>
      </c>
      <c r="D10" s="27">
        <f t="shared" ca="1" si="1"/>
        <v>55</v>
      </c>
      <c r="E10" s="29">
        <f t="shared" ca="1" si="2"/>
        <v>0.55555555555555558</v>
      </c>
      <c r="F10" s="30">
        <v>0.02</v>
      </c>
      <c r="G10" s="31">
        <f t="shared" ca="1" si="3"/>
        <v>0.4244444444444444</v>
      </c>
      <c r="H10" s="30">
        <v>1</v>
      </c>
      <c r="I10" s="27" t="str">
        <f t="shared" ca="1" si="4"/>
        <v>55 / 99</v>
      </c>
    </row>
    <row r="11" spans="1:9">
      <c r="A11" s="27" t="str">
        <f>"Base Trabalhada [" &amp;B11&amp;"]"</f>
        <v>Base Trabalhada [Z]</v>
      </c>
      <c r="B11" s="27" t="s">
        <v>29</v>
      </c>
      <c r="C11" s="27">
        <f>B4-SUM(C7:C10)</f>
        <v>823</v>
      </c>
      <c r="D11" s="27">
        <f t="shared" ca="1" si="1"/>
        <v>191</v>
      </c>
      <c r="E11" s="29">
        <f t="shared" ca="1" si="2"/>
        <v>0.23207776427703525</v>
      </c>
      <c r="F11" s="30">
        <v>0.02</v>
      </c>
      <c r="G11" s="31">
        <f t="shared" ca="1" si="3"/>
        <v>0.74792223572296468</v>
      </c>
      <c r="H11" s="30">
        <v>1</v>
      </c>
      <c r="I11" s="27" t="str">
        <f t="shared" ca="1" si="4"/>
        <v>191 / 823</v>
      </c>
    </row>
    <row r="12" spans="1:9">
      <c r="A12" s="27"/>
      <c r="B12" s="27"/>
      <c r="C12" s="27"/>
      <c r="D12" s="27"/>
      <c r="E12" s="27"/>
      <c r="F12" s="27"/>
      <c r="G12" s="27"/>
      <c r="H12" s="27"/>
      <c r="I12" s="27"/>
    </row>
    <row r="13" spans="1:9">
      <c r="A13" s="27"/>
      <c r="B13" s="27"/>
      <c r="C13" s="27"/>
      <c r="D13" s="27"/>
      <c r="E13" s="27"/>
      <c r="F13" s="27"/>
      <c r="G13" s="27"/>
      <c r="H13" s="27"/>
      <c r="I13" s="27"/>
    </row>
    <row r="14" spans="1:9">
      <c r="A14" s="27"/>
      <c r="B14" s="27"/>
      <c r="C14" s="27"/>
      <c r="D14" s="27"/>
      <c r="E14" s="27"/>
      <c r="F14" s="27"/>
      <c r="G14" s="27"/>
      <c r="H14" s="27"/>
      <c r="I14" s="27"/>
    </row>
    <row r="15" spans="1:9">
      <c r="A15" s="27"/>
      <c r="B15" s="27"/>
      <c r="C15" s="27"/>
      <c r="D15" s="27"/>
      <c r="E15" s="27"/>
      <c r="F15" s="27"/>
      <c r="G15" s="27"/>
      <c r="H15" s="27"/>
      <c r="I15" s="27"/>
    </row>
    <row r="16" spans="1:9">
      <c r="A16" s="27"/>
      <c r="B16" s="27"/>
      <c r="C16" s="27"/>
      <c r="D16" s="27"/>
      <c r="E16" s="27"/>
      <c r="F16" s="27"/>
      <c r="G16" s="27"/>
      <c r="H16" s="27"/>
      <c r="I16" s="27"/>
    </row>
    <row r="17" spans="1:9">
      <c r="A17" s="27"/>
      <c r="B17" s="27"/>
      <c r="C17" s="27"/>
      <c r="D17" s="27"/>
      <c r="E17" s="27"/>
      <c r="F17" s="27"/>
      <c r="G17" s="27"/>
      <c r="H17" s="27"/>
      <c r="I17" s="27"/>
    </row>
    <row r="18" spans="1:9">
      <c r="A18" s="27"/>
      <c r="B18" s="27"/>
      <c r="C18" s="27"/>
      <c r="D18" s="27"/>
      <c r="E18" s="27"/>
      <c r="F18" s="27"/>
      <c r="G18" s="27"/>
      <c r="H18" s="27"/>
      <c r="I18" s="27"/>
    </row>
    <row r="19" spans="1:9">
      <c r="A19" s="27"/>
      <c r="B19" s="27"/>
      <c r="C19" s="27"/>
      <c r="D19" s="27"/>
      <c r="E19" s="27"/>
      <c r="F19" s="27"/>
      <c r="G19" s="27"/>
      <c r="H19" s="27"/>
      <c r="I19" s="27"/>
    </row>
    <row r="20" spans="1:9">
      <c r="A20" s="27"/>
      <c r="B20" s="27"/>
      <c r="C20" s="27"/>
      <c r="D20" s="27"/>
      <c r="E20" s="27"/>
      <c r="F20" s="27"/>
      <c r="G20" s="27"/>
      <c r="H20" s="27"/>
      <c r="I20" s="27"/>
    </row>
    <row r="24" spans="1:9">
      <c r="A24" t="s">
        <v>37</v>
      </c>
    </row>
    <row r="25" spans="1:9">
      <c r="A25" s="27" t="s">
        <v>38</v>
      </c>
      <c r="B25" s="27" t="s">
        <v>31</v>
      </c>
      <c r="E25" t="e">
        <f ca="1">OFFSET($A$6,0,0,COUNTA($A$6:$A$20),COUNTA($A$6))</f>
        <v>#VALUE!</v>
      </c>
    </row>
    <row r="26" spans="1:9">
      <c r="A26" s="32">
        <v>43466</v>
      </c>
      <c r="B26" s="27">
        <f ca="1">RANDBETWEEN(1,120)</f>
        <v>58</v>
      </c>
    </row>
    <row r="27" spans="1:9">
      <c r="A27" s="32">
        <v>43467</v>
      </c>
      <c r="B27" s="27">
        <f t="shared" ref="B27:B56" ca="1" si="5">RANDBETWEEN(1,120)</f>
        <v>116</v>
      </c>
    </row>
    <row r="28" spans="1:9">
      <c r="A28" s="32">
        <v>43468</v>
      </c>
      <c r="B28" s="27">
        <f t="shared" ca="1" si="5"/>
        <v>3</v>
      </c>
    </row>
    <row r="29" spans="1:9">
      <c r="A29" s="32">
        <v>43469</v>
      </c>
      <c r="B29" s="27">
        <f t="shared" ca="1" si="5"/>
        <v>43</v>
      </c>
    </row>
    <row r="30" spans="1:9">
      <c r="A30" s="32">
        <v>43470</v>
      </c>
      <c r="B30" s="27">
        <f t="shared" ca="1" si="5"/>
        <v>62</v>
      </c>
    </row>
    <row r="31" spans="1:9">
      <c r="A31" s="32">
        <v>43471</v>
      </c>
      <c r="B31" s="27">
        <f t="shared" ca="1" si="5"/>
        <v>24</v>
      </c>
    </row>
    <row r="32" spans="1:9">
      <c r="A32" s="32">
        <v>43472</v>
      </c>
      <c r="B32" s="27">
        <f t="shared" ca="1" si="5"/>
        <v>98</v>
      </c>
    </row>
    <row r="33" spans="1:2">
      <c r="A33" s="32">
        <v>43473</v>
      </c>
      <c r="B33" s="27">
        <f t="shared" ca="1" si="5"/>
        <v>51</v>
      </c>
    </row>
    <row r="34" spans="1:2">
      <c r="A34" s="32">
        <v>43474</v>
      </c>
      <c r="B34" s="27">
        <f t="shared" ca="1" si="5"/>
        <v>48</v>
      </c>
    </row>
    <row r="35" spans="1:2">
      <c r="A35" s="32">
        <v>43475</v>
      </c>
      <c r="B35" s="27">
        <f t="shared" ca="1" si="5"/>
        <v>40</v>
      </c>
    </row>
    <row r="36" spans="1:2">
      <c r="A36" s="32">
        <v>43476</v>
      </c>
      <c r="B36" s="27">
        <f t="shared" ca="1" si="5"/>
        <v>105</v>
      </c>
    </row>
    <row r="37" spans="1:2">
      <c r="A37" s="32">
        <v>43477</v>
      </c>
      <c r="B37" s="27">
        <f t="shared" ca="1" si="5"/>
        <v>63</v>
      </c>
    </row>
    <row r="38" spans="1:2">
      <c r="A38" s="32">
        <v>43478</v>
      </c>
      <c r="B38" s="27">
        <f t="shared" ca="1" si="5"/>
        <v>8</v>
      </c>
    </row>
    <row r="39" spans="1:2">
      <c r="A39" s="32">
        <v>43479</v>
      </c>
      <c r="B39" s="27">
        <f t="shared" ca="1" si="5"/>
        <v>111</v>
      </c>
    </row>
    <row r="40" spans="1:2">
      <c r="A40" s="32">
        <v>43480</v>
      </c>
      <c r="B40" s="27">
        <f t="shared" ca="1" si="5"/>
        <v>16</v>
      </c>
    </row>
    <row r="41" spans="1:2">
      <c r="A41" s="32">
        <v>43481</v>
      </c>
      <c r="B41" s="27">
        <f t="shared" ca="1" si="5"/>
        <v>37</v>
      </c>
    </row>
    <row r="42" spans="1:2">
      <c r="A42" s="32">
        <v>43482</v>
      </c>
      <c r="B42" s="27">
        <f t="shared" ca="1" si="5"/>
        <v>86</v>
      </c>
    </row>
    <row r="43" spans="1:2">
      <c r="A43" s="32">
        <v>43483</v>
      </c>
      <c r="B43" s="27">
        <f t="shared" ca="1" si="5"/>
        <v>23</v>
      </c>
    </row>
    <row r="44" spans="1:2">
      <c r="A44" s="32">
        <v>43484</v>
      </c>
      <c r="B44" s="27">
        <f t="shared" ca="1" si="5"/>
        <v>91</v>
      </c>
    </row>
    <row r="45" spans="1:2">
      <c r="A45" s="32">
        <v>43485</v>
      </c>
      <c r="B45" s="27">
        <f t="shared" ca="1" si="5"/>
        <v>37</v>
      </c>
    </row>
    <row r="46" spans="1:2">
      <c r="A46" s="32">
        <v>43486</v>
      </c>
      <c r="B46" s="27">
        <f t="shared" ca="1" si="5"/>
        <v>15</v>
      </c>
    </row>
    <row r="47" spans="1:2">
      <c r="A47" s="32">
        <v>43487</v>
      </c>
      <c r="B47" s="27">
        <f t="shared" ca="1" si="5"/>
        <v>90</v>
      </c>
    </row>
    <row r="48" spans="1:2">
      <c r="A48" s="32">
        <v>43488</v>
      </c>
      <c r="B48" s="27">
        <f t="shared" ca="1" si="5"/>
        <v>107</v>
      </c>
    </row>
    <row r="49" spans="1:4">
      <c r="A49" s="32">
        <v>43489</v>
      </c>
      <c r="B49" s="27"/>
    </row>
    <row r="50" spans="1:4">
      <c r="A50" s="32">
        <v>43490</v>
      </c>
      <c r="B50" s="27"/>
    </row>
    <row r="51" spans="1:4">
      <c r="A51" s="32">
        <v>43491</v>
      </c>
      <c r="B51" s="27"/>
    </row>
    <row r="52" spans="1:4">
      <c r="A52" s="32">
        <v>43492</v>
      </c>
      <c r="B52" s="27"/>
    </row>
    <row r="53" spans="1:4">
      <c r="A53" s="32">
        <v>43493</v>
      </c>
      <c r="B53" s="27"/>
    </row>
    <row r="54" spans="1:4">
      <c r="A54" s="32">
        <v>43494</v>
      </c>
      <c r="B54" s="27"/>
    </row>
    <row r="55" spans="1:4">
      <c r="A55" s="32">
        <v>43495</v>
      </c>
      <c r="B55" s="27"/>
    </row>
    <row r="56" spans="1:4">
      <c r="A56" s="32">
        <v>43496</v>
      </c>
      <c r="B56" s="27"/>
    </row>
    <row r="59" spans="1:4">
      <c r="B59" t="s">
        <v>46</v>
      </c>
    </row>
    <row r="60" spans="1:4">
      <c r="A60" s="43" t="s">
        <v>39</v>
      </c>
      <c r="B60" s="43" t="s">
        <v>43</v>
      </c>
      <c r="C60" s="44" t="s">
        <v>45</v>
      </c>
      <c r="D60" s="45"/>
    </row>
    <row r="61" spans="1:4">
      <c r="A61" s="42" t="s">
        <v>40</v>
      </c>
      <c r="B61" s="42">
        <v>1200</v>
      </c>
      <c r="C61">
        <f>B61</f>
        <v>1200</v>
      </c>
      <c r="D61">
        <f>B61</f>
        <v>1200</v>
      </c>
    </row>
    <row r="62" spans="1:4">
      <c r="A62" s="42" t="s">
        <v>30</v>
      </c>
      <c r="B62" s="42">
        <v>890</v>
      </c>
      <c r="C62">
        <f t="shared" ref="C62:C65" si="6">B62</f>
        <v>890</v>
      </c>
      <c r="D62">
        <f t="shared" ref="D62:D65" si="7">B62</f>
        <v>890</v>
      </c>
    </row>
    <row r="63" spans="1:4">
      <c r="A63" s="42" t="s">
        <v>41</v>
      </c>
      <c r="B63" s="42">
        <v>300</v>
      </c>
      <c r="C63">
        <f t="shared" si="6"/>
        <v>300</v>
      </c>
      <c r="D63">
        <f t="shared" si="7"/>
        <v>300</v>
      </c>
    </row>
    <row r="64" spans="1:4">
      <c r="A64" s="42" t="s">
        <v>42</v>
      </c>
      <c r="B64" s="42">
        <v>230</v>
      </c>
      <c r="C64">
        <f t="shared" si="6"/>
        <v>230</v>
      </c>
      <c r="D64">
        <f t="shared" si="7"/>
        <v>230</v>
      </c>
    </row>
    <row r="65" spans="1:4">
      <c r="A65" s="42" t="s">
        <v>44</v>
      </c>
      <c r="B65" s="42">
        <v>100</v>
      </c>
      <c r="C65">
        <f t="shared" si="6"/>
        <v>100</v>
      </c>
      <c r="D65">
        <f t="shared" si="7"/>
        <v>100</v>
      </c>
    </row>
    <row r="68" spans="1:4">
      <c r="B68" t="s">
        <v>47</v>
      </c>
    </row>
    <row r="69" spans="1:4">
      <c r="C69" t="s">
        <v>50</v>
      </c>
      <c r="D69" t="s">
        <v>51</v>
      </c>
    </row>
    <row r="70" spans="1:4">
      <c r="A70" s="43" t="s">
        <v>39</v>
      </c>
      <c r="B70" s="43" t="s">
        <v>43</v>
      </c>
      <c r="C70" s="46" t="s">
        <v>48</v>
      </c>
      <c r="D70" s="47"/>
    </row>
    <row r="71" spans="1:4">
      <c r="A71" s="42" t="s">
        <v>40</v>
      </c>
      <c r="B71" s="42">
        <v>1200</v>
      </c>
      <c r="C71" s="48" t="str">
        <f>REPT("|",B71/$C$77)</f>
        <v>||||||||||||||||||||||||||||||||||||||||||||||||||||||||||||||||||||||||||||||||||||||||||||||||||||||||||||||||||||||||||||||||||||||||||||||||||||||||||||||||||||||||||||||||||||||||||||||||||||||||||||||||||||||||||||||||||||||||||||||||</v>
      </c>
      <c r="D71" s="49"/>
    </row>
    <row r="72" spans="1:4">
      <c r="A72" s="42" t="s">
        <v>30</v>
      </c>
      <c r="B72" s="42">
        <v>890</v>
      </c>
      <c r="C72" s="48" t="str">
        <f t="shared" ref="C72:C75" si="8">REPT("|",B72/$C$77)</f>
        <v>||||||||||||||||||||||||||||||||||||||||||||||||||||||||||||||||||||||||||||||||||||||||||||||||||||||||||||||||||||||||||||||||||||||||||||||||||||||||||||||||||||||||||||||||||</v>
      </c>
      <c r="D72" s="49"/>
    </row>
    <row r="73" spans="1:4">
      <c r="A73" s="42" t="s">
        <v>41</v>
      </c>
      <c r="B73" s="42">
        <v>300</v>
      </c>
      <c r="C73" s="48" t="str">
        <f t="shared" si="8"/>
        <v>||||||||||||||||||||||||||||||||||||||||||||||||||||||||||||</v>
      </c>
      <c r="D73" s="49"/>
    </row>
    <row r="74" spans="1:4">
      <c r="A74" s="42" t="s">
        <v>42</v>
      </c>
      <c r="B74" s="42">
        <v>230</v>
      </c>
      <c r="C74" s="48" t="str">
        <f t="shared" si="8"/>
        <v>||||||||||||||||||||||||||||||||||||||||||||||</v>
      </c>
      <c r="D74" s="49"/>
    </row>
    <row r="75" spans="1:4">
      <c r="A75" s="42" t="s">
        <v>44</v>
      </c>
      <c r="B75" s="42">
        <v>100</v>
      </c>
      <c r="C75" s="48" t="str">
        <f t="shared" si="8"/>
        <v>||||||||||||||||||||</v>
      </c>
      <c r="D75" s="49"/>
    </row>
    <row r="77" spans="1:4">
      <c r="B77" t="s">
        <v>49</v>
      </c>
      <c r="C77">
        <v>5</v>
      </c>
    </row>
    <row r="81" spans="1:3">
      <c r="A81" s="43" t="s">
        <v>39</v>
      </c>
      <c r="B81" s="17" t="s">
        <v>52</v>
      </c>
      <c r="C81" s="43" t="s">
        <v>43</v>
      </c>
    </row>
    <row r="82" spans="1:3">
      <c r="A82" s="42" t="s">
        <v>40</v>
      </c>
      <c r="B82" s="27">
        <f>LARGE($C$82:$C$86,1)-C82/2</f>
        <v>2500</v>
      </c>
      <c r="C82" s="42">
        <v>5000</v>
      </c>
    </row>
    <row r="83" spans="1:3">
      <c r="A83" s="42" t="s">
        <v>30</v>
      </c>
      <c r="B83" s="27">
        <f>LARGE($C$82:$C$86,1)-C83/2</f>
        <v>3750</v>
      </c>
      <c r="C83" s="42">
        <v>2500</v>
      </c>
    </row>
    <row r="84" spans="1:3">
      <c r="A84" s="42" t="s">
        <v>41</v>
      </c>
      <c r="B84" s="27">
        <f t="shared" ref="B84:B86" si="9">LARGE($C$82:$C$86,1)-C84/2</f>
        <v>4500</v>
      </c>
      <c r="C84" s="42">
        <v>1000</v>
      </c>
    </row>
    <row r="85" spans="1:3">
      <c r="A85" s="42" t="s">
        <v>42</v>
      </c>
      <c r="B85" s="27">
        <f t="shared" si="9"/>
        <v>4600</v>
      </c>
      <c r="C85" s="42">
        <v>800</v>
      </c>
    </row>
    <row r="86" spans="1:3">
      <c r="A86" s="42" t="s">
        <v>44</v>
      </c>
      <c r="B86" s="27">
        <f t="shared" si="9"/>
        <v>4950</v>
      </c>
      <c r="C86" s="42">
        <v>100</v>
      </c>
    </row>
    <row r="107" spans="1:2">
      <c r="A107" s="43" t="s">
        <v>39</v>
      </c>
      <c r="B107" s="43" t="s">
        <v>43</v>
      </c>
    </row>
    <row r="108" spans="1:2">
      <c r="A108" s="42" t="s">
        <v>40</v>
      </c>
      <c r="B108" s="42">
        <v>5000</v>
      </c>
    </row>
    <row r="109" spans="1:2">
      <c r="A109" s="42" t="s">
        <v>30</v>
      </c>
      <c r="B109" s="42">
        <v>2500</v>
      </c>
    </row>
    <row r="110" spans="1:2">
      <c r="A110" s="42" t="s">
        <v>41</v>
      </c>
      <c r="B110" s="42">
        <v>1000</v>
      </c>
    </row>
    <row r="111" spans="1:2">
      <c r="A111" s="42" t="s">
        <v>42</v>
      </c>
      <c r="B111" s="42">
        <v>800</v>
      </c>
    </row>
    <row r="112" spans="1:2">
      <c r="A112" s="42" t="s">
        <v>44</v>
      </c>
      <c r="B112" s="42">
        <v>100</v>
      </c>
    </row>
  </sheetData>
  <mergeCells count="7">
    <mergeCell ref="C74:D74"/>
    <mergeCell ref="C75:D75"/>
    <mergeCell ref="B2:F2"/>
    <mergeCell ref="C60:D60"/>
    <mergeCell ref="C71:D71"/>
    <mergeCell ref="C72:D72"/>
    <mergeCell ref="C73:D73"/>
  </mergeCells>
  <conditionalFormatting sqref="D61:D65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{0882B7AE-3E40-4766-8099-6E20954FC5CA}</x14:id>
        </ext>
      </extLst>
    </cfRule>
  </conditionalFormatting>
  <conditionalFormatting sqref="C61:C65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{96C40403-1778-4353-8199-72E3BC4843AB}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82B7AE-3E40-4766-8099-6E20954FC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D61:D65</xm:sqref>
        </x14:conditionalFormatting>
        <x14:conditionalFormatting xmlns:xm="http://schemas.microsoft.com/office/excel/2006/main">
          <x14:cfRule type="dataBar" id="{96C40403-1778-4353-8199-72E3BC4843A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C61:C65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9"/>
  <dimension ref="A1:M34"/>
  <sheetViews>
    <sheetView topLeftCell="A13" workbookViewId="0">
      <selection activeCell="H41" sqref="H41"/>
    </sheetView>
  </sheetViews>
  <sheetFormatPr defaultRowHeight="15"/>
  <cols>
    <col min="1" max="1" width="13.140625" bestFit="1" customWidth="1"/>
    <col min="2" max="3" width="12.42578125" bestFit="1" customWidth="1"/>
    <col min="4" max="4" width="16.85546875" bestFit="1" customWidth="1"/>
    <col min="5" max="5" width="18" bestFit="1" customWidth="1"/>
    <col min="6" max="8" width="12.42578125" bestFit="1" customWidth="1"/>
    <col min="9" max="9" width="13.28515625" bestFit="1" customWidth="1"/>
    <col min="10" max="11" width="12.42578125" bestFit="1" customWidth="1"/>
    <col min="12" max="12" width="14.28515625" bestFit="1" customWidth="1"/>
    <col min="13" max="13" width="12.42578125" bestFit="1" customWidth="1"/>
  </cols>
  <sheetData>
    <row r="1" spans="1:13">
      <c r="A1" s="27" t="s">
        <v>54</v>
      </c>
      <c r="B1" s="27" t="s">
        <v>55</v>
      </c>
      <c r="C1" s="27" t="s">
        <v>56</v>
      </c>
      <c r="D1" s="27" t="s">
        <v>22</v>
      </c>
      <c r="E1" s="27" t="s">
        <v>23</v>
      </c>
      <c r="F1" s="51" t="s">
        <v>67</v>
      </c>
      <c r="G1" s="51" t="s">
        <v>42</v>
      </c>
      <c r="H1" s="51" t="s">
        <v>44</v>
      </c>
      <c r="I1" s="27" t="s">
        <v>64</v>
      </c>
      <c r="J1" s="27" t="s">
        <v>32</v>
      </c>
      <c r="K1" s="27" t="s">
        <v>33</v>
      </c>
      <c r="L1" s="27" t="s">
        <v>65</v>
      </c>
      <c r="M1" s="27" t="s">
        <v>36</v>
      </c>
    </row>
    <row r="2" spans="1:13">
      <c r="A2" s="27">
        <v>1</v>
      </c>
      <c r="B2" s="27" t="s">
        <v>63</v>
      </c>
      <c r="C2" s="27"/>
      <c r="D2" s="27">
        <f>SUM(D3:D10)</f>
        <v>3794</v>
      </c>
      <c r="E2" s="27">
        <f ca="1">SUM(E3:E10)</f>
        <v>2292</v>
      </c>
      <c r="F2" s="27">
        <f ca="1">RANDBETWEEN(0,E2)</f>
        <v>570</v>
      </c>
      <c r="G2" s="27">
        <f ca="1">RANDBETWEEN(0,F2)</f>
        <v>202</v>
      </c>
      <c r="H2" s="27">
        <f ca="1">RANDBETWEEN(0,G2)</f>
        <v>196</v>
      </c>
      <c r="I2" s="29">
        <f ca="1">E2/D2</f>
        <v>0.60411175540326834</v>
      </c>
      <c r="J2" s="30">
        <v>0.01</v>
      </c>
      <c r="K2" s="30">
        <f ca="1">100%-SUM(I2:J2)</f>
        <v>0.38588824459673166</v>
      </c>
      <c r="L2" s="50">
        <f>100%</f>
        <v>1</v>
      </c>
      <c r="M2" s="27" t="str">
        <f ca="1">E2 &amp; " / " &amp;D2</f>
        <v>2292 / 3794</v>
      </c>
    </row>
    <row r="3" spans="1:13">
      <c r="A3" s="27">
        <f t="shared" ref="A3" si="0">A2+1</f>
        <v>2</v>
      </c>
      <c r="B3" s="27" t="str">
        <f>"Base " &amp;C3</f>
        <v>Base A</v>
      </c>
      <c r="C3" s="27" t="s">
        <v>25</v>
      </c>
      <c r="D3" s="27">
        <v>150</v>
      </c>
      <c r="E3" s="27">
        <f ca="1">RANDBETWEEN(0,D3)</f>
        <v>103</v>
      </c>
      <c r="F3" s="27">
        <f t="shared" ref="F3:H20" ca="1" si="1">RANDBETWEEN(0,E3)</f>
        <v>102</v>
      </c>
      <c r="G3" s="27">
        <f t="shared" ca="1" si="1"/>
        <v>88</v>
      </c>
      <c r="H3" s="27">
        <f t="shared" ca="1" si="1"/>
        <v>39</v>
      </c>
      <c r="I3" s="29">
        <f ca="1">E3/D3</f>
        <v>0.68666666666666665</v>
      </c>
      <c r="J3" s="30">
        <v>0.01</v>
      </c>
      <c r="K3" s="30">
        <f t="shared" ref="K3:K10" ca="1" si="2">100%-SUM(I3:J3)</f>
        <v>0.30333333333333334</v>
      </c>
      <c r="L3" s="50">
        <f>100%</f>
        <v>1</v>
      </c>
      <c r="M3" s="27" t="str">
        <f ca="1">E3 &amp; " / " &amp;D3</f>
        <v>103 / 150</v>
      </c>
    </row>
    <row r="4" spans="1:13">
      <c r="A4" s="27">
        <f>A3+1</f>
        <v>3</v>
      </c>
      <c r="B4" s="27" t="str">
        <f t="shared" ref="B4:B10" si="3">"Base " &amp;C4</f>
        <v>Base B</v>
      </c>
      <c r="C4" s="27" t="s">
        <v>57</v>
      </c>
      <c r="D4" s="27">
        <v>300</v>
      </c>
      <c r="E4" s="27">
        <f t="shared" ref="E4:E10" ca="1" si="4">RANDBETWEEN(0,D4)</f>
        <v>179</v>
      </c>
      <c r="F4" s="27">
        <f t="shared" ca="1" si="1"/>
        <v>122</v>
      </c>
      <c r="G4" s="27">
        <f t="shared" ca="1" si="1"/>
        <v>85</v>
      </c>
      <c r="H4" s="27">
        <f t="shared" ca="1" si="1"/>
        <v>55</v>
      </c>
      <c r="I4" s="29">
        <f ca="1">E4/D4</f>
        <v>0.59666666666666668</v>
      </c>
      <c r="J4" s="30">
        <v>0.01</v>
      </c>
      <c r="K4" s="30">
        <f t="shared" ca="1" si="2"/>
        <v>0.39333333333333331</v>
      </c>
      <c r="L4" s="50">
        <f>100%</f>
        <v>1</v>
      </c>
      <c r="M4" s="27" t="str">
        <f ca="1">E4 &amp; " / " &amp;D4</f>
        <v>179 / 300</v>
      </c>
    </row>
    <row r="5" spans="1:13">
      <c r="A5" s="27">
        <f t="shared" ref="A5:A10" si="5">A4+1</f>
        <v>4</v>
      </c>
      <c r="B5" s="27" t="str">
        <f t="shared" si="3"/>
        <v>Base C</v>
      </c>
      <c r="C5" s="27" t="s">
        <v>27</v>
      </c>
      <c r="D5" s="27">
        <v>229</v>
      </c>
      <c r="E5" s="27">
        <f t="shared" ca="1" si="4"/>
        <v>157</v>
      </c>
      <c r="F5" s="27">
        <f t="shared" ca="1" si="1"/>
        <v>140</v>
      </c>
      <c r="G5" s="27">
        <f t="shared" ca="1" si="1"/>
        <v>111</v>
      </c>
      <c r="H5" s="27">
        <f t="shared" ca="1" si="1"/>
        <v>42</v>
      </c>
      <c r="I5" s="29">
        <f ca="1">E5/D5</f>
        <v>0.68558951965065507</v>
      </c>
      <c r="J5" s="30">
        <v>0.01</v>
      </c>
      <c r="K5" s="30">
        <f t="shared" ca="1" si="2"/>
        <v>0.30441048034934493</v>
      </c>
      <c r="L5" s="50">
        <f>100%</f>
        <v>1</v>
      </c>
      <c r="M5" s="27" t="str">
        <f ca="1">E5 &amp; " / " &amp;D5</f>
        <v>157 / 229</v>
      </c>
    </row>
    <row r="6" spans="1:13">
      <c r="A6" s="27">
        <f t="shared" si="5"/>
        <v>5</v>
      </c>
      <c r="B6" s="27" t="str">
        <f t="shared" si="3"/>
        <v>Base D</v>
      </c>
      <c r="C6" s="27" t="s">
        <v>58</v>
      </c>
      <c r="D6" s="27">
        <v>480</v>
      </c>
      <c r="E6" s="27">
        <f t="shared" ca="1" si="4"/>
        <v>433</v>
      </c>
      <c r="F6" s="27">
        <f t="shared" ca="1" si="1"/>
        <v>412</v>
      </c>
      <c r="G6" s="27">
        <f t="shared" ca="1" si="1"/>
        <v>217</v>
      </c>
      <c r="H6" s="27">
        <f t="shared" ca="1" si="1"/>
        <v>24</v>
      </c>
      <c r="I6" s="29">
        <f ca="1">E6/D6</f>
        <v>0.90208333333333335</v>
      </c>
      <c r="J6" s="30">
        <v>0.01</v>
      </c>
      <c r="K6" s="30">
        <f t="shared" ca="1" si="2"/>
        <v>8.7916666666666643E-2</v>
      </c>
      <c r="L6" s="50">
        <f>100%</f>
        <v>1</v>
      </c>
      <c r="M6" s="27" t="str">
        <f ca="1">E6 &amp; " / " &amp;D6</f>
        <v>433 / 480</v>
      </c>
    </row>
    <row r="7" spans="1:13">
      <c r="A7" s="27">
        <f t="shared" si="5"/>
        <v>6</v>
      </c>
      <c r="B7" s="27" t="str">
        <f t="shared" si="3"/>
        <v>Base E</v>
      </c>
      <c r="C7" s="27" t="s">
        <v>59</v>
      </c>
      <c r="D7" s="27">
        <v>620</v>
      </c>
      <c r="E7" s="27">
        <f t="shared" ca="1" si="4"/>
        <v>266</v>
      </c>
      <c r="F7" s="27">
        <f t="shared" ca="1" si="1"/>
        <v>21</v>
      </c>
      <c r="G7" s="27">
        <f t="shared" ca="1" si="1"/>
        <v>18</v>
      </c>
      <c r="H7" s="27">
        <f t="shared" ca="1" si="1"/>
        <v>11</v>
      </c>
      <c r="I7" s="29">
        <f ca="1">E7/D7</f>
        <v>0.42903225806451611</v>
      </c>
      <c r="J7" s="30">
        <v>0.01</v>
      </c>
      <c r="K7" s="30">
        <f t="shared" ca="1" si="2"/>
        <v>0.56096774193548393</v>
      </c>
      <c r="L7" s="50">
        <f>100%</f>
        <v>1</v>
      </c>
      <c r="M7" s="27" t="str">
        <f ca="1">E7 &amp; " / " &amp;D7</f>
        <v>266 / 620</v>
      </c>
    </row>
    <row r="8" spans="1:13">
      <c r="A8" s="27">
        <f t="shared" si="5"/>
        <v>7</v>
      </c>
      <c r="B8" s="27" t="str">
        <f t="shared" si="3"/>
        <v>Base F</v>
      </c>
      <c r="C8" s="27" t="s">
        <v>60</v>
      </c>
      <c r="D8" s="27">
        <v>312</v>
      </c>
      <c r="E8" s="27">
        <f t="shared" ca="1" si="4"/>
        <v>64</v>
      </c>
      <c r="F8" s="27">
        <f t="shared" ca="1" si="1"/>
        <v>7</v>
      </c>
      <c r="G8" s="27">
        <f t="shared" ca="1" si="1"/>
        <v>2</v>
      </c>
      <c r="H8" s="27">
        <f t="shared" ca="1" si="1"/>
        <v>2</v>
      </c>
      <c r="I8" s="29">
        <f ca="1">E8/D8</f>
        <v>0.20512820512820512</v>
      </c>
      <c r="J8" s="30">
        <v>0.01</v>
      </c>
      <c r="K8" s="30">
        <f t="shared" ca="1" si="2"/>
        <v>0.78487179487179493</v>
      </c>
      <c r="L8" s="50">
        <f>100%</f>
        <v>1</v>
      </c>
      <c r="M8" s="27" t="str">
        <f ca="1">E8 &amp; " / " &amp;D8</f>
        <v>64 / 312</v>
      </c>
    </row>
    <row r="9" spans="1:13">
      <c r="A9" s="27">
        <f t="shared" si="5"/>
        <v>8</v>
      </c>
      <c r="B9" s="27" t="str">
        <f t="shared" si="3"/>
        <v>Base G</v>
      </c>
      <c r="C9" s="27" t="s">
        <v>61</v>
      </c>
      <c r="D9" s="27">
        <v>953</v>
      </c>
      <c r="E9" s="27">
        <f t="shared" ca="1" si="4"/>
        <v>808</v>
      </c>
      <c r="F9" s="27">
        <f t="shared" ca="1" si="1"/>
        <v>320</v>
      </c>
      <c r="G9" s="27">
        <f t="shared" ca="1" si="1"/>
        <v>36</v>
      </c>
      <c r="H9" s="27">
        <f t="shared" ca="1" si="1"/>
        <v>13</v>
      </c>
      <c r="I9" s="29">
        <f ca="1">E9/D9</f>
        <v>0.8478488982161595</v>
      </c>
      <c r="J9" s="30">
        <v>0.01</v>
      </c>
      <c r="K9" s="30">
        <f t="shared" ca="1" si="2"/>
        <v>0.14215110178384049</v>
      </c>
      <c r="L9" s="50">
        <f>100%</f>
        <v>1</v>
      </c>
      <c r="M9" s="27" t="str">
        <f ca="1">E9 &amp; " / " &amp;D9</f>
        <v>808 / 953</v>
      </c>
    </row>
    <row r="10" spans="1:13">
      <c r="A10" s="27">
        <f t="shared" si="5"/>
        <v>9</v>
      </c>
      <c r="B10" s="27" t="str">
        <f t="shared" si="3"/>
        <v>Base H</v>
      </c>
      <c r="C10" s="27" t="s">
        <v>62</v>
      </c>
      <c r="D10" s="27">
        <v>750</v>
      </c>
      <c r="E10" s="27">
        <f t="shared" ca="1" si="4"/>
        <v>282</v>
      </c>
      <c r="F10" s="27">
        <f t="shared" ca="1" si="1"/>
        <v>194</v>
      </c>
      <c r="G10" s="27">
        <f t="shared" ca="1" si="1"/>
        <v>63</v>
      </c>
      <c r="H10" s="27">
        <f t="shared" ca="1" si="1"/>
        <v>2</v>
      </c>
      <c r="I10" s="29">
        <f ca="1">E10/D10</f>
        <v>0.376</v>
      </c>
      <c r="J10" s="30">
        <v>0.01</v>
      </c>
      <c r="K10" s="30">
        <f t="shared" ca="1" si="2"/>
        <v>0.61399999999999999</v>
      </c>
      <c r="L10" s="50">
        <f>100%</f>
        <v>1</v>
      </c>
      <c r="M10" s="27" t="str">
        <f ca="1">E10 &amp; " / " &amp;D10</f>
        <v>282 / 750</v>
      </c>
    </row>
    <row r="11" spans="1:13">
      <c r="A11" s="27"/>
      <c r="B11" s="27"/>
      <c r="C11" s="27"/>
      <c r="D11" s="27"/>
      <c r="E11" s="27"/>
      <c r="F11" s="27">
        <f t="shared" ca="1" si="1"/>
        <v>0</v>
      </c>
      <c r="G11" s="27">
        <f t="shared" ca="1" si="1"/>
        <v>0</v>
      </c>
      <c r="H11" s="27">
        <f t="shared" ca="1" si="1"/>
        <v>0</v>
      </c>
      <c r="I11" s="27"/>
      <c r="J11" s="27"/>
      <c r="K11" s="27"/>
      <c r="L11" s="27"/>
      <c r="M11" s="27"/>
    </row>
    <row r="12" spans="1:13">
      <c r="A12" s="27"/>
      <c r="B12" s="27"/>
      <c r="C12" s="27"/>
      <c r="D12" s="27"/>
      <c r="E12" s="27"/>
      <c r="F12" s="27">
        <f t="shared" ca="1" si="1"/>
        <v>0</v>
      </c>
      <c r="G12" s="27">
        <f t="shared" ca="1" si="1"/>
        <v>0</v>
      </c>
      <c r="H12" s="27">
        <f t="shared" ca="1" si="1"/>
        <v>0</v>
      </c>
      <c r="I12" s="27"/>
      <c r="J12" s="27"/>
      <c r="K12" s="27"/>
      <c r="L12" s="27"/>
      <c r="M12" s="27"/>
    </row>
    <row r="13" spans="1:13">
      <c r="A13" s="27"/>
      <c r="B13" s="27"/>
      <c r="C13" s="27"/>
      <c r="D13" s="27"/>
      <c r="E13" s="27"/>
      <c r="F13" s="27">
        <f t="shared" ca="1" si="1"/>
        <v>0</v>
      </c>
      <c r="G13" s="27">
        <f t="shared" ca="1" si="1"/>
        <v>0</v>
      </c>
      <c r="H13" s="27">
        <f t="shared" ca="1" si="1"/>
        <v>0</v>
      </c>
      <c r="I13" s="27"/>
      <c r="J13" s="27"/>
      <c r="K13" s="27"/>
      <c r="L13" s="27"/>
      <c r="M13" s="27"/>
    </row>
    <row r="14" spans="1:13">
      <c r="A14" s="27"/>
      <c r="B14" s="27"/>
      <c r="C14" s="27"/>
      <c r="D14" s="27"/>
      <c r="E14" s="27"/>
      <c r="F14" s="27">
        <f t="shared" ca="1" si="1"/>
        <v>0</v>
      </c>
      <c r="G14" s="27">
        <f t="shared" ca="1" si="1"/>
        <v>0</v>
      </c>
      <c r="H14" s="27">
        <f t="shared" ca="1" si="1"/>
        <v>0</v>
      </c>
      <c r="I14" s="27"/>
      <c r="J14" s="27"/>
      <c r="K14" s="27"/>
      <c r="L14" s="27"/>
      <c r="M14" s="27"/>
    </row>
    <row r="15" spans="1:13">
      <c r="A15" s="27"/>
      <c r="B15" s="27"/>
      <c r="C15" s="27"/>
      <c r="D15" s="27"/>
      <c r="E15" s="27"/>
      <c r="F15" s="27">
        <f t="shared" ca="1" si="1"/>
        <v>0</v>
      </c>
      <c r="G15" s="27">
        <f t="shared" ca="1" si="1"/>
        <v>0</v>
      </c>
      <c r="H15" s="27">
        <f t="shared" ca="1" si="1"/>
        <v>0</v>
      </c>
      <c r="I15" s="27"/>
      <c r="J15" s="27"/>
      <c r="K15" s="27"/>
      <c r="L15" s="27"/>
      <c r="M15" s="27"/>
    </row>
    <row r="16" spans="1:13">
      <c r="A16" s="27"/>
      <c r="B16" s="27"/>
      <c r="C16" s="27"/>
      <c r="D16" s="27"/>
      <c r="E16" s="27"/>
      <c r="F16" s="27">
        <f t="shared" ca="1" si="1"/>
        <v>0</v>
      </c>
      <c r="G16" s="27">
        <f t="shared" ca="1" si="1"/>
        <v>0</v>
      </c>
      <c r="H16" s="27">
        <f t="shared" ca="1" si="1"/>
        <v>0</v>
      </c>
      <c r="I16" s="27"/>
      <c r="J16" s="27"/>
      <c r="K16" s="27"/>
      <c r="L16" s="27"/>
      <c r="M16" s="27"/>
    </row>
    <row r="17" spans="1:13">
      <c r="A17" s="27"/>
      <c r="B17" s="27"/>
      <c r="C17" s="27"/>
      <c r="D17" s="27"/>
      <c r="E17" s="27"/>
      <c r="F17" s="27">
        <f t="shared" ca="1" si="1"/>
        <v>0</v>
      </c>
      <c r="G17" s="27">
        <f t="shared" ca="1" si="1"/>
        <v>0</v>
      </c>
      <c r="H17" s="27">
        <f t="shared" ca="1" si="1"/>
        <v>0</v>
      </c>
      <c r="I17" s="27"/>
      <c r="J17" s="27"/>
      <c r="K17" s="27"/>
      <c r="L17" s="27"/>
      <c r="M17" s="27"/>
    </row>
    <row r="18" spans="1:13">
      <c r="A18" s="27"/>
      <c r="B18" s="27"/>
      <c r="C18" s="27"/>
      <c r="D18" s="27"/>
      <c r="E18" s="27"/>
      <c r="F18" s="27">
        <f t="shared" ca="1" si="1"/>
        <v>0</v>
      </c>
      <c r="G18" s="27">
        <f t="shared" ca="1" si="1"/>
        <v>0</v>
      </c>
      <c r="H18" s="27">
        <f t="shared" ca="1" si="1"/>
        <v>0</v>
      </c>
      <c r="I18" s="27"/>
      <c r="J18" s="27"/>
      <c r="K18" s="27"/>
      <c r="L18" s="27"/>
      <c r="M18" s="27"/>
    </row>
    <row r="19" spans="1:13">
      <c r="A19" s="27"/>
      <c r="B19" s="27"/>
      <c r="C19" s="27"/>
      <c r="D19" s="27"/>
      <c r="E19" s="27"/>
      <c r="F19" s="27">
        <f t="shared" ca="1" si="1"/>
        <v>0</v>
      </c>
      <c r="G19" s="27">
        <f t="shared" ca="1" si="1"/>
        <v>0</v>
      </c>
      <c r="H19" s="27">
        <f t="shared" ca="1" si="1"/>
        <v>0</v>
      </c>
      <c r="I19" s="27"/>
      <c r="J19" s="27"/>
      <c r="K19" s="27"/>
      <c r="L19" s="27"/>
      <c r="M19" s="27"/>
    </row>
    <row r="20" spans="1:13">
      <c r="A20" s="27"/>
      <c r="B20" s="27"/>
      <c r="C20" s="27"/>
      <c r="D20" s="27"/>
      <c r="E20" s="27"/>
      <c r="F20" s="27">
        <f t="shared" ca="1" si="1"/>
        <v>0</v>
      </c>
      <c r="G20" s="27">
        <f t="shared" ca="1" si="1"/>
        <v>0</v>
      </c>
      <c r="H20" s="27">
        <f t="shared" ca="1" si="1"/>
        <v>0</v>
      </c>
      <c r="I20" s="27"/>
      <c r="J20" s="27"/>
      <c r="K20" s="27"/>
      <c r="L20" s="27"/>
      <c r="M20" s="27"/>
    </row>
    <row r="23" spans="1:13">
      <c r="A23" s="55" t="s">
        <v>66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</row>
    <row r="24" spans="1:13">
      <c r="A24" s="52" t="s">
        <v>54</v>
      </c>
      <c r="B24" s="52" t="s">
        <v>55</v>
      </c>
      <c r="C24" s="52" t="s">
        <v>56</v>
      </c>
      <c r="D24" s="52" t="s">
        <v>22</v>
      </c>
      <c r="E24" s="52" t="s">
        <v>23</v>
      </c>
      <c r="F24" s="52" t="s">
        <v>67</v>
      </c>
      <c r="G24" s="52" t="s">
        <v>42</v>
      </c>
      <c r="H24" s="52" t="s">
        <v>44</v>
      </c>
      <c r="I24" s="52" t="s">
        <v>64</v>
      </c>
      <c r="J24" s="52" t="s">
        <v>32</v>
      </c>
      <c r="K24" s="52" t="s">
        <v>33</v>
      </c>
      <c r="L24" s="52" t="s">
        <v>65</v>
      </c>
      <c r="M24" s="52" t="s">
        <v>36</v>
      </c>
    </row>
    <row r="25" spans="1:13">
      <c r="A25" s="27">
        <v>1</v>
      </c>
      <c r="B25" s="27" t="str">
        <f>VLOOKUP(A25,A1:B20,2,0)</f>
        <v>Todos</v>
      </c>
      <c r="C25" s="27">
        <f>VLOOKUP(A25,A1:C20,3,0)</f>
        <v>0</v>
      </c>
      <c r="D25" s="27">
        <f>VLOOKUP(A25,A1:D20,4,0)</f>
        <v>3794</v>
      </c>
      <c r="E25" s="27">
        <f ca="1">VLOOKUP(A25,A1:E20,5,0)</f>
        <v>2292</v>
      </c>
      <c r="F25" s="27">
        <f ca="1">VLOOKUP(A25,A1:F20,6,0)</f>
        <v>570</v>
      </c>
      <c r="G25" s="27">
        <f ca="1">VLOOKUP(A25,A1:H20,7,0)</f>
        <v>202</v>
      </c>
      <c r="H25" s="53">
        <f ca="1">VLOOKUP($A25,$A1:$M20,8,0)</f>
        <v>196</v>
      </c>
      <c r="I25" s="29">
        <f ca="1">VLOOKUP($A25,$A1:$M20,9,0)</f>
        <v>0.60411175540326834</v>
      </c>
      <c r="J25" s="50">
        <f>VLOOKUP($A25,$A1:$M20,10,0)</f>
        <v>0.01</v>
      </c>
      <c r="K25" s="50">
        <f ca="1">VLOOKUP($A25,$A1:$M20,11,0)</f>
        <v>0.38588824459673166</v>
      </c>
      <c r="L25" s="50">
        <f>VLOOKUP($A25,$A1:$M20,12,0)</f>
        <v>1</v>
      </c>
      <c r="M25" s="27" t="str">
        <f ca="1">VLOOKUP($A25,$A1:$M20,13,0)</f>
        <v>2292 / 3794</v>
      </c>
    </row>
    <row r="27" spans="1:13">
      <c r="A27" s="56" t="s">
        <v>68</v>
      </c>
      <c r="B27" s="56"/>
      <c r="C27" s="56"/>
      <c r="E27" s="56" t="s">
        <v>69</v>
      </c>
      <c r="F27" s="56"/>
      <c r="G27" s="56"/>
      <c r="H27" s="56"/>
      <c r="I27" s="56"/>
    </row>
    <row r="28" spans="1:13">
      <c r="A28" s="56"/>
      <c r="B28" s="56"/>
      <c r="C28" s="56"/>
      <c r="E28" s="57"/>
      <c r="F28" s="57"/>
      <c r="G28" s="57"/>
      <c r="H28" s="57"/>
      <c r="I28" s="57"/>
    </row>
    <row r="29" spans="1:13">
      <c r="A29" s="54" t="s">
        <v>36</v>
      </c>
      <c r="B29" s="54" t="s">
        <v>52</v>
      </c>
      <c r="C29" s="54" t="s">
        <v>43</v>
      </c>
      <c r="D29" s="54" t="s">
        <v>70</v>
      </c>
      <c r="E29" s="52" t="s">
        <v>64</v>
      </c>
      <c r="F29" s="52" t="s">
        <v>32</v>
      </c>
      <c r="G29" s="52" t="s">
        <v>33</v>
      </c>
      <c r="H29" s="52" t="s">
        <v>65</v>
      </c>
      <c r="I29" s="52" t="s">
        <v>36</v>
      </c>
    </row>
    <row r="30" spans="1:13">
      <c r="A30" s="27" t="s">
        <v>40</v>
      </c>
      <c r="B30" s="27">
        <f ca="1">LARGE($C$30:$C$34,1)-C30/2</f>
        <v>1897</v>
      </c>
      <c r="C30" s="27">
        <f>D25</f>
        <v>3794</v>
      </c>
      <c r="D30" s="27"/>
      <c r="E30" s="58">
        <f ca="1">I25</f>
        <v>0.60411175540326834</v>
      </c>
      <c r="F30" s="29">
        <f t="shared" ref="F30:I30" si="6">J25</f>
        <v>0.01</v>
      </c>
      <c r="G30" s="29">
        <f t="shared" ca="1" si="6"/>
        <v>0.38588824459673166</v>
      </c>
      <c r="H30" s="29">
        <f t="shared" si="6"/>
        <v>1</v>
      </c>
      <c r="I30" s="29" t="str">
        <f t="shared" ca="1" si="6"/>
        <v>2292 / 3794</v>
      </c>
    </row>
    <row r="31" spans="1:13">
      <c r="A31" s="27" t="s">
        <v>31</v>
      </c>
      <c r="B31" s="27">
        <f ca="1">LARGE($C$30:$C$34,1)-C31/2</f>
        <v>2648</v>
      </c>
      <c r="C31" s="27">
        <f ca="1">E25</f>
        <v>2292</v>
      </c>
      <c r="D31" s="59">
        <f ca="1">C31/$C$30</f>
        <v>0.60411175540326834</v>
      </c>
    </row>
    <row r="32" spans="1:13">
      <c r="A32" s="27" t="s">
        <v>67</v>
      </c>
      <c r="B32" s="27">
        <f ca="1">LARGE($C$30:$C$34,1)-C32/2</f>
        <v>3509</v>
      </c>
      <c r="C32" s="27">
        <f ca="1">F25</f>
        <v>570</v>
      </c>
      <c r="D32" s="59">
        <f t="shared" ref="D32:D34" ca="1" si="7">C32/$C$30</f>
        <v>0.15023721665788087</v>
      </c>
    </row>
    <row r="33" spans="1:4">
      <c r="A33" s="27" t="s">
        <v>42</v>
      </c>
      <c r="B33" s="27">
        <f ca="1">LARGE($C$30:$C$34,1)-C33/2</f>
        <v>3693</v>
      </c>
      <c r="C33" s="27">
        <f ca="1">G25</f>
        <v>202</v>
      </c>
      <c r="D33" s="59">
        <f t="shared" ca="1" si="7"/>
        <v>5.3241960991038478E-2</v>
      </c>
    </row>
    <row r="34" spans="1:4">
      <c r="A34" s="27" t="s">
        <v>44</v>
      </c>
      <c r="B34" s="27">
        <f ca="1">LARGE($C$30:$C$34,1)-C34/2</f>
        <v>3696</v>
      </c>
      <c r="C34" s="53">
        <f ca="1">H25</f>
        <v>196</v>
      </c>
      <c r="D34" s="59">
        <f t="shared" ca="1" si="7"/>
        <v>5.1660516605166053E-2</v>
      </c>
    </row>
  </sheetData>
  <mergeCells count="3">
    <mergeCell ref="A23:M23"/>
    <mergeCell ref="A27:C28"/>
    <mergeCell ref="E27:I28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Drop Down 1">
              <controlPr defaultSize="0" autoLine="0" autoPict="0">
                <anchor moveWithCells="1">
                  <from>
                    <xdr:col>8</xdr:col>
                    <xdr:colOff>66675</xdr:colOff>
                    <xdr:row>49</xdr:row>
                    <xdr:rowOff>104775</xdr:rowOff>
                  </from>
                  <to>
                    <xdr:col>9</xdr:col>
                    <xdr:colOff>742950</xdr:colOff>
                    <xdr:row>50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Lista Dados</vt:lpstr>
      <vt:lpstr>Reservas</vt:lpstr>
      <vt:lpstr>Layout do Dashboard</vt:lpstr>
      <vt:lpstr>Auxiliar</vt:lpstr>
      <vt:lpstr>Dashboard</vt:lpstr>
      <vt:lpstr>Dashboard2</vt:lpstr>
      <vt:lpstr>Plan5</vt:lpstr>
      <vt:lpstr>Dados</vt:lpstr>
      <vt:lpstr>Plan4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Usuario</cp:lastModifiedBy>
  <dcterms:created xsi:type="dcterms:W3CDTF">2018-10-23T20:33:50Z</dcterms:created>
  <dcterms:modified xsi:type="dcterms:W3CDTF">2019-08-18T22:10:49Z</dcterms:modified>
</cp:coreProperties>
</file>