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Documents\Cegep - CVM\Hiver 2023\Projet_Synthese\C61\sprint0\"/>
    </mc:Choice>
  </mc:AlternateContent>
  <xr:revisionPtr revIDLastSave="0" documentId="13_ncr:1_{AD1A299C-F3E3-437B-9B19-540A0CFDB171}" xr6:coauthVersionLast="47" xr6:coauthVersionMax="47" xr10:uidLastSave="{00000000-0000-0000-0000-000000000000}"/>
  <bookViews>
    <workbookView xWindow="-120" yWindow="-120" windowWidth="29040" windowHeight="15720" activeTab="4" xr2:uid="{6D9C193E-B1F6-44A4-8A63-4956A2B5AECA}"/>
  </bookViews>
  <sheets>
    <sheet name="Description du projet" sheetId="1" r:id="rId1"/>
    <sheet name="Sprint 1" sheetId="2" r:id="rId2"/>
    <sheet name="Sprint 2" sheetId="3" r:id="rId3"/>
    <sheet name="Sprint 3" sheetId="4" r:id="rId4"/>
    <sheet name="Somaire" sheetId="6" r:id="rId5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6" l="1"/>
  <c r="I13" i="6"/>
  <c r="F14" i="6" s="1"/>
  <c r="F16" i="6"/>
  <c r="F15" i="6"/>
  <c r="E14" i="6"/>
  <c r="L15" i="6"/>
  <c r="K15" i="6"/>
  <c r="J15" i="6"/>
  <c r="I15" i="6"/>
  <c r="J14" i="6"/>
  <c r="I14" i="6"/>
  <c r="L14" i="6"/>
  <c r="K14" i="6"/>
  <c r="L13" i="6"/>
  <c r="K13" i="6"/>
  <c r="J13" i="6"/>
  <c r="D17" i="6"/>
  <c r="E16" i="6"/>
  <c r="E15" i="6"/>
  <c r="F101" i="4"/>
  <c r="K127" i="4"/>
  <c r="E126" i="4"/>
  <c r="E125" i="4"/>
  <c r="E124" i="4"/>
  <c r="E123" i="4"/>
  <c r="E122" i="4"/>
  <c r="E121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99" i="4"/>
  <c r="F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110" i="4" s="1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8" i="4"/>
  <c r="E96" i="4" s="1"/>
  <c r="J25" i="4"/>
  <c r="P24" i="4"/>
  <c r="E24" i="4"/>
  <c r="P23" i="4"/>
  <c r="E23" i="4"/>
  <c r="P22" i="4"/>
  <c r="E22" i="4"/>
  <c r="P21" i="4"/>
  <c r="E21" i="4"/>
  <c r="E20" i="4"/>
  <c r="P20" i="4" s="1"/>
  <c r="E19" i="4"/>
  <c r="P19" i="4" s="1"/>
  <c r="K16" i="4"/>
  <c r="P15" i="4"/>
  <c r="E15" i="4"/>
  <c r="P14" i="4"/>
  <c r="E14" i="4"/>
  <c r="E13" i="4"/>
  <c r="P13" i="4" s="1"/>
  <c r="Q13" i="4" s="1" a="1"/>
  <c r="Q13" i="4" s="1"/>
  <c r="B2" i="4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8" i="3"/>
  <c r="E106" i="3" s="1"/>
  <c r="E37" i="3"/>
  <c r="E105" i="3" s="1"/>
  <c r="E36" i="3"/>
  <c r="E104" i="3" s="1"/>
  <c r="E35" i="3"/>
  <c r="E103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8" i="3"/>
  <c r="E96" i="3" s="1"/>
  <c r="J25" i="3"/>
  <c r="P24" i="3"/>
  <c r="E24" i="3"/>
  <c r="P23" i="3"/>
  <c r="E23" i="3"/>
  <c r="P22" i="3"/>
  <c r="E22" i="3"/>
  <c r="P21" i="3"/>
  <c r="E21" i="3"/>
  <c r="E19" i="3"/>
  <c r="P19" i="3" s="1"/>
  <c r="K16" i="3"/>
  <c r="P15" i="3"/>
  <c r="E15" i="3"/>
  <c r="P14" i="3"/>
  <c r="E14" i="3"/>
  <c r="E13" i="3"/>
  <c r="P13" i="3" s="1"/>
  <c r="Q13" i="3" s="1" a="1"/>
  <c r="Q13" i="3" s="1"/>
  <c r="B2" i="3"/>
  <c r="K127" i="2"/>
  <c r="E126" i="2"/>
  <c r="E125" i="2"/>
  <c r="E124" i="2"/>
  <c r="E123" i="2"/>
  <c r="E122" i="2"/>
  <c r="E121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4" i="2"/>
  <c r="E112" i="2" s="1"/>
  <c r="E43" i="2"/>
  <c r="E111" i="2" s="1"/>
  <c r="E42" i="2"/>
  <c r="E110" i="2" s="1"/>
  <c r="E41" i="2"/>
  <c r="E109" i="2" s="1"/>
  <c r="E40" i="2"/>
  <c r="E108" i="2" s="1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8" i="2"/>
  <c r="E96" i="2" s="1"/>
  <c r="J25" i="2"/>
  <c r="P24" i="2"/>
  <c r="E24" i="2"/>
  <c r="P23" i="2"/>
  <c r="E23" i="2"/>
  <c r="P22" i="2"/>
  <c r="E22" i="2"/>
  <c r="P21" i="2"/>
  <c r="E21" i="2"/>
  <c r="E20" i="2"/>
  <c r="P20" i="2" s="1"/>
  <c r="E19" i="2"/>
  <c r="P19" i="2" s="1"/>
  <c r="K16" i="2"/>
  <c r="P15" i="2"/>
  <c r="E15" i="2"/>
  <c r="P14" i="2"/>
  <c r="E14" i="2"/>
  <c r="E13" i="2"/>
  <c r="P13" i="2" s="1"/>
  <c r="B2" i="2"/>
  <c r="Q19" i="4" l="1" a="1"/>
  <c r="Q19" i="4" s="1"/>
  <c r="Q19" i="2" a="1"/>
  <c r="Q19" i="2" s="1"/>
  <c r="E20" i="3"/>
  <c r="P20" i="3" s="1"/>
  <c r="Q19" i="3" s="1" a="1"/>
  <c r="Q19" i="3" s="1"/>
  <c r="Q13" i="2" a="1"/>
  <c r="Q13" i="2" s="1"/>
  <c r="E29" i="4"/>
  <c r="E29" i="3"/>
  <c r="E97" i="3" s="1"/>
  <c r="E29" i="2"/>
  <c r="E97" i="4" l="1"/>
  <c r="E31" i="4"/>
  <c r="E99" i="4" s="1"/>
  <c r="E30" i="4"/>
  <c r="E98" i="4" s="1"/>
  <c r="E30" i="3"/>
  <c r="E98" i="3" s="1"/>
  <c r="E97" i="2"/>
  <c r="E30" i="2"/>
  <c r="E98" i="2" s="1"/>
  <c r="E31" i="3" l="1"/>
  <c r="E99" i="3" s="1"/>
  <c r="E32" i="4"/>
  <c r="E100" i="4" s="1"/>
  <c r="E31" i="2"/>
  <c r="E99" i="2" l="1"/>
  <c r="E32" i="3"/>
  <c r="E100" i="3" s="1"/>
  <c r="E32" i="2"/>
  <c r="E100" i="2" s="1"/>
  <c r="E33" i="3" l="1"/>
  <c r="E101" i="3" s="1"/>
  <c r="E33" i="2"/>
  <c r="E34" i="3" l="1"/>
  <c r="E102" i="3" s="1"/>
  <c r="E101" i="2"/>
  <c r="E34" i="2"/>
  <c r="E102" i="2" l="1"/>
  <c r="E35" i="2"/>
  <c r="E103" i="2" l="1"/>
  <c r="E36" i="2"/>
  <c r="E104" i="2" l="1"/>
  <c r="E37" i="2"/>
  <c r="E105" i="2" l="1"/>
  <c r="E38" i="2"/>
  <c r="E106" i="2" l="1"/>
  <c r="E39" i="2"/>
  <c r="E107" i="2" l="1"/>
  <c r="E45" i="2"/>
  <c r="E113" i="2" s="1"/>
</calcChain>
</file>

<file path=xl/sharedStrings.xml><?xml version="1.0" encoding="utf-8"?>
<sst xmlns="http://schemas.openxmlformats.org/spreadsheetml/2006/main" count="166" uniqueCount="87">
  <si>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</si>
  <si>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</si>
  <si>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</si>
  <si>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</si>
  <si>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</si>
  <si>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</si>
  <si>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</si>
  <si>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</si>
  <si>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</si>
  <si>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</si>
  <si>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</si>
  <si>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</si>
  <si>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</si>
  <si>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</si>
  <si>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</si>
  <si>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</si>
  <si>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</si>
  <si>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</si>
  <si>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</si>
  <si>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</si>
  <si>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</si>
  <si>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</si>
  <si>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</si>
  <si>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</si>
  <si>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</si>
  <si>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</si>
  <si>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</si>
  <si>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</si>
  <si>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</si>
  <si>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</si>
  <si>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</si>
  <si>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</si>
  <si>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</si>
  <si>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</si>
  <si>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</si>
  <si>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</si>
  <si>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</si>
  <si>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</si>
  <si>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>C’est un projet basé sur Notion s’appelant PlanMe. Il consiste à construire son propre « planner » modulable. L’utilisateur peut ajouter et modifier des blocs, appelées modules, parmi un vaste choix disponible pour organiser tout aspect de sa vie et de partager avec ses contacts !</t>
  </si>
  <si>
    <t>6e semaine</t>
  </si>
  <si>
    <t>8e semaine</t>
  </si>
  <si>
    <t>9e semaine</t>
  </si>
  <si>
    <t>11e semaine</t>
  </si>
  <si>
    <t>12e semaine</t>
  </si>
  <si>
    <t>15e semaine</t>
  </si>
  <si>
    <t>créer page enregistrement | loggin</t>
  </si>
  <si>
    <t xml:space="preserve">créer et lier la base de donnée </t>
  </si>
  <si>
    <t>créer page interface main</t>
  </si>
  <si>
    <t>créer page modules plug-in ( calandar)</t>
  </si>
  <si>
    <t>mis en place de modules plug-in modifiable</t>
  </si>
  <si>
    <t>mis en place d'un algorithme d'amitiée</t>
  </si>
  <si>
    <t>créer un module liste :</t>
  </si>
  <si>
    <t xml:space="preserve">option liste pointer, numeroté ou autre characteres separatifs </t>
  </si>
  <si>
    <t>implémenter algorithme de recommendation amitié</t>
  </si>
  <si>
    <t>implémenter ajout remove amis</t>
  </si>
  <si>
    <t>implémenter fonction ajouter_module()</t>
  </si>
  <si>
    <t>implémenter fonction enlever_module()</t>
  </si>
  <si>
    <t>implémenter fonction modifier()</t>
  </si>
  <si>
    <t>créer module texte vide</t>
  </si>
  <si>
    <t>fonction creer_user()</t>
  </si>
  <si>
    <t>fonction supprimer_user()</t>
  </si>
  <si>
    <t>fonction modifier_user()</t>
  </si>
  <si>
    <t>implementation knn similitude entre usagers</t>
  </si>
  <si>
    <t>implementation module budget</t>
  </si>
  <si>
    <t>implementation de projection depences futures</t>
  </si>
  <si>
    <t>ajout themes differents</t>
  </si>
  <si>
    <t>ajout banque d'icon profiles</t>
  </si>
  <si>
    <t xml:space="preserve">mis en place de l'interface  </t>
  </si>
  <si>
    <t>gestion d'utilisateur</t>
  </si>
  <si>
    <t>debuter le code mis en place d'interfaces</t>
  </si>
  <si>
    <t>implementation d'algorithmes et de modules</t>
  </si>
  <si>
    <t>implementation de budget management</t>
  </si>
  <si>
    <t>maths and budget</t>
  </si>
  <si>
    <t>venir a bout du projet</t>
  </si>
  <si>
    <t>installer node et react</t>
  </si>
  <si>
    <t>Nombre de taches</t>
  </si>
  <si>
    <t>Temps total</t>
  </si>
  <si>
    <t>Difficultée moyenne</t>
  </si>
  <si>
    <t>sprint 1</t>
  </si>
  <si>
    <t>sprint2</t>
  </si>
  <si>
    <t>sprint3</t>
  </si>
  <si>
    <t>Total</t>
  </si>
  <si>
    <t>33h</t>
  </si>
  <si>
    <t>Nb Facile</t>
  </si>
  <si>
    <t>nb moyenne</t>
  </si>
  <si>
    <t xml:space="preserve">nb difficile </t>
  </si>
  <si>
    <t>nb incertain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</si>
</sst>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8" formatCode="[$-F400]h:mm:ss\ AM/PM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vertical="center"/>
      <protection hidden="1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 applyProtection="1">
      <alignment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  <xf numFmtId="0" fontId="0" fillId="10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0" fillId="3" borderId="0" xfId="0" applyFill="1" applyAlignment="1" applyProtection="1">
      <alignment vertical="center"/>
      <protection locked="0"/>
    </xf>
    <xf numFmtId="0" fontId="9" fillId="7" borderId="0" xfId="0" applyFont="1" applyFill="1" applyAlignment="1" applyProtection="1">
      <alignment horizontal="left" vertical="center"/>
      <protection hidden="1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7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7" xfId="0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6" fillId="6" borderId="0" xfId="0" applyFont="1" applyFill="1" applyAlignment="1" applyProtection="1">
      <alignment horizontal="center"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0" fontId="2" fillId="7" borderId="0" xfId="0" applyFont="1" applyFill="1" applyAlignment="1" applyProtection="1">
      <alignment horizontal="left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  <xf numFmtId="0" fontId="0" fillId="0" borderId="0" xfId="0" applyFill="1" applyBorder="1"/>
    <xf numFmtId="0" fontId="0" fillId="0" borderId="11" xfId="0" applyFill="1" applyBorder="1"/>
    <xf numFmtId="0" fontId="0" fillId="0" borderId="0" xfId="0" applyFill="1"/>
    <xf numFmtId="0" fontId="0" fillId="0" borderId="10" xfId="0" applyFill="1" applyBorder="1"/>
    <xf numFmtId="168" fontId="0" fillId="0" borderId="10" xfId="2" applyNumberFormat="1" applyFont="1" applyFill="1" applyBorder="1"/>
    <xf numFmtId="2" fontId="0" fillId="0" borderId="10" xfId="0" applyNumberFormat="1" applyFill="1" applyBorder="1"/>
    <xf numFmtId="168" fontId="0" fillId="0" borderId="10" xfId="0" applyNumberFormat="1" applyFill="1" applyBorder="1"/>
    <xf numFmtId="168" fontId="0" fillId="0" borderId="0" xfId="0" applyNumberFormat="1" applyFill="1"/>
    <xf numFmtId="2" fontId="0" fillId="0" borderId="0" xfId="0" applyNumberFormat="1" applyFill="1"/>
  </cellXfs>
  <cellStyles count="3">
    <cellStyle name="Monétaire" xfId="2" builtinId="4"/>
    <cellStyle name="Normal" xfId="0" builtinId="0"/>
    <cellStyle name="Pourcentage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topLeftCell="B2" workbookViewId="0">
      <selection activeCell="B14" sqref="B14:B23"/>
    </sheetView>
  </sheetViews>
  <sheetFormatPr baseColWidth="10" defaultColWidth="11.42578125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42" t="s">
        <v>4</v>
      </c>
    </row>
    <row r="5" spans="1:10">
      <c r="A5" s="1" t="s">
        <v>1</v>
      </c>
    </row>
    <row r="6" spans="1:10">
      <c r="B6" s="41" t="s">
        <v>5</v>
      </c>
    </row>
    <row r="8" spans="1:10">
      <c r="A8" s="1" t="s">
        <v>2</v>
      </c>
    </row>
    <row r="9" spans="1:10">
      <c r="B9" s="41" t="s">
        <v>7</v>
      </c>
    </row>
    <row r="10" spans="1:10">
      <c r="B10" s="41" t="s">
        <v>6</v>
      </c>
    </row>
    <row r="14" spans="1:10" ht="15.75">
      <c r="A14" s="38" t="s">
        <v>3</v>
      </c>
      <c r="B14" s="45" t="s">
        <v>38</v>
      </c>
    </row>
    <row r="15" spans="1:10" ht="15.75">
      <c r="A15" s="39"/>
      <c r="B15" s="46"/>
    </row>
    <row r="16" spans="1:10" ht="15.75">
      <c r="A16" s="39"/>
      <c r="B16" s="46"/>
    </row>
    <row r="17" spans="1:2" ht="15.75">
      <c r="A17" s="39"/>
      <c r="B17" s="46"/>
    </row>
    <row r="18" spans="1:2" ht="15.75">
      <c r="A18" s="39"/>
      <c r="B18" s="46"/>
    </row>
    <row r="19" spans="1:2" ht="15.75">
      <c r="A19" s="39"/>
      <c r="B19" s="46"/>
    </row>
    <row r="20" spans="1:2" ht="15.75">
      <c r="A20" s="39"/>
      <c r="B20" s="46"/>
    </row>
    <row r="21" spans="1:2" ht="15.75">
      <c r="A21" s="39"/>
      <c r="B21" s="46"/>
    </row>
    <row r="22" spans="1:2" ht="15.75">
      <c r="A22" s="39"/>
      <c r="B22" s="46"/>
    </row>
    <row r="23" spans="1:2" ht="15.75">
      <c r="A23" s="40"/>
      <c r="B23" s="47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topLeftCell="A13" workbookViewId="0">
      <selection activeCell="K34" sqref="K34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1   |   " &amp;'Description du projet'!$C$2</f>
        <v xml:space="preserve">Sprint 1 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 t="s">
        <v>8</v>
      </c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39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40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69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debuter le code mi…</v>
      </c>
      <c r="Q13" s="3" t="str">
        <f t="array" ref="Q13">_xlfn.UNIQUE(_xlfn._xlws.FILTER($P$13:$P$15,NOT(ISBLANK($P$13:$P$15))))</f>
        <v>1 - debuter le code mi…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67</v>
      </c>
      <c r="G19" s="50"/>
      <c r="H19" s="50"/>
      <c r="I19" s="50"/>
      <c r="J19" s="64"/>
      <c r="K19" s="65"/>
      <c r="P19" s="3" t="str">
        <f t="shared" ref="P19:P24" si="0">IF(ISBLANK(F19),"", E19&amp; " - " &amp;IF(LEN(F19)&lt;$P$11,F19,LEFT(F19,$P$11) &amp; "…"))</f>
        <v>1 - mis en place de l'…</v>
      </c>
      <c r="Q19" s="3" t="str">
        <f t="array" ref="Q19">_xlfn.UNIQUE(_xlfn._xlws.FILTER($P$19:$P$24,NOT(ISBLANK($P$19:$P$24))))</f>
        <v>1 - mis en place de l'…</v>
      </c>
    </row>
    <row r="20" spans="4:17">
      <c r="E20" s="9">
        <f>IF(ISBLANK(F20), "", MAX($E$19:E19)+1)</f>
        <v>2</v>
      </c>
      <c r="F20" s="48" t="s">
        <v>68</v>
      </c>
      <c r="G20" s="48"/>
      <c r="H20" s="48"/>
      <c r="I20" s="48"/>
      <c r="J20" s="62"/>
      <c r="K20" s="63"/>
      <c r="P20" s="3" t="str">
        <f t="shared" si="0"/>
        <v>2 - gestion d'utilisat…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64"/>
      <c r="K21" s="65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62"/>
      <c r="K22" s="63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64"/>
      <c r="K23" s="65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62"/>
      <c r="K24" s="63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IF(ISBLANK(F30), "", 1)</f>
        <v>1</v>
      </c>
      <c r="F28" s="3" t="s">
        <v>74</v>
      </c>
      <c r="G28" s="17"/>
      <c r="H28" s="18"/>
      <c r="I28" s="18"/>
      <c r="J28" s="19">
        <v>2.0833333333333332E-2</v>
      </c>
      <c r="K28" s="20" t="s">
        <v>22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IF(ISBLANK(F35), "", MAX($E$28:E29)+1)</f>
        <v>3</v>
      </c>
      <c r="F30" s="16" t="s">
        <v>45</v>
      </c>
      <c r="G30" s="17"/>
      <c r="H30" s="18"/>
      <c r="I30" s="18"/>
      <c r="J30" s="19">
        <v>8.3333333333333329E-2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IF(ISBLANK(F36), "", MAX($E$28:E30)+1)</f>
        <v>4</v>
      </c>
      <c r="F31" s="34" t="s">
        <v>59</v>
      </c>
      <c r="G31" s="22"/>
      <c r="H31" s="23"/>
      <c r="I31" s="23"/>
      <c r="J31" s="24">
        <v>6.2499999999999993E-2</v>
      </c>
      <c r="K31" s="25" t="s">
        <v>23</v>
      </c>
      <c r="P31" s="14">
        <f t="shared" si="1"/>
        <v>4.1666666666666664E-2</v>
      </c>
    </row>
    <row r="32" spans="4:17">
      <c r="E32" s="8">
        <f>IF(ISBLANK(F37), "", MAX($E$28:E31)+1)</f>
        <v>5</v>
      </c>
      <c r="F32" s="43" t="s">
        <v>60</v>
      </c>
      <c r="G32" s="17"/>
      <c r="H32" s="18"/>
      <c r="I32" s="18"/>
      <c r="J32" s="19">
        <v>4.1666666666666664E-2</v>
      </c>
      <c r="K32" s="20" t="s">
        <v>23</v>
      </c>
      <c r="P32" s="14">
        <f t="shared" si="1"/>
        <v>5.2083333333333329E-2</v>
      </c>
    </row>
    <row r="33" spans="5:16">
      <c r="E33" s="9">
        <f>IF(ISBLANK(F38), "", MAX($E$28:E32)+1)</f>
        <v>6</v>
      </c>
      <c r="F33" s="34" t="s">
        <v>61</v>
      </c>
      <c r="G33" s="22"/>
      <c r="H33" s="23"/>
      <c r="I33" s="23"/>
      <c r="J33" s="24">
        <v>4.1666666666666664E-2</v>
      </c>
      <c r="K33" s="25" t="s">
        <v>23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46</v>
      </c>
      <c r="G34" s="17"/>
      <c r="H34" s="18"/>
      <c r="I34" s="18"/>
      <c r="J34" s="19">
        <v>8.3333333333333329E-2</v>
      </c>
      <c r="K34" s="20" t="s">
        <v>25</v>
      </c>
      <c r="P34" s="14">
        <f t="shared" si="1"/>
        <v>7.2916666666666657E-2</v>
      </c>
    </row>
    <row r="35" spans="5:16">
      <c r="E35" s="9">
        <f>IF(ISBLANK(F39), "", MAX($E$28:E34)+1)</f>
        <v>8</v>
      </c>
      <c r="F35" s="16" t="s">
        <v>47</v>
      </c>
      <c r="G35" s="22"/>
      <c r="H35" s="23"/>
      <c r="I35" s="23"/>
      <c r="J35" s="24">
        <v>8.3333333333333329E-2</v>
      </c>
      <c r="K35" s="25" t="s">
        <v>24</v>
      </c>
      <c r="P35" s="14">
        <f t="shared" si="1"/>
        <v>8.3333333333333329E-2</v>
      </c>
    </row>
    <row r="36" spans="5:16">
      <c r="E36" s="8">
        <f>IF(ISBLANK(#REF!), "", MAX($E$28:E35)+1)</f>
        <v>9</v>
      </c>
      <c r="F36" s="21" t="s">
        <v>55</v>
      </c>
      <c r="G36" s="17"/>
      <c r="H36" s="18"/>
      <c r="I36" s="18"/>
      <c r="J36" s="19">
        <v>0.20833333333333326</v>
      </c>
      <c r="K36" s="20" t="s">
        <v>24</v>
      </c>
      <c r="P36" s="14">
        <f t="shared" si="1"/>
        <v>9.375E-2</v>
      </c>
    </row>
    <row r="37" spans="5:16">
      <c r="E37" s="9">
        <f>IF(ISBLANK(#REF!), "", MAX($E$28:E36)+1)</f>
        <v>10</v>
      </c>
      <c r="F37" s="16" t="s">
        <v>56</v>
      </c>
      <c r="G37" s="22"/>
      <c r="H37" s="23"/>
      <c r="I37" s="23"/>
      <c r="J37" s="24">
        <v>8.3333333333333329E-2</v>
      </c>
      <c r="K37" s="25" t="s">
        <v>23</v>
      </c>
      <c r="P37" s="14">
        <f t="shared" si="1"/>
        <v>0.10416666666666667</v>
      </c>
    </row>
    <row r="38" spans="5:16">
      <c r="E38" s="8">
        <f>IF(ISBLANK(#REF!), "", MAX($E$28:E37)+1)</f>
        <v>11</v>
      </c>
      <c r="F38" s="21" t="s">
        <v>57</v>
      </c>
      <c r="G38" s="17"/>
      <c r="H38" s="18"/>
      <c r="I38" s="18"/>
      <c r="J38" s="19">
        <v>8.3333333333333329E-2</v>
      </c>
      <c r="K38" s="20" t="s">
        <v>24</v>
      </c>
      <c r="P38" s="14">
        <f t="shared" si="1"/>
        <v>0.11458333333333334</v>
      </c>
    </row>
    <row r="39" spans="5:16">
      <c r="E39" s="9">
        <f>IF(ISBLANK(#REF!), "", MAX($E$28:E38)+1)</f>
        <v>12</v>
      </c>
      <c r="F39" s="21" t="s">
        <v>58</v>
      </c>
      <c r="G39" s="22"/>
      <c r="H39" s="23"/>
      <c r="I39" s="23"/>
      <c r="J39" s="24">
        <v>4.1666666666666664E-2</v>
      </c>
      <c r="K39" s="25" t="s">
        <v>22</v>
      </c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>
        <f>IF(ISBLANK(#REF!), "", MAX($E$28:E44)+1)</f>
        <v>13</v>
      </c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IF(COUNTA(F30:F39)&lt;4, "Attention, vous devez définir au moins quatre tâches.", COUNTA(F30:F39)&amp;IF(COUNTA(F30:F39)&gt;1," objectifs ont été déterminées"," objectif a été déterminée"))</f>
        <v>10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IF(ISBLANK(F30),"",F30)</f>
        <v>créer page enregistrement | loggin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créer et lier la base de donnée 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IF(ISBLANK(F35),"",F35)</f>
        <v>créer page interface main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IF(ISBLANK(F36),"",F36)</f>
        <v>implémenter fonction ajouter_module()</v>
      </c>
      <c r="G99" s="52"/>
      <c r="H99" s="48"/>
      <c r="I99" s="53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>IF(ISBLANK(F37),"",F37)</f>
        <v>implémenter fonction enlever_module()</v>
      </c>
      <c r="G100" s="54"/>
      <c r="H100" s="50"/>
      <c r="I100" s="55"/>
      <c r="J100" s="32"/>
      <c r="K100" s="33"/>
      <c r="P100" s="15">
        <v>0.4</v>
      </c>
    </row>
    <row r="101" spans="5:16">
      <c r="E101" s="9">
        <f t="shared" si="2"/>
        <v>6</v>
      </c>
      <c r="F101" s="34" t="str">
        <f>IF(ISBLANK(F38),"",F38)</f>
        <v>implémenter fonction modifier()</v>
      </c>
      <c r="G101" s="52"/>
      <c r="H101" s="48"/>
      <c r="I101" s="53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54"/>
      <c r="H102" s="50"/>
      <c r="I102" s="55"/>
      <c r="J102" s="32"/>
      <c r="K102" s="33"/>
      <c r="P102" s="15">
        <v>0.6</v>
      </c>
    </row>
    <row r="103" spans="5:16">
      <c r="E103" s="9">
        <f t="shared" si="2"/>
        <v>8</v>
      </c>
      <c r="F103" s="34" t="str">
        <f>IF(ISBLANK(F39),"",F39)</f>
        <v>créer module texte vide</v>
      </c>
      <c r="G103" s="52"/>
      <c r="H103" s="48"/>
      <c r="I103" s="53"/>
      <c r="J103" s="35"/>
      <c r="K103" s="36"/>
      <c r="P103" s="15">
        <v>0.7</v>
      </c>
    </row>
    <row r="104" spans="5:16">
      <c r="E104" s="8">
        <f t="shared" si="2"/>
        <v>9</v>
      </c>
      <c r="F104" s="31" t="e">
        <f>IF(ISBLANK(#REF!),"",#REF!)</f>
        <v>#REF!</v>
      </c>
      <c r="G104" s="54"/>
      <c r="H104" s="50"/>
      <c r="I104" s="55"/>
      <c r="J104" s="32"/>
      <c r="K104" s="33"/>
      <c r="P104" s="15">
        <v>0.8</v>
      </c>
    </row>
    <row r="105" spans="5:16">
      <c r="E105" s="9">
        <f t="shared" si="2"/>
        <v>10</v>
      </c>
      <c r="F105" s="34" t="e">
        <f>IF(ISBLANK(#REF!),"",#REF!)</f>
        <v>#REF!</v>
      </c>
      <c r="G105" s="52"/>
      <c r="H105" s="48"/>
      <c r="I105" s="53"/>
      <c r="J105" s="35"/>
      <c r="K105" s="36"/>
      <c r="P105" s="15">
        <v>0.9</v>
      </c>
    </row>
    <row r="106" spans="5:16">
      <c r="E106" s="8">
        <f t="shared" si="2"/>
        <v>11</v>
      </c>
      <c r="F106" s="31" t="e">
        <f>IF(ISBLANK(#REF!),"",#REF!)</f>
        <v>#REF!</v>
      </c>
      <c r="G106" s="54"/>
      <c r="H106" s="50"/>
      <c r="I106" s="55"/>
      <c r="J106" s="32"/>
      <c r="K106" s="33"/>
      <c r="P106" s="15">
        <v>1</v>
      </c>
    </row>
    <row r="107" spans="5:16">
      <c r="E107" s="9">
        <f t="shared" si="2"/>
        <v>12</v>
      </c>
      <c r="F107" s="34" t="e">
        <f>IF(ISBLANK(#REF!),"",#REF!)</f>
        <v>#REF!</v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>
        <f t="shared" si="3"/>
        <v>13</v>
      </c>
      <c r="F113" s="34" t="e">
        <f>IF(ISBLANK(#REF!),"",#REF!)</f>
        <v>#REF!</v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4" priority="5" operator="equal">
      <formula>"incertain"</formula>
    </cfRule>
    <cfRule type="cellIs" dxfId="23" priority="6" operator="equal">
      <formula>"difficile"</formula>
    </cfRule>
    <cfRule type="cellIs" dxfId="22" priority="7" operator="equal">
      <formula>"moyenne"</formula>
    </cfRule>
    <cfRule type="cellIs" dxfId="2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20" priority="2">
      <formula>COUNTA(F111:F113)=0</formula>
    </cfRule>
  </conditionalFormatting>
  <conditionalFormatting sqref="K127">
    <cfRule type="expression" dxfId="19" priority="1">
      <formula>COUNTA(F121:F126)&lt;2</formula>
    </cfRule>
  </conditionalFormatting>
  <conditionalFormatting sqref="K46">
    <cfRule type="expression" dxfId="18" priority="18">
      <formula>COUNTA($F$30:$F$39)&lt;4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  <dataValidation allowBlank="1" showInputMessage="1" showErrorMessage="1" promptTitle="Définition d'une tâche" prompt="Veuillez définir une tâche importante pour ce sprint. Soyez précis et concis." sqref="F30 F34:F44" xr:uid="{27D2B11F-8469-4F09-8C3F-321E2C67DCC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topLeftCell="A7" workbookViewId="0">
      <selection activeCell="L31" sqref="L31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2   |   " &amp;'Description du projet'!$C$2</f>
        <v xml:space="preserve">Sprint 2 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41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42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70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implementation d'a…</v>
      </c>
      <c r="Q13" s="3" t="str">
        <f t="array" ref="Q13">_xlfn.UNIQUE(_xlfn._xlws.FILTER($P$13:$P$15,NOT(ISBLANK($P$13:$P$15))))</f>
        <v>1 - implementation d'a…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49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mis en place de mo…</v>
      </c>
      <c r="Q19" s="3" t="str">
        <f t="array" ref="Q19">_xlfn.UNIQUE(_xlfn._xlws.FILTER($P$19:$P$24,NOT(ISBLANK($P$19:$P$24))))</f>
        <v>1 - mis en place de mo…</v>
      </c>
    </row>
    <row r="20" spans="4:17">
      <c r="E20" s="9">
        <f>IF(ISBLANK(F20), "", MAX($E$19:E19)+1)</f>
        <v>2</v>
      </c>
      <c r="F20" s="48" t="s">
        <v>50</v>
      </c>
      <c r="G20" s="48"/>
      <c r="H20" s="48"/>
      <c r="I20" s="48"/>
      <c r="J20" s="70"/>
      <c r="K20" s="71"/>
      <c r="P20" s="3" t="str">
        <f t="shared" si="0"/>
        <v>2 - mis en place d'un 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2"/>
      <c r="K21" s="73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70"/>
      <c r="K22" s="71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2"/>
      <c r="K23" s="73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70"/>
      <c r="K24" s="71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IF(ISBLANK(F33), "", 1)</f>
        <v>1</v>
      </c>
      <c r="F28" s="16" t="s">
        <v>54</v>
      </c>
      <c r="G28" s="17"/>
      <c r="H28" s="18"/>
      <c r="I28" s="18"/>
      <c r="J28" s="19">
        <v>4.1666666666666664E-2</v>
      </c>
      <c r="K28" s="20" t="s">
        <v>23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F29" s="21" t="s">
        <v>53</v>
      </c>
      <c r="G29" s="22"/>
      <c r="H29" s="23"/>
      <c r="I29" s="23"/>
      <c r="J29" s="24">
        <v>8.3333333333333329E-2</v>
      </c>
      <c r="K29" s="25" t="s">
        <v>24</v>
      </c>
      <c r="P29" s="14">
        <f>P28+$P$27</f>
        <v>2.0833333333333332E-2</v>
      </c>
      <c r="Q29" s="15" t="s">
        <v>24</v>
      </c>
    </row>
    <row r="30" spans="4:17">
      <c r="E30" s="8">
        <f>IF(ISBLANK(F28), "", MAX($E$28:E29)+1)</f>
        <v>3</v>
      </c>
      <c r="F30" s="44" t="s">
        <v>62</v>
      </c>
      <c r="G30" s="17"/>
      <c r="H30" s="18"/>
      <c r="I30" s="18"/>
      <c r="J30" s="19">
        <v>0.125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IF(ISBLANK(F29), "", MAX($E$28:E30)+1)</f>
        <v>4</v>
      </c>
      <c r="F31" s="34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IF(ISBLANK(F32), "", MAX($E$28:E31)+1)</f>
        <v>5</v>
      </c>
      <c r="F32" s="16" t="s">
        <v>48</v>
      </c>
      <c r="G32" s="17"/>
      <c r="H32" s="18"/>
      <c r="I32" s="18"/>
      <c r="J32" s="19">
        <v>6.2499999999999993E-2</v>
      </c>
      <c r="K32" s="20" t="s">
        <v>23</v>
      </c>
      <c r="P32" s="14">
        <f t="shared" si="1"/>
        <v>5.2083333333333329E-2</v>
      </c>
    </row>
    <row r="33" spans="5:16">
      <c r="E33" s="9">
        <f>IF(ISBLANK(#REF!), "", MAX($E$28:E32)+1)</f>
        <v>6</v>
      </c>
      <c r="F33" s="16" t="s">
        <v>51</v>
      </c>
      <c r="G33" s="22"/>
      <c r="H33" s="23"/>
      <c r="I33" s="23"/>
      <c r="J33" s="24">
        <v>4.1666666666666664E-2</v>
      </c>
      <c r="K33" s="25" t="s">
        <v>22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52</v>
      </c>
      <c r="G34" s="17"/>
      <c r="H34" s="18"/>
      <c r="I34" s="18"/>
      <c r="J34" s="19">
        <v>4.1666666666666664E-2</v>
      </c>
      <c r="K34" s="20" t="s">
        <v>22</v>
      </c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6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IF(ISBLANK(F33),"",F33)</f>
        <v>créer un module liste :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option liste pointer, numeroté ou autre characteres separatifs 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IF(ISBLANK(F28),"",F28)</f>
        <v>implémenter ajout remove amis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IF(ISBLANK(F29),"",F29)</f>
        <v>implémenter algorithme de recommendation amitié</v>
      </c>
      <c r="G99" s="52"/>
      <c r="H99" s="48"/>
      <c r="I99" s="53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 t="shared" si="2"/>
        <v>créer page modules plug-in ( calandar)</v>
      </c>
      <c r="G100" s="54"/>
      <c r="H100" s="50"/>
      <c r="I100" s="55"/>
      <c r="J100" s="32"/>
      <c r="K100" s="33"/>
      <c r="P100" s="15">
        <v>0.4</v>
      </c>
    </row>
    <row r="101" spans="5:16">
      <c r="E101" s="9">
        <f t="shared" si="2"/>
        <v>6</v>
      </c>
      <c r="F101" s="34" t="e">
        <f>IF(ISBLANK(#REF!),"",#REF!)</f>
        <v>#REF!</v>
      </c>
      <c r="G101" s="52"/>
      <c r="H101" s="48"/>
      <c r="I101" s="53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54"/>
      <c r="H102" s="50"/>
      <c r="I102" s="5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52"/>
      <c r="H103" s="48"/>
      <c r="I103" s="53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4"/>
      <c r="H104" s="50"/>
      <c r="I104" s="5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52"/>
      <c r="H105" s="48"/>
      <c r="I105" s="53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4"/>
      <c r="H106" s="50"/>
      <c r="I106" s="5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5" priority="5" operator="equal">
      <formula>"incertain"</formula>
    </cfRule>
    <cfRule type="cellIs" dxfId="14" priority="6" operator="equal">
      <formula>"difficile"</formula>
    </cfRule>
    <cfRule type="cellIs" dxfId="13" priority="7" operator="equal">
      <formula>"moyenne"</formula>
    </cfRule>
    <cfRule type="cellIs" dxfId="1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1" priority="2">
      <formula>COUNTA(F111:F113)=0</formula>
    </cfRule>
  </conditionalFormatting>
  <conditionalFormatting sqref="K127">
    <cfRule type="expression" dxfId="10" priority="1">
      <formula>COUNTA(F121:F126)&lt;2</formula>
    </cfRule>
  </conditionalFormatting>
  <conditionalFormatting sqref="K46">
    <cfRule type="expression" dxfId="9" priority="17">
      <formula>COUNTA($F$28:$F$39)&lt;4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  <dataValidation allowBlank="1" showInputMessage="1" showErrorMessage="1" promptTitle="Définition d'une tâche" prompt="Veuillez définir une tâche importante pour ce sprint. Soyez précis et concis." sqref="F32:F45 F28:F29" xr:uid="{5ACE8D9B-5F77-46EF-8941-A2F10E18F84C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topLeftCell="A10" workbookViewId="0">
      <selection activeCell="K31" sqref="K31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3  |   " &amp;'Description du projet'!$C$2</f>
        <v xml:space="preserve">Sprint 3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43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44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72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maths and budget</v>
      </c>
      <c r="Q13" s="3" t="str">
        <f t="array" ref="Q13">_xlfn.UNIQUE(_xlfn._xlws.FILTER($P$13:$P$15,NOT(ISBLANK($P$13:$P$15))))</f>
        <v>1 - maths and budget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71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implementation de …</v>
      </c>
      <c r="Q19" s="3" t="str">
        <f t="array" ref="Q19">_xlfn.UNIQUE(_xlfn._xlws.FILTER($P$19:$P$24,NOT(ISBLANK($P$19:$P$24))))</f>
        <v>1 - implementation de …</v>
      </c>
    </row>
    <row r="20" spans="4:17">
      <c r="E20" s="9">
        <f>IF(ISBLANK(F20), "", MAX($E$19:E19)+1)</f>
        <v>2</v>
      </c>
      <c r="F20" s="48" t="s">
        <v>73</v>
      </c>
      <c r="G20" s="48"/>
      <c r="H20" s="48"/>
      <c r="I20" s="48"/>
      <c r="J20" s="70"/>
      <c r="K20" s="71"/>
      <c r="P20" s="3" t="str">
        <f t="shared" si="0"/>
        <v>2 - venir a bout du pr…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4"/>
      <c r="K21" s="75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76"/>
      <c r="K22" s="77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4"/>
      <c r="K23" s="75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76"/>
      <c r="K24" s="77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IF(ISBLANK(F28), "", 1)</f>
        <v>1</v>
      </c>
      <c r="F28" s="16" t="s">
        <v>63</v>
      </c>
      <c r="G28" s="17"/>
      <c r="H28" s="18"/>
      <c r="I28" s="18"/>
      <c r="J28" s="19">
        <v>6.2499999999999993E-2</v>
      </c>
      <c r="K28" s="20" t="s">
        <v>24</v>
      </c>
      <c r="P28" s="14">
        <v>1.0416666666666666E-2</v>
      </c>
      <c r="Q28" s="15" t="s">
        <v>23</v>
      </c>
    </row>
    <row r="29" spans="4:17">
      <c r="E29" s="9">
        <f>IF(ISBLANK(F29), "", MAX($E$28:E28)+1)</f>
        <v>2</v>
      </c>
      <c r="F29" s="21" t="s">
        <v>64</v>
      </c>
      <c r="G29" s="22"/>
      <c r="H29" s="23"/>
      <c r="I29" s="23"/>
      <c r="J29" s="24">
        <v>4.1666666666666664E-2</v>
      </c>
      <c r="K29" s="25" t="s">
        <v>23</v>
      </c>
      <c r="P29" s="14">
        <f>P28+$P$27</f>
        <v>2.0833333333333332E-2</v>
      </c>
      <c r="Q29" s="15" t="s">
        <v>24</v>
      </c>
    </row>
    <row r="30" spans="4:17">
      <c r="E30" s="8">
        <f>IF(ISBLANK(F30), "", MAX($E$28:E29)+1)</f>
        <v>3</v>
      </c>
      <c r="F30" s="16" t="s">
        <v>65</v>
      </c>
      <c r="G30" s="17"/>
      <c r="H30" s="18"/>
      <c r="I30" s="18"/>
      <c r="J30" s="19">
        <v>2.0833333333333332E-2</v>
      </c>
      <c r="K30" s="20" t="s">
        <v>22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IF(ISBLANK(F31), "", MAX($E$28:E30)+1)</f>
        <v>4</v>
      </c>
      <c r="F31" s="21" t="s">
        <v>66</v>
      </c>
      <c r="G31" s="22"/>
      <c r="H31" s="23"/>
      <c r="I31" s="23"/>
      <c r="J31" s="24">
        <v>2.0833333333333332E-2</v>
      </c>
      <c r="K31" s="25" t="s">
        <v>22</v>
      </c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4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 t="shared" ref="E96:F111" si="2">IF(ISBLANK(F28),"",F28)</f>
        <v>implementation module budget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si="2"/>
        <v>2</v>
      </c>
      <c r="F97" s="34" t="str">
        <f t="shared" si="2"/>
        <v>implementation de projection depences futures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 t="shared" si="2"/>
        <v>ajout themes differents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 t="shared" si="2"/>
        <v>ajout banque d'icon profiles</v>
      </c>
      <c r="G99" s="52"/>
      <c r="H99" s="48"/>
      <c r="I99" s="53"/>
      <c r="J99" s="35"/>
      <c r="K99" s="36"/>
      <c r="P99" s="15">
        <v>0.3</v>
      </c>
    </row>
    <row r="100" spans="5:16">
      <c r="E100" s="8" t="str">
        <f t="shared" si="2"/>
        <v/>
      </c>
      <c r="F100" s="31"/>
      <c r="G100" s="54"/>
      <c r="H100" s="50"/>
      <c r="I100" s="55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>IF(ISBLANK(F33),"",F33)</f>
        <v/>
      </c>
      <c r="G101" s="52"/>
      <c r="H101" s="48"/>
      <c r="I101" s="53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54"/>
      <c r="H102" s="50"/>
      <c r="I102" s="5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52"/>
      <c r="H103" s="48"/>
      <c r="I103" s="53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4"/>
      <c r="H104" s="50"/>
      <c r="I104" s="5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52"/>
      <c r="H105" s="48"/>
      <c r="I105" s="53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4"/>
      <c r="H106" s="50"/>
      <c r="I106" s="5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64F-E39C-495F-A4DA-B9EE4DC4AE4D}">
  <dimension ref="C12:N17"/>
  <sheetViews>
    <sheetView tabSelected="1" workbookViewId="0">
      <selection activeCell="F18" sqref="F18"/>
    </sheetView>
  </sheetViews>
  <sheetFormatPr baseColWidth="10" defaultRowHeight="15"/>
  <cols>
    <col min="2" max="2" width="17.140625" customWidth="1"/>
    <col min="3" max="3" width="12.5703125" customWidth="1"/>
    <col min="4" max="4" width="19.7109375" customWidth="1"/>
    <col min="6" max="6" width="24.42578125" customWidth="1"/>
    <col min="8" max="8" width="18.7109375" customWidth="1"/>
  </cols>
  <sheetData>
    <row r="12" spans="3:14">
      <c r="C12" s="80"/>
      <c r="D12" s="80"/>
      <c r="E12" s="80"/>
      <c r="F12" s="80"/>
      <c r="I12" s="79" t="s">
        <v>83</v>
      </c>
      <c r="J12" s="79" t="s">
        <v>84</v>
      </c>
      <c r="K12" s="79" t="s">
        <v>85</v>
      </c>
      <c r="L12" s="79" t="s">
        <v>86</v>
      </c>
    </row>
    <row r="13" spans="3:14">
      <c r="C13" s="81"/>
      <c r="D13" s="81" t="s">
        <v>75</v>
      </c>
      <c r="E13" s="81" t="s">
        <v>76</v>
      </c>
      <c r="F13" s="81" t="s">
        <v>77</v>
      </c>
      <c r="I13">
        <f>COUNTIF('Sprint 1'!K28:K39,"facile")</f>
        <v>2</v>
      </c>
      <c r="J13">
        <f>COUNTIF('Sprint 1'!K28:K39,"moyenne")</f>
        <v>4</v>
      </c>
      <c r="K13">
        <f>COUNTIF('Sprint 1'!K28:K39,"difficile")</f>
        <v>4</v>
      </c>
      <c r="L13">
        <f>COUNTIF('Sprint 1'!K28:K39,"incertain")</f>
        <v>1</v>
      </c>
      <c r="N13">
        <v>1</v>
      </c>
    </row>
    <row r="14" spans="3:14">
      <c r="C14" s="81" t="s">
        <v>78</v>
      </c>
      <c r="D14" s="81">
        <v>11</v>
      </c>
      <c r="E14" s="82">
        <f>SUM('Sprint 1'!J28:J39)</f>
        <v>0.83333333333333326</v>
      </c>
      <c r="F14" s="83">
        <f>(I13 * N13 + J13*N14+K13*N15+L13*N16)/ 20</f>
        <v>3.4750000000000001</v>
      </c>
      <c r="I14">
        <f>COUNTIF('Sprint 2'!K28:K34,"facile")</f>
        <v>2</v>
      </c>
      <c r="J14">
        <f>COUNTIF('Sprint 2'!K28:K34,"moyenne")</f>
        <v>2</v>
      </c>
      <c r="K14">
        <f>COUNTIF('Sprint 2'!K28:K34,"difficile")</f>
        <v>2</v>
      </c>
      <c r="L14">
        <f>COUNTIF('Sprint 2'!K28:K34,"incertain")</f>
        <v>0</v>
      </c>
      <c r="N14">
        <v>5</v>
      </c>
    </row>
    <row r="15" spans="3:14">
      <c r="C15" s="81" t="s">
        <v>79</v>
      </c>
      <c r="D15" s="81">
        <v>7</v>
      </c>
      <c r="E15" s="84">
        <f>SUM('Sprint 2'!J28:J34)</f>
        <v>0.39583333333333337</v>
      </c>
      <c r="F15" s="83">
        <f>(I14 * N13 + J14*N14+K14*N15+L14*N16)/ 9.5</f>
        <v>3.3684210526315788</v>
      </c>
      <c r="I15">
        <f>COUNTIF('Sprint 3'!K28:K31,"facile")</f>
        <v>2</v>
      </c>
      <c r="J15">
        <f>COUNTIF('Sprint 3'!K28:K31,"moyenne")</f>
        <v>1</v>
      </c>
      <c r="K15">
        <f>COUNTIF('Sprint 3'!K28:K31,"difficile")</f>
        <v>1</v>
      </c>
      <c r="L15">
        <f>COUNTIF('Sprint 3'!K28:K31,"incertain")</f>
        <v>0</v>
      </c>
      <c r="N15">
        <v>10</v>
      </c>
    </row>
    <row r="16" spans="3:14">
      <c r="C16" s="81" t="s">
        <v>80</v>
      </c>
      <c r="D16" s="81">
        <v>4</v>
      </c>
      <c r="E16" s="84">
        <f>SUM('Sprint 3'!J28:J31)</f>
        <v>0.14583333333333331</v>
      </c>
      <c r="F16" s="83">
        <f>(I15 * N13 + J15*N14+K15*N15+L15*N16)/ 9.5</f>
        <v>1.7894736842105263</v>
      </c>
      <c r="N16">
        <v>7.5</v>
      </c>
    </row>
    <row r="17" spans="3:6">
      <c r="C17" s="78" t="s">
        <v>81</v>
      </c>
      <c r="D17" s="78">
        <f>SUM(D14:D16)</f>
        <v>22</v>
      </c>
      <c r="E17" s="85" t="s">
        <v>82</v>
      </c>
      <c r="F17" s="86">
        <f>AVERAGE(F14:F16)</f>
        <v>2.8776315789473679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Description du projet</vt:lpstr>
      <vt:lpstr>Sprint 1</vt:lpstr>
      <vt:lpstr>Sprint 2</vt:lpstr>
      <vt:lpstr>Sprint 3</vt:lpstr>
      <vt:lpstr>Somaire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Jessika Longtin</cp:lastModifiedBy>
  <dcterms:created xsi:type="dcterms:W3CDTF">2023-02-23T21:31:31Z</dcterms:created>
  <dcterms:modified xsi:type="dcterms:W3CDTF">2023-03-02T03:32:44Z</dcterms:modified>
</cp:coreProperties>
</file>