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mccoy17\Documents\Brass Tacks\1040 Project\New folder\2020 Presidential Candidates\"/>
    </mc:Choice>
  </mc:AlternateContent>
  <bookViews>
    <workbookView xWindow="0" yWindow="0" windowWidth="23040" windowHeight="8808" tabRatio="944" firstSheet="2" activeTab="7"/>
  </bookViews>
  <sheets>
    <sheet name="home" sheetId="9" r:id="rId1"/>
    <sheet name="SLID WS" sheetId="33" state="hidden" r:id="rId2"/>
    <sheet name="W2" sheetId="5" r:id="rId3"/>
    <sheet name="MISC Inc" sheetId="6" r:id="rId4"/>
    <sheet name="K-1" sheetId="27" r:id="rId5"/>
    <sheet name="mapping" sheetId="4" r:id="rId6"/>
    <sheet name="Sum" sheetId="31" r:id="rId7"/>
    <sheet name="1040" sheetId="1" r:id="rId8"/>
    <sheet name="Sch1" sheetId="13" r:id="rId9"/>
    <sheet name="Sch2" sheetId="18" r:id="rId10"/>
    <sheet name="Sch3" sheetId="20" r:id="rId11"/>
    <sheet name="Sch4" sheetId="21" r:id="rId12"/>
    <sheet name="Sch5" sheetId="15" r:id="rId13"/>
    <sheet name="F 6251" sheetId="30" r:id="rId14"/>
    <sheet name="schA" sheetId="16" r:id="rId15"/>
    <sheet name="SchB" sheetId="7" r:id="rId16"/>
    <sheet name="SchC" sheetId="24" r:id="rId17"/>
    <sheet name="SchD" sheetId="12" r:id="rId18"/>
    <sheet name="SchE" sheetId="25" r:id="rId19"/>
    <sheet name="SchSE" sheetId="26" r:id="rId20"/>
    <sheet name="tax table" sheetId="3" r:id="rId21"/>
    <sheet name="SE Health Insur Deduct WS" sheetId="22" state="hidden" r:id="rId22"/>
    <sheet name="IRA Deduction WS" sheetId="23" state="hidden" r:id="rId23"/>
    <sheet name="QD CGT Tax WS" sheetId="10" r:id="rId24"/>
    <sheet name="28% gain WS" sheetId="28" state="hidden" r:id="rId25"/>
    <sheet name="Tax Comp WS" sheetId="17" r:id="rId26"/>
    <sheet name="QBID WS" sheetId="32" state="hidden" r:id="rId27"/>
    <sheet name="Sch D Tax WS" sheetId="11" state="hidden" r:id="rId28"/>
    <sheet name="F 8889" sheetId="14" state="hidden" r:id="rId29"/>
    <sheet name="EIC WS" sheetId="29" state="hidden" r:id="rId30"/>
  </sheets>
  <definedNames>
    <definedName name="_xlnm._FilterDatabase" localSheetId="6" hidden="1">Sum!$C$2:$D$77</definedName>
    <definedName name="idm140445837505712" localSheetId="2">'W2'!$N$3</definedName>
  </definedNames>
  <calcPr calcId="152511"/>
</workbook>
</file>

<file path=xl/calcChain.xml><?xml version="1.0" encoding="utf-8"?>
<calcChain xmlns="http://schemas.openxmlformats.org/spreadsheetml/2006/main">
  <c r="J116" i="4" l="1"/>
  <c r="I11" i="9"/>
  <c r="C14" i="4"/>
  <c r="J354" i="24"/>
  <c r="Q5" i="24" s="1"/>
  <c r="G354" i="24"/>
  <c r="P5" i="24" s="1"/>
  <c r="E354" i="24"/>
  <c r="O5" i="24" s="1"/>
  <c r="C354" i="24"/>
  <c r="K353" i="24"/>
  <c r="K307" i="24" s="1"/>
  <c r="K310" i="24" s="1"/>
  <c r="K333" i="24"/>
  <c r="K335" i="24" s="1"/>
  <c r="K291" i="24" s="1"/>
  <c r="M290" i="24"/>
  <c r="K288" i="24" s="1"/>
  <c r="K290" i="24" s="1"/>
  <c r="J267" i="24"/>
  <c r="Q4" i="24" s="1"/>
  <c r="G267" i="24"/>
  <c r="P4" i="24" s="1"/>
  <c r="E267" i="24"/>
  <c r="O4" i="24" s="1"/>
  <c r="K266" i="24"/>
  <c r="K220" i="24" s="1"/>
  <c r="K223" i="24" s="1"/>
  <c r="K246" i="24"/>
  <c r="K248" i="24" s="1"/>
  <c r="K204" i="24" s="1"/>
  <c r="M203" i="24"/>
  <c r="K201" i="24" s="1"/>
  <c r="K203" i="24" s="1"/>
  <c r="E180" i="24"/>
  <c r="O3" i="24" s="1"/>
  <c r="K292" i="24" l="1"/>
  <c r="K294" i="24" s="1"/>
  <c r="J270" i="24" s="1"/>
  <c r="K205" i="24"/>
  <c r="K207" i="24" s="1"/>
  <c r="K224" i="24" s="1"/>
  <c r="K227" i="24" s="1"/>
  <c r="R4" i="24" s="1"/>
  <c r="K311" i="24" l="1"/>
  <c r="K314" i="24" s="1"/>
  <c r="R5" i="24" s="1"/>
  <c r="T4" i="24"/>
  <c r="U4" i="24"/>
  <c r="J183" i="24"/>
  <c r="U5" i="24" l="1"/>
  <c r="T5" i="24"/>
  <c r="M116" i="24" l="1"/>
  <c r="K114" i="24" s="1"/>
  <c r="K116" i="24" s="1"/>
  <c r="J180" i="24"/>
  <c r="Q3" i="24" s="1"/>
  <c r="G180" i="24"/>
  <c r="P3" i="24" s="1"/>
  <c r="K179" i="24"/>
  <c r="K133" i="24" s="1"/>
  <c r="K136" i="24" s="1"/>
  <c r="K159" i="24"/>
  <c r="K161" i="24" s="1"/>
  <c r="K117" i="24" s="1"/>
  <c r="J93" i="24"/>
  <c r="Q2" i="24" s="1"/>
  <c r="G93" i="24"/>
  <c r="P2" i="24" s="1"/>
  <c r="E93" i="24"/>
  <c r="O2" i="24" s="1"/>
  <c r="K118" i="24" l="1"/>
  <c r="K120" i="24" s="1"/>
  <c r="J96" i="24" s="1"/>
  <c r="B16" i="9"/>
  <c r="D15" i="9"/>
  <c r="K137" i="24" l="1"/>
  <c r="K140" i="24" s="1"/>
  <c r="R3" i="24" s="1"/>
  <c r="J61" i="4"/>
  <c r="K61" i="4" s="1"/>
  <c r="D41" i="31" s="1"/>
  <c r="I10" i="9"/>
  <c r="T3" i="24" l="1"/>
  <c r="U3" i="24"/>
  <c r="J64" i="5"/>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6" i="14"/>
  <c r="L17" i="14" s="1"/>
  <c r="L21" i="14" s="1"/>
  <c r="G3" i="10"/>
  <c r="L18" i="10" s="1"/>
  <c r="J66" i="26"/>
  <c r="J61" i="26"/>
  <c r="J50" i="26"/>
  <c r="J26" i="26"/>
  <c r="I23" i="26"/>
  <c r="J100" i="25"/>
  <c r="J94" i="25"/>
  <c r="F92" i="25"/>
  <c r="B92" i="25"/>
  <c r="I91" i="25"/>
  <c r="D91" i="25"/>
  <c r="J93" i="25" s="1"/>
  <c r="J95" i="25" s="1"/>
  <c r="H78" i="25"/>
  <c r="O76" i="25"/>
  <c r="N76" i="25"/>
  <c r="M76" i="25"/>
  <c r="L76" i="25"/>
  <c r="I49" i="25"/>
  <c r="I48" i="25"/>
  <c r="J42" i="25"/>
  <c r="H42" i="25"/>
  <c r="H43" i="25" s="1"/>
  <c r="B67" i="12"/>
  <c r="B64" i="12"/>
  <c r="J45" i="12"/>
  <c r="J37" i="12"/>
  <c r="J35" i="12"/>
  <c r="J33" i="12"/>
  <c r="J31" i="12"/>
  <c r="J22" i="12"/>
  <c r="J16" i="12"/>
  <c r="J14" i="12"/>
  <c r="J12" i="12"/>
  <c r="J10" i="12"/>
  <c r="K92" i="24"/>
  <c r="K46" i="24" s="1"/>
  <c r="K49" i="24" s="1"/>
  <c r="K72" i="24"/>
  <c r="K74" i="24" s="1"/>
  <c r="K30" i="24" s="1"/>
  <c r="B29" i="7"/>
  <c r="B28" i="7"/>
  <c r="B27" i="7"/>
  <c r="B26" i="7"/>
  <c r="B25" i="7"/>
  <c r="B10" i="7"/>
  <c r="B9" i="7"/>
  <c r="B8" i="7"/>
  <c r="B7" i="7"/>
  <c r="B6" i="7"/>
  <c r="O9" i="16"/>
  <c r="I101" i="30"/>
  <c r="I103" i="30" s="1"/>
  <c r="E8" i="1"/>
  <c r="E7" i="1"/>
  <c r="E6" i="1"/>
  <c r="E5" i="1"/>
  <c r="J132" i="4"/>
  <c r="K132" i="4" s="1"/>
  <c r="J131" i="4"/>
  <c r="K131" i="4" s="1"/>
  <c r="D63" i="31" s="1"/>
  <c r="J130" i="4"/>
  <c r="K130" i="4" s="1"/>
  <c r="J129" i="4"/>
  <c r="K129" i="4" s="1"/>
  <c r="J128" i="4"/>
  <c r="K128" i="4" s="1"/>
  <c r="J127" i="4"/>
  <c r="K127" i="4" s="1"/>
  <c r="D59" i="31" s="1"/>
  <c r="J126" i="4"/>
  <c r="K126" i="4" s="1"/>
  <c r="J125" i="4"/>
  <c r="K125" i="4" s="1"/>
  <c r="J124" i="4"/>
  <c r="J120" i="4"/>
  <c r="J119" i="4"/>
  <c r="K119" i="4" s="1"/>
  <c r="J118" i="4"/>
  <c r="K118" i="4" s="1"/>
  <c r="J117" i="4"/>
  <c r="K117" i="4" s="1"/>
  <c r="K116" i="4"/>
  <c r="J115" i="4"/>
  <c r="K115" i="4" s="1"/>
  <c r="J114" i="4"/>
  <c r="K114" i="4" s="1"/>
  <c r="I109" i="4"/>
  <c r="D76" i="31" s="1"/>
  <c r="I108" i="4"/>
  <c r="J10" i="15" s="1"/>
  <c r="J106" i="4"/>
  <c r="J105" i="4"/>
  <c r="K105" i="4" s="1"/>
  <c r="J104" i="4"/>
  <c r="K104" i="4" s="1"/>
  <c r="J103" i="4"/>
  <c r="K103" i="4" s="1"/>
  <c r="J102" i="4"/>
  <c r="K102" i="4" s="1"/>
  <c r="J101" i="4"/>
  <c r="K101" i="4" s="1"/>
  <c r="E21" i="1" s="1"/>
  <c r="D68" i="31" s="1"/>
  <c r="I79" i="4"/>
  <c r="D46" i="31" s="1"/>
  <c r="J71" i="4"/>
  <c r="K71" i="4" s="1"/>
  <c r="I13" i="4" s="1"/>
  <c r="J69" i="4"/>
  <c r="I54" i="4"/>
  <c r="K40" i="16" s="1"/>
  <c r="D39" i="31" s="1"/>
  <c r="I53" i="4"/>
  <c r="J37" i="16" s="1"/>
  <c r="I52" i="4"/>
  <c r="J35" i="16" s="1"/>
  <c r="I50" i="4"/>
  <c r="J31" i="16" s="1"/>
  <c r="I49" i="4"/>
  <c r="J28" i="16" s="1"/>
  <c r="I48" i="4"/>
  <c r="J25" i="16" s="1"/>
  <c r="I47" i="4"/>
  <c r="J24" i="16" s="1"/>
  <c r="D47" i="4"/>
  <c r="E47" i="4" s="1"/>
  <c r="I46" i="4"/>
  <c r="J18" i="16" s="1"/>
  <c r="D46" i="4"/>
  <c r="E46" i="4" s="1"/>
  <c r="F7" i="1" s="1"/>
  <c r="L7" i="1" s="1"/>
  <c r="I45" i="4"/>
  <c r="J15" i="16" s="1"/>
  <c r="I44" i="4"/>
  <c r="J14" i="16" s="1"/>
  <c r="I43" i="4"/>
  <c r="I42" i="4"/>
  <c r="I41" i="4"/>
  <c r="J5" i="16" s="1"/>
  <c r="J6" i="16" s="1"/>
  <c r="I37" i="4"/>
  <c r="J22" i="14" s="1"/>
  <c r="I36" i="4"/>
  <c r="L36" i="14" s="1"/>
  <c r="I35" i="4"/>
  <c r="L31" i="14" s="1"/>
  <c r="L35" i="14" s="1"/>
  <c r="I34" i="4"/>
  <c r="L7" i="14" s="1"/>
  <c r="J30" i="4"/>
  <c r="K30" i="4" s="1"/>
  <c r="J29" i="4"/>
  <c r="K29" i="4" s="1"/>
  <c r="J34" i="13" s="1"/>
  <c r="I28" i="4"/>
  <c r="K28" i="4" s="1"/>
  <c r="J27" i="4"/>
  <c r="J26" i="4"/>
  <c r="J25" i="4"/>
  <c r="K25" i="4" s="1"/>
  <c r="J24" i="4"/>
  <c r="K24" i="4" s="1"/>
  <c r="J23" i="4"/>
  <c r="K23" i="4" s="1"/>
  <c r="I22" i="4"/>
  <c r="K22" i="4" s="1"/>
  <c r="J30" i="13" s="1"/>
  <c r="J21" i="4"/>
  <c r="I20" i="4"/>
  <c r="K20" i="4" s="1"/>
  <c r="I17" i="4"/>
  <c r="D19" i="31" s="1"/>
  <c r="I15" i="4"/>
  <c r="J16" i="13" s="1"/>
  <c r="I14" i="4"/>
  <c r="J8" i="13" s="1"/>
  <c r="J11" i="4"/>
  <c r="K11" i="4" s="1"/>
  <c r="J8" i="4"/>
  <c r="K8" i="4" s="1"/>
  <c r="D7" i="4"/>
  <c r="C2" i="4"/>
  <c r="K2" i="16" s="1"/>
  <c r="C1" i="4"/>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G233" i="6"/>
  <c r="I232" i="6"/>
  <c r="G232" i="6"/>
  <c r="A232" i="6"/>
  <c r="I231" i="6"/>
  <c r="G231" i="6"/>
  <c r="I230" i="6"/>
  <c r="G230" i="6"/>
  <c r="I229" i="6"/>
  <c r="G229" i="6"/>
  <c r="I228" i="6"/>
  <c r="G228" i="6"/>
  <c r="I227" i="6"/>
  <c r="G227" i="6"/>
  <c r="I226" i="6"/>
  <c r="G226" i="6"/>
  <c r="I225" i="6"/>
  <c r="G225" i="6"/>
  <c r="I224" i="6"/>
  <c r="G224" i="6"/>
  <c r="I223" i="6"/>
  <c r="G223" i="6"/>
  <c r="I222" i="6"/>
  <c r="G222" i="6"/>
  <c r="C23" i="4" s="1"/>
  <c r="M27" i="24" s="1"/>
  <c r="M29" i="24" s="1"/>
  <c r="I221" i="6"/>
  <c r="G221" i="6"/>
  <c r="I220" i="6"/>
  <c r="G220" i="6"/>
  <c r="I219" i="6"/>
  <c r="G219" i="6"/>
  <c r="I218" i="6"/>
  <c r="G218" i="6"/>
  <c r="I217" i="6"/>
  <c r="G217" i="6"/>
  <c r="I216" i="6"/>
  <c r="G216" i="6"/>
  <c r="C20" i="4" s="1"/>
  <c r="I215" i="6"/>
  <c r="G215" i="6"/>
  <c r="G214" i="6"/>
  <c r="C18" i="4" s="1"/>
  <c r="J24" i="25" s="1"/>
  <c r="I46" i="25" s="1"/>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G192" i="6"/>
  <c r="D29" i="7" s="1"/>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G171" i="6"/>
  <c r="D28" i="7" s="1"/>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G150" i="6"/>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G129" i="6"/>
  <c r="D26" i="7" s="1"/>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I109" i="6"/>
  <c r="G109" i="6"/>
  <c r="G108" i="6"/>
  <c r="D25" i="7" s="1"/>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G86" i="6"/>
  <c r="D10" i="7" s="1"/>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G65" i="6"/>
  <c r="D9" i="7" s="1"/>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G44" i="6"/>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I7" i="6"/>
  <c r="G7" i="6"/>
  <c r="I6" i="6"/>
  <c r="G6" i="6"/>
  <c r="I5" i="6"/>
  <c r="G5" i="6"/>
  <c r="I4" i="6"/>
  <c r="G4" i="6"/>
  <c r="I3" i="6"/>
  <c r="G3" i="6"/>
  <c r="G2" i="6"/>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L3" i="5"/>
  <c r="J3" i="5"/>
  <c r="C8" i="4" s="1"/>
  <c r="H70" i="26" s="1"/>
  <c r="J75" i="26" s="1"/>
  <c r="J76" i="26" s="1"/>
  <c r="L2" i="5"/>
  <c r="C12" i="4" s="1"/>
  <c r="J2" i="5"/>
  <c r="C7" i="4" s="1"/>
  <c r="C135" i="9"/>
  <c r="C134" i="9"/>
  <c r="I107" i="4" s="1"/>
  <c r="C128" i="9"/>
  <c r="D79" i="9"/>
  <c r="C73" i="9"/>
  <c r="D70" i="9"/>
  <c r="D65" i="9"/>
  <c r="D64" i="9"/>
  <c r="D59" i="9"/>
  <c r="D58" i="9"/>
  <c r="D56" i="9"/>
  <c r="D43" i="9"/>
  <c r="D37" i="9"/>
  <c r="D14" i="9"/>
  <c r="I9" i="9"/>
  <c r="I8" i="9"/>
  <c r="I7" i="9"/>
  <c r="I5" i="9"/>
  <c r="I4" i="9"/>
  <c r="C4" i="9"/>
  <c r="D8" i="7" l="1"/>
  <c r="E253" i="6"/>
  <c r="I252" i="6" s="1"/>
  <c r="J181" i="24"/>
  <c r="J268" i="24"/>
  <c r="J7" i="24"/>
  <c r="J94" i="24"/>
  <c r="E272" i="6"/>
  <c r="I271" i="6" s="1"/>
  <c r="K27" i="24"/>
  <c r="K29" i="24" s="1"/>
  <c r="K31" i="24" s="1"/>
  <c r="K33" i="24" s="1"/>
  <c r="C11" i="9"/>
  <c r="F2" i="1" s="1"/>
  <c r="C9" i="9"/>
  <c r="F1" i="1" s="1"/>
  <c r="C9" i="4"/>
  <c r="D31" i="31"/>
  <c r="C38" i="4"/>
  <c r="C42" i="4"/>
  <c r="C32" i="4"/>
  <c r="I27" i="4"/>
  <c r="K27" i="4" s="1"/>
  <c r="J32" i="13" s="1"/>
  <c r="C33" i="4"/>
  <c r="C27" i="4"/>
  <c r="E215" i="6"/>
  <c r="I214" i="6" s="1"/>
  <c r="L28" i="10"/>
  <c r="C147" i="9"/>
  <c r="E291" i="6"/>
  <c r="I290" i="6" s="1"/>
  <c r="F4" i="27"/>
  <c r="E7" i="4"/>
  <c r="D4" i="31" s="1"/>
  <c r="J23" i="13"/>
  <c r="D22" i="31"/>
  <c r="E172" i="6"/>
  <c r="I171" i="6" s="1"/>
  <c r="E234" i="6"/>
  <c r="I233" i="6" s="1"/>
  <c r="H13" i="16"/>
  <c r="L37" i="14"/>
  <c r="I16" i="4" s="1"/>
  <c r="D18" i="31" s="1"/>
  <c r="E45" i="6"/>
  <c r="I44" i="6" s="1"/>
  <c r="J30" i="16"/>
  <c r="K32" i="16" s="1"/>
  <c r="D37" i="31" s="1"/>
  <c r="D69" i="31"/>
  <c r="E22" i="1"/>
  <c r="P6" i="20"/>
  <c r="D51" i="31"/>
  <c r="J8" i="21"/>
  <c r="D60" i="31"/>
  <c r="D64" i="31"/>
  <c r="J11" i="21"/>
  <c r="D32" i="31"/>
  <c r="J35" i="13"/>
  <c r="P4" i="20"/>
  <c r="D48" i="31"/>
  <c r="D57" i="31"/>
  <c r="J5" i="21"/>
  <c r="D7" i="31"/>
  <c r="I1" i="26"/>
  <c r="J96" i="26" s="1"/>
  <c r="C93" i="24"/>
  <c r="J1" i="13"/>
  <c r="G39" i="13" s="1"/>
  <c r="F59" i="27"/>
  <c r="E193" i="6"/>
  <c r="I192" i="6" s="1"/>
  <c r="E109" i="6"/>
  <c r="I108" i="6" s="1"/>
  <c r="E66" i="6"/>
  <c r="I65" i="6" s="1"/>
  <c r="F169" i="27"/>
  <c r="E151" i="6"/>
  <c r="I150" i="6" s="1"/>
  <c r="E24" i="6"/>
  <c r="I23" i="6" s="1"/>
  <c r="C149" i="9"/>
  <c r="C129" i="9"/>
  <c r="I1" i="12"/>
  <c r="I78" i="12" s="1"/>
  <c r="J1" i="15"/>
  <c r="J16" i="15" s="1"/>
  <c r="J1" i="18"/>
  <c r="J8" i="18" s="1"/>
  <c r="C1" i="1"/>
  <c r="J1" i="25"/>
  <c r="D1" i="7"/>
  <c r="I2" i="30"/>
  <c r="P1" i="20"/>
  <c r="P12" i="20" s="1"/>
  <c r="F114" i="27"/>
  <c r="E130" i="6"/>
  <c r="I129" i="6" s="1"/>
  <c r="E87" i="6"/>
  <c r="I86" i="6" s="1"/>
  <c r="L1" i="14"/>
  <c r="J1" i="21"/>
  <c r="J13" i="21" s="1"/>
  <c r="J11" i="13"/>
  <c r="D13" i="31"/>
  <c r="F8" i="1"/>
  <c r="L8" i="1" s="1"/>
  <c r="D8" i="31"/>
  <c r="J11" i="15"/>
  <c r="D71" i="31"/>
  <c r="D50" i="31"/>
  <c r="F16" i="1"/>
  <c r="J24" i="13"/>
  <c r="D26" i="31"/>
  <c r="D15" i="31"/>
  <c r="J15" i="13"/>
  <c r="J12" i="15"/>
  <c r="D72" i="31"/>
  <c r="P7" i="20"/>
  <c r="D52" i="31"/>
  <c r="D61" i="31"/>
  <c r="J9" i="21"/>
  <c r="J27" i="13"/>
  <c r="D27" i="31"/>
  <c r="D30" i="31"/>
  <c r="J33" i="13"/>
  <c r="D70" i="31"/>
  <c r="J9" i="15"/>
  <c r="D49" i="31"/>
  <c r="P5" i="20"/>
  <c r="P9" i="20"/>
  <c r="D53" i="31"/>
  <c r="J6" i="21"/>
  <c r="D58" i="31"/>
  <c r="D16" i="31"/>
  <c r="D75" i="31"/>
  <c r="D17" i="31"/>
  <c r="J11" i="16"/>
  <c r="J16" i="16" s="1"/>
  <c r="J17" i="16" s="1"/>
  <c r="K19" i="16" s="1"/>
  <c r="D36" i="31" s="1"/>
  <c r="D6" i="7"/>
  <c r="D7" i="7"/>
  <c r="D17" i="7" s="1"/>
  <c r="D20" i="7" s="1"/>
  <c r="D24" i="31"/>
  <c r="D74" i="31"/>
  <c r="J5" i="15"/>
  <c r="D62" i="31"/>
  <c r="J10" i="21"/>
  <c r="J7" i="21"/>
  <c r="D25" i="31"/>
  <c r="J31" i="13"/>
  <c r="I8" i="30"/>
  <c r="J7" i="13"/>
  <c r="D10" i="31"/>
  <c r="C2" i="1"/>
  <c r="G3" i="3" s="1"/>
  <c r="H3" i="3" s="1"/>
  <c r="E3" i="17"/>
  <c r="I39" i="4"/>
  <c r="C4" i="30"/>
  <c r="I3" i="12"/>
  <c r="L24" i="14"/>
  <c r="L25" i="14" s="1"/>
  <c r="L26" i="14" s="1"/>
  <c r="I21" i="4" s="1"/>
  <c r="K21" i="4" s="1"/>
  <c r="J26" i="13" s="1"/>
  <c r="F2" i="14"/>
  <c r="I15" i="9" s="1"/>
  <c r="D27" i="7"/>
  <c r="D36" i="7" s="1"/>
  <c r="K24" i="25"/>
  <c r="C138" i="4"/>
  <c r="C68" i="4"/>
  <c r="C43" i="4" s="1"/>
  <c r="C69" i="4"/>
  <c r="C39" i="4" s="1"/>
  <c r="C73" i="4"/>
  <c r="J41" i="12" s="1"/>
  <c r="J47" i="12" s="1"/>
  <c r="I64" i="4" s="1"/>
  <c r="C83" i="4"/>
  <c r="C121" i="4"/>
  <c r="C136" i="4"/>
  <c r="C145" i="4"/>
  <c r="C150" i="4"/>
  <c r="C154" i="4"/>
  <c r="E53" i="4"/>
  <c r="C148" i="4"/>
  <c r="C28" i="4" s="1"/>
  <c r="D61" i="4"/>
  <c r="C78" i="4"/>
  <c r="C118" i="4"/>
  <c r="F65" i="4"/>
  <c r="C130" i="4"/>
  <c r="I120" i="4" s="1"/>
  <c r="K120" i="4" s="1"/>
  <c r="P10" i="20" s="1"/>
  <c r="C70" i="4"/>
  <c r="C72" i="4"/>
  <c r="J20" i="12" s="1"/>
  <c r="J24" i="12" s="1"/>
  <c r="I63" i="4" s="1"/>
  <c r="C74" i="4"/>
  <c r="C76" i="4"/>
  <c r="D59" i="4"/>
  <c r="C113" i="4"/>
  <c r="C144" i="4"/>
  <c r="I26" i="30" s="1"/>
  <c r="C149" i="4"/>
  <c r="D60" i="4"/>
  <c r="B74" i="25" s="1"/>
  <c r="C79" i="4"/>
  <c r="C100" i="4"/>
  <c r="I55" i="4" s="1"/>
  <c r="K44" i="16" s="1"/>
  <c r="D40" i="31" s="1"/>
  <c r="C134" i="4"/>
  <c r="C143" i="4"/>
  <c r="I10" i="30" s="1"/>
  <c r="D62" i="4"/>
  <c r="C87" i="4"/>
  <c r="C111" i="4"/>
  <c r="J30" i="26" s="1"/>
  <c r="J33" i="26" s="1"/>
  <c r="J34" i="26" s="1"/>
  <c r="J37" i="26" s="1"/>
  <c r="C67" i="4"/>
  <c r="C34" i="4" s="1"/>
  <c r="C71" i="4"/>
  <c r="C21" i="4" s="1"/>
  <c r="C22" i="4" s="1"/>
  <c r="J25" i="25" s="1"/>
  <c r="J43" i="25" s="1"/>
  <c r="C75" i="4"/>
  <c r="C153" i="4"/>
  <c r="C92" i="4"/>
  <c r="C141" i="4"/>
  <c r="I18" i="30" s="1"/>
  <c r="C139" i="4"/>
  <c r="D54" i="4"/>
  <c r="E58" i="4"/>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267" i="24" s="1"/>
  <c r="C172" i="4"/>
  <c r="C168" i="4"/>
  <c r="C164" i="4"/>
  <c r="C160" i="4"/>
  <c r="C156" i="4"/>
  <c r="C55" i="4"/>
  <c r="C58" i="4"/>
  <c r="F59" i="4"/>
  <c r="F61" i="4"/>
  <c r="C81" i="4"/>
  <c r="C90" i="4"/>
  <c r="C98" i="4"/>
  <c r="C116" i="4"/>
  <c r="C109" i="4"/>
  <c r="C107" i="4"/>
  <c r="C103" i="4"/>
  <c r="C97" i="4"/>
  <c r="I41" i="25" s="1"/>
  <c r="I42" i="25" s="1"/>
  <c r="C93" i="4"/>
  <c r="C89" i="4"/>
  <c r="C180" i="24" s="1"/>
  <c r="C84" i="4"/>
  <c r="C80" i="4"/>
  <c r="C112" i="4"/>
  <c r="C108" i="4"/>
  <c r="C106" i="4"/>
  <c r="C105" i="4"/>
  <c r="C101" i="4"/>
  <c r="C99" i="4"/>
  <c r="C95" i="4"/>
  <c r="I51" i="4" s="1"/>
  <c r="J34" i="16" s="1"/>
  <c r="K38" i="16" s="1"/>
  <c r="D38" i="31" s="1"/>
  <c r="C91" i="4"/>
  <c r="C86" i="4"/>
  <c r="C82" i="4"/>
  <c r="C129" i="4"/>
  <c r="C125" i="4"/>
  <c r="C122" i="4"/>
  <c r="I106" i="4" s="1"/>
  <c r="K106" i="4" s="1"/>
  <c r="J13" i="15"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C40" i="4" l="1"/>
  <c r="F6" i="1" s="1"/>
  <c r="C44" i="4"/>
  <c r="D6" i="31" s="1"/>
  <c r="K50" i="24"/>
  <c r="K53" i="24" s="1"/>
  <c r="J9" i="24"/>
  <c r="F13" i="9" s="1"/>
  <c r="E4" i="30"/>
  <c r="J2" i="12"/>
  <c r="C29" i="4"/>
  <c r="F5" i="1" s="1"/>
  <c r="C35" i="4"/>
  <c r="L5" i="1" s="1"/>
  <c r="D29" i="31"/>
  <c r="L4" i="1"/>
  <c r="P11" i="20"/>
  <c r="I121" i="4" s="1"/>
  <c r="J18" i="13"/>
  <c r="J56" i="25"/>
  <c r="J113" i="25"/>
  <c r="K31" i="1"/>
  <c r="E3" i="6"/>
  <c r="J14" i="15"/>
  <c r="F2" i="15" s="1"/>
  <c r="F9" i="9" s="1"/>
  <c r="I69" i="30"/>
  <c r="I82" i="30"/>
  <c r="I19" i="17"/>
  <c r="I17" i="17"/>
  <c r="I11" i="17"/>
  <c r="I9" i="17"/>
  <c r="I7" i="17"/>
  <c r="I20" i="17"/>
  <c r="I18" i="17"/>
  <c r="I16" i="17"/>
  <c r="I10" i="17"/>
  <c r="I8" i="17"/>
  <c r="D23" i="31"/>
  <c r="D73" i="31"/>
  <c r="I2" i="12"/>
  <c r="C11" i="10" s="1"/>
  <c r="I47" i="25"/>
  <c r="D75" i="25"/>
  <c r="F74" i="25"/>
  <c r="J49" i="12"/>
  <c r="B58" i="12" s="1"/>
  <c r="H10" i="13"/>
  <c r="I74" i="25"/>
  <c r="I73" i="25"/>
  <c r="I76" i="25"/>
  <c r="F73" i="25"/>
  <c r="B78" i="25"/>
  <c r="D54" i="31"/>
  <c r="D76" i="25"/>
  <c r="F76" i="25"/>
  <c r="F75" i="25"/>
  <c r="H42" i="26"/>
  <c r="D73" i="25"/>
  <c r="D74" i="25"/>
  <c r="I43" i="25"/>
  <c r="I50" i="25"/>
  <c r="I75" i="25"/>
  <c r="L6" i="1" l="1"/>
  <c r="F2" i="7" s="1"/>
  <c r="F12" i="9" s="1"/>
  <c r="B75" i="12"/>
  <c r="L7" i="10"/>
  <c r="I2" i="20"/>
  <c r="J16" i="1" s="1"/>
  <c r="R2" i="24"/>
  <c r="F14" i="9"/>
  <c r="I110" i="4"/>
  <c r="H22" i="1" s="1"/>
  <c r="L21" i="1" s="1"/>
  <c r="D5" i="31"/>
  <c r="I2" i="6"/>
  <c r="C13" i="4"/>
  <c r="C15" i="4" s="1"/>
  <c r="L20" i="1" s="1"/>
  <c r="D66" i="31" s="1"/>
  <c r="C24" i="4"/>
  <c r="E15" i="28" s="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B57" i="12"/>
  <c r="I65" i="4"/>
  <c r="J72" i="12"/>
  <c r="I66" i="4" s="1"/>
  <c r="D77" i="25"/>
  <c r="I77" i="25"/>
  <c r="F78" i="25"/>
  <c r="J80" i="25" s="1"/>
  <c r="K43" i="25"/>
  <c r="J52" i="25"/>
  <c r="J51" i="25"/>
  <c r="L16" i="1" l="1"/>
  <c r="D47" i="31" s="1"/>
  <c r="J10" i="13"/>
  <c r="D3" i="31"/>
  <c r="F7" i="9"/>
  <c r="R6" i="24"/>
  <c r="I59" i="4" s="1"/>
  <c r="J9" i="13" s="1"/>
  <c r="U2" i="24"/>
  <c r="U6" i="24" s="1"/>
  <c r="I58" i="4" s="1"/>
  <c r="T2" i="24"/>
  <c r="T6" i="24" s="1"/>
  <c r="I57" i="4" s="1"/>
  <c r="I10" i="4"/>
  <c r="D12" i="31" s="1"/>
  <c r="D67" i="31"/>
  <c r="L23" i="1"/>
  <c r="L8" i="10"/>
  <c r="L13" i="10" s="1"/>
  <c r="L16" i="10" s="1"/>
  <c r="I55" i="30" s="1"/>
  <c r="I61" i="30" s="1"/>
  <c r="J79" i="25"/>
  <c r="J81" i="25" s="1"/>
  <c r="J53" i="25"/>
  <c r="I9" i="4" l="1"/>
  <c r="D11" i="31" s="1"/>
  <c r="J54" i="26"/>
  <c r="J58" i="26" s="1"/>
  <c r="J59" i="26" s="1"/>
  <c r="J62" i="26" s="1"/>
  <c r="J1" i="10"/>
  <c r="H1" i="3" s="1"/>
  <c r="J103" i="25"/>
  <c r="I2" i="25" s="1"/>
  <c r="F15" i="9" s="1"/>
  <c r="J67" i="26" l="1"/>
  <c r="I2" i="26"/>
  <c r="F16" i="9" s="1"/>
  <c r="I3" i="9"/>
  <c r="I12" i="4"/>
  <c r="D14" i="31" s="1"/>
  <c r="I69" i="4"/>
  <c r="K69" i="4" s="1"/>
  <c r="J14" i="13" s="1"/>
  <c r="J19" i="13" s="1"/>
  <c r="J78" i="26" l="1"/>
  <c r="J77" i="26"/>
  <c r="I9" i="1"/>
  <c r="I7" i="4"/>
  <c r="J79" i="26" l="1"/>
  <c r="H83" i="26" s="1"/>
  <c r="I26" i="4" s="1"/>
  <c r="K26" i="4" s="1"/>
  <c r="D28" i="31" s="1"/>
  <c r="D9" i="31"/>
  <c r="L9" i="1"/>
  <c r="I124" i="4" l="1"/>
  <c r="K124" i="4" s="1"/>
  <c r="D56" i="31" s="1"/>
  <c r="J29" i="13"/>
  <c r="J38" i="13" s="1"/>
  <c r="F2" i="13" s="1"/>
  <c r="F5" i="9" s="1"/>
  <c r="D20" i="31"/>
  <c r="J4" i="21" l="1"/>
  <c r="J12" i="21" s="1"/>
  <c r="I133" i="4" s="1"/>
  <c r="L18" i="1" s="1"/>
  <c r="I19" i="4"/>
  <c r="K19" i="4" s="1"/>
  <c r="D21" i="31" s="1"/>
  <c r="L10" i="1" l="1"/>
  <c r="R11" i="1" s="1"/>
  <c r="F2" i="21"/>
  <c r="F8" i="9" s="1"/>
  <c r="D55" i="31"/>
  <c r="J7" i="16"/>
  <c r="K8" i="16" s="1"/>
  <c r="R6" i="1"/>
  <c r="R8" i="1" l="1"/>
  <c r="R10" i="1"/>
  <c r="R9" i="1"/>
  <c r="R5" i="1"/>
  <c r="R12" i="1"/>
  <c r="D33" i="31"/>
  <c r="R13" i="1"/>
  <c r="R7" i="1"/>
  <c r="R4" i="1"/>
  <c r="K46" i="16"/>
  <c r="I40" i="4" s="1"/>
  <c r="D34" i="31" s="1"/>
  <c r="D35" i="31"/>
  <c r="I1" i="1" l="1"/>
  <c r="F3" i="9" s="1"/>
  <c r="L11" i="1"/>
  <c r="L13" i="1" s="1"/>
  <c r="I3" i="3" s="1"/>
  <c r="J1" i="16"/>
  <c r="F11" i="9" s="1"/>
  <c r="D42" i="31" l="1"/>
  <c r="L4" i="10"/>
  <c r="L17" i="10" s="1"/>
  <c r="I74" i="4"/>
  <c r="I6" i="30" s="1"/>
  <c r="I7" i="30"/>
  <c r="G2158" i="3"/>
  <c r="G2142" i="3"/>
  <c r="G2126" i="3"/>
  <c r="G2110" i="3"/>
  <c r="G2094" i="3"/>
  <c r="G2078" i="3"/>
  <c r="G2155" i="3"/>
  <c r="G2132" i="3"/>
  <c r="G2109" i="3"/>
  <c r="G2091" i="3"/>
  <c r="G2069" i="3"/>
  <c r="G2053" i="3"/>
  <c r="G2163" i="3"/>
  <c r="G2140" i="3"/>
  <c r="G2117" i="3"/>
  <c r="G2099" i="3"/>
  <c r="G2076" i="3"/>
  <c r="G2059" i="3"/>
  <c r="G2043" i="3"/>
  <c r="G2027" i="3"/>
  <c r="G2011" i="3"/>
  <c r="G1995" i="3"/>
  <c r="G1979" i="3"/>
  <c r="G2151" i="3"/>
  <c r="G2112" i="3"/>
  <c r="G2073" i="3"/>
  <c r="G2046" i="3"/>
  <c r="G2026" i="3"/>
  <c r="G2008" i="3"/>
  <c r="G1985" i="3"/>
  <c r="G2145" i="3"/>
  <c r="G2097" i="3"/>
  <c r="G2048" i="3"/>
  <c r="G2014" i="3"/>
  <c r="G1997" i="3"/>
  <c r="G1959" i="3"/>
  <c r="G1943" i="3"/>
  <c r="G1927" i="3"/>
  <c r="G2143" i="3"/>
  <c r="G2072" i="3"/>
  <c r="G2032" i="3"/>
  <c r="G2018" i="3"/>
  <c r="G1973" i="3"/>
  <c r="G1952" i="3"/>
  <c r="G1936" i="3"/>
  <c r="G1920" i="3"/>
  <c r="G1904" i="3"/>
  <c r="G1888" i="3"/>
  <c r="G1872" i="3"/>
  <c r="G1856" i="3"/>
  <c r="G1840" i="3"/>
  <c r="G2136" i="3"/>
  <c r="G2056" i="3"/>
  <c r="G1986" i="3"/>
  <c r="G1946" i="3"/>
  <c r="G1917" i="3"/>
  <c r="G1894" i="3"/>
  <c r="G1871" i="3"/>
  <c r="G1853" i="3"/>
  <c r="G1830" i="3"/>
  <c r="G1812" i="3"/>
  <c r="G1796" i="3"/>
  <c r="G1780" i="3"/>
  <c r="G1764" i="3"/>
  <c r="G1748" i="3"/>
  <c r="G2095" i="3"/>
  <c r="G2022" i="3"/>
  <c r="G1961" i="3"/>
  <c r="G1929" i="3"/>
  <c r="G1906" i="3"/>
  <c r="G1883" i="3"/>
  <c r="G1865" i="3"/>
  <c r="G1842" i="3"/>
  <c r="G1821" i="3"/>
  <c r="G1805" i="3"/>
  <c r="G1789" i="3"/>
  <c r="G1773" i="3"/>
  <c r="G1757" i="3"/>
  <c r="G1741" i="3"/>
  <c r="G1725" i="3"/>
  <c r="G1709" i="3"/>
  <c r="G1693" i="3"/>
  <c r="G1677" i="3"/>
  <c r="G1661" i="3"/>
  <c r="G1645" i="3"/>
  <c r="G2154" i="3"/>
  <c r="G2138" i="3"/>
  <c r="G2122" i="3"/>
  <c r="G2106" i="3"/>
  <c r="G2090" i="3"/>
  <c r="G2074" i="3"/>
  <c r="G2148" i="3"/>
  <c r="G2125" i="3"/>
  <c r="G2107" i="3"/>
  <c r="G2084" i="3"/>
  <c r="G2065" i="3"/>
  <c r="G2049" i="3"/>
  <c r="G2156" i="3"/>
  <c r="G2133" i="3"/>
  <c r="G2115" i="3"/>
  <c r="G2092" i="3"/>
  <c r="G2071" i="3"/>
  <c r="G2055" i="3"/>
  <c r="G2039" i="3"/>
  <c r="G2023" i="3"/>
  <c r="G2007" i="3"/>
  <c r="G1991" i="3"/>
  <c r="G1975" i="3"/>
  <c r="G2144" i="3"/>
  <c r="G2105" i="3"/>
  <c r="G2070" i="3"/>
  <c r="G2042" i="3"/>
  <c r="G2024" i="3"/>
  <c r="G2001" i="3"/>
  <c r="G1978" i="3"/>
  <c r="G2135" i="3"/>
  <c r="G2088" i="3"/>
  <c r="G2028" i="3"/>
  <c r="G2009" i="3"/>
  <c r="G1990" i="3"/>
  <c r="G1955" i="3"/>
  <c r="G1939" i="3"/>
  <c r="G1923" i="3"/>
  <c r="G2129" i="3"/>
  <c r="G2058" i="3"/>
  <c r="G2030" i="3"/>
  <c r="G2013" i="3"/>
  <c r="G1964" i="3"/>
  <c r="G1948" i="3"/>
  <c r="G1932" i="3"/>
  <c r="G1916" i="3"/>
  <c r="G1900" i="3"/>
  <c r="G1884" i="3"/>
  <c r="G1868" i="3"/>
  <c r="G1852" i="3"/>
  <c r="G1836" i="3"/>
  <c r="G2127" i="3"/>
  <c r="G2038" i="3"/>
  <c r="G1981" i="3"/>
  <c r="G1938" i="3"/>
  <c r="G1910" i="3"/>
  <c r="G1887" i="3"/>
  <c r="G1869" i="3"/>
  <c r="G1846" i="3"/>
  <c r="G1824" i="3"/>
  <c r="G1808" i="3"/>
  <c r="G1792" i="3"/>
  <c r="G1776" i="3"/>
  <c r="G1760" i="3"/>
  <c r="G2161" i="3"/>
  <c r="G2068" i="3"/>
  <c r="G1989" i="3"/>
  <c r="G1953" i="3"/>
  <c r="G1921" i="3"/>
  <c r="G1899" i="3"/>
  <c r="G1881" i="3"/>
  <c r="G1858" i="3"/>
  <c r="G1835" i="3"/>
  <c r="G1817" i="3"/>
  <c r="G1801" i="3"/>
  <c r="G1785" i="3"/>
  <c r="G1769" i="3"/>
  <c r="G1753" i="3"/>
  <c r="G1737" i="3"/>
  <c r="G1721" i="3"/>
  <c r="G1705" i="3"/>
  <c r="G1689" i="3"/>
  <c r="G1673" i="3"/>
  <c r="G1657" i="3"/>
  <c r="G1641" i="3"/>
  <c r="G2150" i="3"/>
  <c r="G2118" i="3"/>
  <c r="G2086" i="3"/>
  <c r="G2141" i="3"/>
  <c r="G2100" i="3"/>
  <c r="G2061" i="3"/>
  <c r="G2149" i="3"/>
  <c r="G2108" i="3"/>
  <c r="G2067" i="3"/>
  <c r="G2035" i="3"/>
  <c r="G2003" i="3"/>
  <c r="G1971" i="3"/>
  <c r="G2087" i="3"/>
  <c r="G2040" i="3"/>
  <c r="G1994" i="3"/>
  <c r="G2121" i="3"/>
  <c r="G2021" i="3"/>
  <c r="G1969" i="3"/>
  <c r="G1935" i="3"/>
  <c r="G2120" i="3"/>
  <c r="G2025" i="3"/>
  <c r="G1960" i="3"/>
  <c r="G1928" i="3"/>
  <c r="G1896" i="3"/>
  <c r="G1864" i="3"/>
  <c r="G1832" i="3"/>
  <c r="G2005" i="3"/>
  <c r="G1930" i="3"/>
  <c r="G1885" i="3"/>
  <c r="G1839" i="3"/>
  <c r="G1804" i="3"/>
  <c r="G1772" i="3"/>
  <c r="G2152" i="3"/>
  <c r="G1984" i="3"/>
  <c r="G1915" i="3"/>
  <c r="G1874" i="3"/>
  <c r="G1833" i="3"/>
  <c r="G1797" i="3"/>
  <c r="G1765" i="3"/>
  <c r="G1733" i="3"/>
  <c r="G1701" i="3"/>
  <c r="G1669" i="3"/>
  <c r="G1637" i="3"/>
  <c r="G1621" i="3"/>
  <c r="G1605" i="3"/>
  <c r="G1589" i="3"/>
  <c r="G1573" i="3"/>
  <c r="G1557" i="3"/>
  <c r="G1541" i="3"/>
  <c r="G1525" i="3"/>
  <c r="G1509" i="3"/>
  <c r="G1977" i="3"/>
  <c r="G1925" i="3"/>
  <c r="G1873" i="3"/>
  <c r="G1834" i="3"/>
  <c r="G1803" i="3"/>
  <c r="G1771" i="3"/>
  <c r="G1740" i="3"/>
  <c r="G1722" i="3"/>
  <c r="G1699" i="3"/>
  <c r="G1676" i="3"/>
  <c r="G1658" i="3"/>
  <c r="G1635" i="3"/>
  <c r="G1612" i="3"/>
  <c r="G1594" i="3"/>
  <c r="G1993" i="3"/>
  <c r="G1934" i="3"/>
  <c r="G1886" i="3"/>
  <c r="G1847" i="3"/>
  <c r="G1810" i="3"/>
  <c r="G1778" i="3"/>
  <c r="G1743" i="3"/>
  <c r="G1720" i="3"/>
  <c r="G1702" i="3"/>
  <c r="G2146" i="3"/>
  <c r="G2114" i="3"/>
  <c r="G2082" i="3"/>
  <c r="G2139" i="3"/>
  <c r="G2093" i="3"/>
  <c r="G2057" i="3"/>
  <c r="G2147" i="3"/>
  <c r="G2101" i="3"/>
  <c r="G2063" i="3"/>
  <c r="G2031" i="3"/>
  <c r="G1999" i="3"/>
  <c r="G1967" i="3"/>
  <c r="G2080" i="3"/>
  <c r="G2033" i="3"/>
  <c r="G1992" i="3"/>
  <c r="G2111" i="3"/>
  <c r="G2016" i="3"/>
  <c r="G1963" i="3"/>
  <c r="G1931" i="3"/>
  <c r="G2096" i="3"/>
  <c r="G2020" i="3"/>
  <c r="G1956" i="3"/>
  <c r="G1924" i="3"/>
  <c r="G1892" i="3"/>
  <c r="G1860" i="3"/>
  <c r="G1828" i="3"/>
  <c r="G2000" i="3"/>
  <c r="G1922" i="3"/>
  <c r="G1878" i="3"/>
  <c r="G1837" i="3"/>
  <c r="G1800" i="3"/>
  <c r="G1768" i="3"/>
  <c r="G2104" i="3"/>
  <c r="G1970" i="3"/>
  <c r="G1913" i="3"/>
  <c r="G1867" i="3"/>
  <c r="G1825" i="3"/>
  <c r="G1793" i="3"/>
  <c r="G1761" i="3"/>
  <c r="G1729" i="3"/>
  <c r="G1697" i="3"/>
  <c r="G1665" i="3"/>
  <c r="G1633" i="3"/>
  <c r="G1617" i="3"/>
  <c r="G1601" i="3"/>
  <c r="G1585" i="3"/>
  <c r="G1569" i="3"/>
  <c r="G1553" i="3"/>
  <c r="G1537" i="3"/>
  <c r="G1521" i="3"/>
  <c r="G2128" i="3"/>
  <c r="G1968" i="3"/>
  <c r="G1905" i="3"/>
  <c r="G1866" i="3"/>
  <c r="G1827" i="3"/>
  <c r="G1795" i="3"/>
  <c r="G1763" i="3"/>
  <c r="G1738" i="3"/>
  <c r="G1715" i="3"/>
  <c r="G1692" i="3"/>
  <c r="G1674" i="3"/>
  <c r="G1651" i="3"/>
  <c r="G1628" i="3"/>
  <c r="G1610" i="3"/>
  <c r="G2160" i="3"/>
  <c r="G1974" i="3"/>
  <c r="G1918" i="3"/>
  <c r="G1879" i="3"/>
  <c r="G1829" i="3"/>
  <c r="G1802" i="3"/>
  <c r="G1770" i="3"/>
  <c r="G1736" i="3"/>
  <c r="G1718" i="3"/>
  <c r="G1695" i="3"/>
  <c r="G1672" i="3"/>
  <c r="G1654" i="3"/>
  <c r="G1631" i="3"/>
  <c r="G1608" i="3"/>
  <c r="G1590" i="3"/>
  <c r="G1567" i="3"/>
  <c r="G1544" i="3"/>
  <c r="G1526" i="3"/>
  <c r="G1507" i="3"/>
  <c r="G1491" i="3"/>
  <c r="G1475" i="3"/>
  <c r="G2134" i="3"/>
  <c r="G2164" i="3"/>
  <c r="G2077" i="3"/>
  <c r="G2131" i="3"/>
  <c r="G2051" i="3"/>
  <c r="G1987" i="3"/>
  <c r="G2062" i="3"/>
  <c r="G1976" i="3"/>
  <c r="G2004" i="3"/>
  <c r="G1919" i="3"/>
  <c r="G2006" i="3"/>
  <c r="G1912" i="3"/>
  <c r="G1848" i="3"/>
  <c r="G1962" i="3"/>
  <c r="G1862" i="3"/>
  <c r="G1788" i="3"/>
  <c r="G2041" i="3"/>
  <c r="G1897" i="3"/>
  <c r="G1813" i="3"/>
  <c r="G1749" i="3"/>
  <c r="G1685" i="3"/>
  <c r="G1629" i="3"/>
  <c r="G1597" i="3"/>
  <c r="G1565" i="3"/>
  <c r="G1533" i="3"/>
  <c r="G2034" i="3"/>
  <c r="G1898" i="3"/>
  <c r="G1819" i="3"/>
  <c r="G1755" i="3"/>
  <c r="G1708" i="3"/>
  <c r="G1667" i="3"/>
  <c r="G1626" i="3"/>
  <c r="G2103" i="3"/>
  <c r="G1911" i="3"/>
  <c r="G1826" i="3"/>
  <c r="G1762" i="3"/>
  <c r="G1711" i="3"/>
  <c r="G1679" i="3"/>
  <c r="G1647" i="3"/>
  <c r="G1622" i="3"/>
  <c r="G1592" i="3"/>
  <c r="G1560" i="3"/>
  <c r="G1535" i="3"/>
  <c r="G1510" i="3"/>
  <c r="G1487" i="3"/>
  <c r="G1467" i="3"/>
  <c r="G1451" i="3"/>
  <c r="G1435" i="3"/>
  <c r="G1419" i="3"/>
  <c r="G1403" i="3"/>
  <c r="G1387" i="3"/>
  <c r="G1371" i="3"/>
  <c r="G1355" i="3"/>
  <c r="G1933" i="3"/>
  <c r="G1850" i="3"/>
  <c r="G1791" i="3"/>
  <c r="G1723" i="3"/>
  <c r="G1684" i="3"/>
  <c r="G1634" i="3"/>
  <c r="G1595" i="3"/>
  <c r="G1550" i="3"/>
  <c r="G1536" i="3"/>
  <c r="G1504" i="3"/>
  <c r="G1481" i="3"/>
  <c r="G1458" i="3"/>
  <c r="G1440" i="3"/>
  <c r="G1417" i="3"/>
  <c r="G1394" i="3"/>
  <c r="G1376" i="3"/>
  <c r="G1352" i="3"/>
  <c r="G1336" i="3"/>
  <c r="G1320" i="3"/>
  <c r="G1304" i="3"/>
  <c r="G1288" i="3"/>
  <c r="G1272" i="3"/>
  <c r="G1256" i="3"/>
  <c r="G1240" i="3"/>
  <c r="G1224" i="3"/>
  <c r="G1208" i="3"/>
  <c r="G1192" i="3"/>
  <c r="G1176" i="3"/>
  <c r="G1877" i="3"/>
  <c r="G1806" i="3"/>
  <c r="G1744" i="3"/>
  <c r="G1694" i="3"/>
  <c r="G1655" i="3"/>
  <c r="G1616" i="3"/>
  <c r="G1571" i="3"/>
  <c r="G1554" i="3"/>
  <c r="G1514" i="3"/>
  <c r="G1486" i="3"/>
  <c r="G1468" i="3"/>
  <c r="G1445" i="3"/>
  <c r="G1422" i="3"/>
  <c r="G1404" i="3"/>
  <c r="G1381" i="3"/>
  <c r="G1358" i="3"/>
  <c r="G1345" i="3"/>
  <c r="G1329" i="3"/>
  <c r="G1313" i="3"/>
  <c r="G1297" i="3"/>
  <c r="G1281" i="3"/>
  <c r="G1265" i="3"/>
  <c r="G1249" i="3"/>
  <c r="G1233" i="3"/>
  <c r="G1217" i="3"/>
  <c r="G1201" i="3"/>
  <c r="G1185" i="3"/>
  <c r="G1169" i="3"/>
  <c r="G1153" i="3"/>
  <c r="G1137" i="3"/>
  <c r="G1121" i="3"/>
  <c r="G1105" i="3"/>
  <c r="G1089" i="3"/>
  <c r="G1073" i="3"/>
  <c r="G1057" i="3"/>
  <c r="G1041" i="3"/>
  <c r="G1025" i="3"/>
  <c r="G1009" i="3"/>
  <c r="G993" i="3"/>
  <c r="G977" i="3"/>
  <c r="G961" i="3"/>
  <c r="G945" i="3"/>
  <c r="G929" i="3"/>
  <c r="G913" i="3"/>
  <c r="G897" i="3"/>
  <c r="G1882" i="3"/>
  <c r="G1714" i="3"/>
  <c r="G1643" i="3"/>
  <c r="G1568" i="3"/>
  <c r="G1511" i="3"/>
  <c r="G1464" i="3"/>
  <c r="G1425" i="3"/>
  <c r="G1386" i="3"/>
  <c r="G1346" i="3"/>
  <c r="G1314" i="3"/>
  <c r="G1282" i="3"/>
  <c r="G1250" i="3"/>
  <c r="G1218" i="3"/>
  <c r="G1186" i="3"/>
  <c r="G1162" i="3"/>
  <c r="G1139" i="3"/>
  <c r="G1116" i="3"/>
  <c r="G1098" i="3"/>
  <c r="G1075" i="3"/>
  <c r="G1052" i="3"/>
  <c r="G1034" i="3"/>
  <c r="G1011" i="3"/>
  <c r="G988" i="3"/>
  <c r="G970" i="3"/>
  <c r="G947" i="3"/>
  <c r="G924" i="3"/>
  <c r="G906" i="3"/>
  <c r="G883" i="3"/>
  <c r="G867" i="3"/>
  <c r="G851" i="3"/>
  <c r="G835" i="3"/>
  <c r="G819" i="3"/>
  <c r="G803" i="3"/>
  <c r="G787" i="3"/>
  <c r="G771" i="3"/>
  <c r="G755" i="3"/>
  <c r="G739" i="3"/>
  <c r="G723" i="3"/>
  <c r="G707" i="3"/>
  <c r="G691" i="3"/>
  <c r="G675" i="3"/>
  <c r="G659" i="3"/>
  <c r="G2113" i="3"/>
  <c r="G1838" i="3"/>
  <c r="G2130" i="3"/>
  <c r="G2157" i="3"/>
  <c r="G2075" i="3"/>
  <c r="G2124" i="3"/>
  <c r="G2047" i="3"/>
  <c r="G1983" i="3"/>
  <c r="G2054" i="3"/>
  <c r="G2159" i="3"/>
  <c r="G2002" i="3"/>
  <c r="G2153" i="3"/>
  <c r="G1980" i="3"/>
  <c r="G1908" i="3"/>
  <c r="G1844" i="3"/>
  <c r="G1954" i="3"/>
  <c r="G1855" i="3"/>
  <c r="G1784" i="3"/>
  <c r="G2036" i="3"/>
  <c r="G1890" i="3"/>
  <c r="G1809" i="3"/>
  <c r="G1745" i="3"/>
  <c r="G1681" i="3"/>
  <c r="G1625" i="3"/>
  <c r="G1593" i="3"/>
  <c r="G1561" i="3"/>
  <c r="G1529" i="3"/>
  <c r="G1996" i="3"/>
  <c r="G1891" i="3"/>
  <c r="G1811" i="3"/>
  <c r="G1747" i="3"/>
  <c r="G1706" i="3"/>
  <c r="G1660" i="3"/>
  <c r="G1619" i="3"/>
  <c r="G2012" i="3"/>
  <c r="G1893" i="3"/>
  <c r="G1818" i="3"/>
  <c r="G1754" i="3"/>
  <c r="G1704" i="3"/>
  <c r="G1670" i="3"/>
  <c r="G1640" i="3"/>
  <c r="G1615" i="3"/>
  <c r="G1583" i="3"/>
  <c r="G1558" i="3"/>
  <c r="G1528" i="3"/>
  <c r="G1503" i="3"/>
  <c r="G1483" i="3"/>
  <c r="G1463" i="3"/>
  <c r="G1447" i="3"/>
  <c r="G1431" i="3"/>
  <c r="G1415" i="3"/>
  <c r="G1399" i="3"/>
  <c r="G1383" i="3"/>
  <c r="G1367" i="3"/>
  <c r="G2064" i="3"/>
  <c r="G1914" i="3"/>
  <c r="G1843" i="3"/>
  <c r="G1775" i="3"/>
  <c r="G1716" i="3"/>
  <c r="G1666" i="3"/>
  <c r="G1627" i="3"/>
  <c r="G1588" i="3"/>
  <c r="G1548" i="3"/>
  <c r="G1531" i="3"/>
  <c r="G1497" i="3"/>
  <c r="G1474" i="3"/>
  <c r="G1456" i="3"/>
  <c r="G1433" i="3"/>
  <c r="G1410" i="3"/>
  <c r="G1392" i="3"/>
  <c r="G1369" i="3"/>
  <c r="G1348" i="3"/>
  <c r="G1332" i="3"/>
  <c r="G1316" i="3"/>
  <c r="G1300" i="3"/>
  <c r="G1284" i="3"/>
  <c r="G1268" i="3"/>
  <c r="G1252" i="3"/>
  <c r="G1236" i="3"/>
  <c r="G1220" i="3"/>
  <c r="G1204" i="3"/>
  <c r="G1188" i="3"/>
  <c r="G2060" i="3"/>
  <c r="G1870" i="3"/>
  <c r="G1790" i="3"/>
  <c r="G1726" i="3"/>
  <c r="G1687" i="3"/>
  <c r="G1648" i="3"/>
  <c r="G1598" i="3"/>
  <c r="G1566" i="3"/>
  <c r="G1552" i="3"/>
  <c r="G1502" i="3"/>
  <c r="G1484" i="3"/>
  <c r="G1461" i="3"/>
  <c r="G1438" i="3"/>
  <c r="G1420" i="3"/>
  <c r="G1397" i="3"/>
  <c r="G1374" i="3"/>
  <c r="G1356" i="3"/>
  <c r="G1341" i="3"/>
  <c r="G1325" i="3"/>
  <c r="G1309" i="3"/>
  <c r="G1293" i="3"/>
  <c r="G1277" i="3"/>
  <c r="G1261" i="3"/>
  <c r="G1245" i="3"/>
  <c r="G1229" i="3"/>
  <c r="G1213" i="3"/>
  <c r="G1197" i="3"/>
  <c r="G1181" i="3"/>
  <c r="G1165" i="3"/>
  <c r="G1149" i="3"/>
  <c r="G1133" i="3"/>
  <c r="G1117" i="3"/>
  <c r="G1101" i="3"/>
  <c r="G1085" i="3"/>
  <c r="G1069" i="3"/>
  <c r="G1053" i="3"/>
  <c r="G1037" i="3"/>
  <c r="G1021" i="3"/>
  <c r="G1005" i="3"/>
  <c r="G989" i="3"/>
  <c r="G973" i="3"/>
  <c r="G957" i="3"/>
  <c r="G941" i="3"/>
  <c r="G925" i="3"/>
  <c r="G909" i="3"/>
  <c r="G2050" i="3"/>
  <c r="G1815" i="3"/>
  <c r="G1707" i="3"/>
  <c r="G1636" i="3"/>
  <c r="G1563" i="3"/>
  <c r="G1496" i="3"/>
  <c r="G1457" i="3"/>
  <c r="G1418" i="3"/>
  <c r="G1368" i="3"/>
  <c r="G1338" i="3"/>
  <c r="G1306" i="3"/>
  <c r="G1274" i="3"/>
  <c r="G1242" i="3"/>
  <c r="G1210" i="3"/>
  <c r="G1178" i="3"/>
  <c r="G1155" i="3"/>
  <c r="G1132" i="3"/>
  <c r="G1114" i="3"/>
  <c r="G1091" i="3"/>
  <c r="G1068" i="3"/>
  <c r="G1050" i="3"/>
  <c r="G1027" i="3"/>
  <c r="G1004" i="3"/>
  <c r="G986" i="3"/>
  <c r="G963" i="3"/>
  <c r="G940" i="3"/>
  <c r="G922" i="3"/>
  <c r="G899" i="3"/>
  <c r="G879" i="3"/>
  <c r="G863" i="3"/>
  <c r="G847" i="3"/>
  <c r="G831" i="3"/>
  <c r="G815" i="3"/>
  <c r="G799" i="3"/>
  <c r="G783" i="3"/>
  <c r="G767" i="3"/>
  <c r="G751" i="3"/>
  <c r="G735" i="3"/>
  <c r="G719" i="3"/>
  <c r="G703" i="3"/>
  <c r="G687" i="3"/>
  <c r="G671" i="3"/>
  <c r="G655" i="3"/>
  <c r="G1926" i="3"/>
  <c r="G1814" i="3"/>
  <c r="G2102" i="3"/>
  <c r="G2045" i="3"/>
  <c r="G2019" i="3"/>
  <c r="G2017" i="3"/>
  <c r="G1951" i="3"/>
  <c r="G1944" i="3"/>
  <c r="G2089" i="3"/>
  <c r="G1820" i="3"/>
  <c r="G1945" i="3"/>
  <c r="G1781" i="3"/>
  <c r="G1653" i="3"/>
  <c r="G1581" i="3"/>
  <c r="G1517" i="3"/>
  <c r="G1859" i="3"/>
  <c r="G1731" i="3"/>
  <c r="G1644" i="3"/>
  <c r="G1966" i="3"/>
  <c r="G1794" i="3"/>
  <c r="G1688" i="3"/>
  <c r="G1638" i="3"/>
  <c r="G1576" i="3"/>
  <c r="G1519" i="3"/>
  <c r="G1479" i="3"/>
  <c r="G1443" i="3"/>
  <c r="G1411" i="3"/>
  <c r="G1379" i="3"/>
  <c r="G1982" i="3"/>
  <c r="G1823" i="3"/>
  <c r="G1698" i="3"/>
  <c r="G1620" i="3"/>
  <c r="G1543" i="3"/>
  <c r="G1490" i="3"/>
  <c r="G1449" i="3"/>
  <c r="G1408" i="3"/>
  <c r="G1362" i="3"/>
  <c r="G1328" i="3"/>
  <c r="G1296" i="3"/>
  <c r="G1264" i="3"/>
  <c r="G1232" i="3"/>
  <c r="G1200" i="3"/>
  <c r="G1998" i="3"/>
  <c r="G1774" i="3"/>
  <c r="G1680" i="3"/>
  <c r="G1591" i="3"/>
  <c r="G1547" i="3"/>
  <c r="G1477" i="3"/>
  <c r="G1436" i="3"/>
  <c r="G1390" i="3"/>
  <c r="G1353" i="3"/>
  <c r="G1321" i="3"/>
  <c r="G1289" i="3"/>
  <c r="G1257" i="3"/>
  <c r="G1225" i="3"/>
  <c r="G1193" i="3"/>
  <c r="G1161" i="3"/>
  <c r="G1129" i="3"/>
  <c r="G1097" i="3"/>
  <c r="G1065" i="3"/>
  <c r="G1033" i="3"/>
  <c r="G1001" i="3"/>
  <c r="G969" i="3"/>
  <c r="G937" i="3"/>
  <c r="G905" i="3"/>
  <c r="G1783" i="3"/>
  <c r="G1587" i="3"/>
  <c r="G1489" i="3"/>
  <c r="G1400" i="3"/>
  <c r="G1330" i="3"/>
  <c r="G1266" i="3"/>
  <c r="G1202" i="3"/>
  <c r="G1148" i="3"/>
  <c r="G1107" i="3"/>
  <c r="G1066" i="3"/>
  <c r="G1020" i="3"/>
  <c r="G979" i="3"/>
  <c r="G938" i="3"/>
  <c r="G891" i="3"/>
  <c r="G859" i="3"/>
  <c r="G827" i="3"/>
  <c r="G795" i="3"/>
  <c r="G763" i="3"/>
  <c r="G731" i="3"/>
  <c r="G699" i="3"/>
  <c r="G667" i="3"/>
  <c r="G1909" i="3"/>
  <c r="G1742" i="3"/>
  <c r="G1671" i="3"/>
  <c r="G1600" i="3"/>
  <c r="G1534" i="3"/>
  <c r="G1485" i="3"/>
  <c r="G1446" i="3"/>
  <c r="G1396" i="3"/>
  <c r="G1357" i="3"/>
  <c r="G1327" i="3"/>
  <c r="G1295" i="3"/>
  <c r="G1263" i="3"/>
  <c r="G1231" i="3"/>
  <c r="G1199" i="3"/>
  <c r="G1167" i="3"/>
  <c r="G1144" i="3"/>
  <c r="G1126" i="3"/>
  <c r="G1103" i="3"/>
  <c r="G1080" i="3"/>
  <c r="G1062" i="3"/>
  <c r="G1039" i="3"/>
  <c r="G1016" i="3"/>
  <c r="G998" i="3"/>
  <c r="G975" i="3"/>
  <c r="G952" i="3"/>
  <c r="G934" i="3"/>
  <c r="G911" i="3"/>
  <c r="G892" i="3"/>
  <c r="G876" i="3"/>
  <c r="G860" i="3"/>
  <c r="G844" i="3"/>
  <c r="G828" i="3"/>
  <c r="G812" i="3"/>
  <c r="G796" i="3"/>
  <c r="G780" i="3"/>
  <c r="G764" i="3"/>
  <c r="G748" i="3"/>
  <c r="G732" i="3"/>
  <c r="G716" i="3"/>
  <c r="G700" i="3"/>
  <c r="G684" i="3"/>
  <c r="G668" i="3"/>
  <c r="G652" i="3"/>
  <c r="G636" i="3"/>
  <c r="G620" i="3"/>
  <c r="G604" i="3"/>
  <c r="G588" i="3"/>
  <c r="G572" i="3"/>
  <c r="G556" i="3"/>
  <c r="G540" i="3"/>
  <c r="G524" i="3"/>
  <c r="G508" i="3"/>
  <c r="G492" i="3"/>
  <c r="G476" i="3"/>
  <c r="G460" i="3"/>
  <c r="G444" i="3"/>
  <c r="G428" i="3"/>
  <c r="G1799" i="3"/>
  <c r="G1611" i="3"/>
  <c r="G1480" i="3"/>
  <c r="G1409" i="3"/>
  <c r="G1310" i="3"/>
  <c r="G1246" i="3"/>
  <c r="G1182" i="3"/>
  <c r="G1140" i="3"/>
  <c r="G1090" i="3"/>
  <c r="G1051" i="3"/>
  <c r="G1012" i="3"/>
  <c r="G962" i="3"/>
  <c r="G923" i="3"/>
  <c r="G881" i="3"/>
  <c r="G849" i="3"/>
  <c r="G817" i="3"/>
  <c r="G785" i="3"/>
  <c r="G753" i="3"/>
  <c r="G721" i="3"/>
  <c r="G689" i="3"/>
  <c r="G657" i="3"/>
  <c r="G634" i="3"/>
  <c r="G611" i="3"/>
  <c r="G593" i="3"/>
  <c r="G570" i="3"/>
  <c r="G547" i="3"/>
  <c r="G2098" i="3"/>
  <c r="G2165" i="3"/>
  <c r="G2015" i="3"/>
  <c r="G2010" i="3"/>
  <c r="G1947" i="3"/>
  <c r="G1940" i="3"/>
  <c r="G2079" i="3"/>
  <c r="G1816" i="3"/>
  <c r="G1937" i="3"/>
  <c r="G1777" i="3"/>
  <c r="G1649" i="3"/>
  <c r="G1577" i="3"/>
  <c r="G1513" i="3"/>
  <c r="G1841" i="3"/>
  <c r="G1724" i="3"/>
  <c r="G1642" i="3"/>
  <c r="G1950" i="3"/>
  <c r="G1786" i="3"/>
  <c r="G1686" i="3"/>
  <c r="G1624" i="3"/>
  <c r="G1574" i="3"/>
  <c r="G1512" i="3"/>
  <c r="G1471" i="3"/>
  <c r="G1439" i="3"/>
  <c r="G1407" i="3"/>
  <c r="G1375" i="3"/>
  <c r="G1965" i="3"/>
  <c r="G1807" i="3"/>
  <c r="G1691" i="3"/>
  <c r="G1602" i="3"/>
  <c r="G1538" i="3"/>
  <c r="G1488" i="3"/>
  <c r="G1442" i="3"/>
  <c r="G1401" i="3"/>
  <c r="G1360" i="3"/>
  <c r="G1324" i="3"/>
  <c r="G1292" i="3"/>
  <c r="G1260" i="3"/>
  <c r="G1228" i="3"/>
  <c r="G1196" i="3"/>
  <c r="G1942" i="3"/>
  <c r="G1758" i="3"/>
  <c r="G1662" i="3"/>
  <c r="G1578" i="3"/>
  <c r="G1540" i="3"/>
  <c r="G1470" i="3"/>
  <c r="G1429" i="3"/>
  <c r="G1388" i="3"/>
  <c r="G1349" i="3"/>
  <c r="G1317" i="3"/>
  <c r="G1285" i="3"/>
  <c r="G1253" i="3"/>
  <c r="G1221" i="3"/>
  <c r="G1189" i="3"/>
  <c r="G1157" i="3"/>
  <c r="G1125" i="3"/>
  <c r="G1093" i="3"/>
  <c r="G1061" i="3"/>
  <c r="G1029" i="3"/>
  <c r="G997" i="3"/>
  <c r="G965" i="3"/>
  <c r="G933" i="3"/>
  <c r="G901" i="3"/>
  <c r="G1751" i="3"/>
  <c r="G1582" i="3"/>
  <c r="G1482" i="3"/>
  <c r="G1393" i="3"/>
  <c r="G1322" i="3"/>
  <c r="G1258" i="3"/>
  <c r="G1194" i="3"/>
  <c r="G1146" i="3"/>
  <c r="G1100" i="3"/>
  <c r="G1059" i="3"/>
  <c r="G1018" i="3"/>
  <c r="G972" i="3"/>
  <c r="G931" i="3"/>
  <c r="G887" i="3"/>
  <c r="G855" i="3"/>
  <c r="G823" i="3"/>
  <c r="G791" i="3"/>
  <c r="G759" i="3"/>
  <c r="G727" i="3"/>
  <c r="G695" i="3"/>
  <c r="G663" i="3"/>
  <c r="G1895" i="3"/>
  <c r="G1735" i="3"/>
  <c r="G1664" i="3"/>
  <c r="G1586" i="3"/>
  <c r="G1520" i="3"/>
  <c r="G1478" i="3"/>
  <c r="G1428" i="3"/>
  <c r="G1389" i="3"/>
  <c r="G1351" i="3"/>
  <c r="G1319" i="3"/>
  <c r="G1287" i="3"/>
  <c r="G1255" i="3"/>
  <c r="G1223" i="3"/>
  <c r="G1191" i="3"/>
  <c r="G1160" i="3"/>
  <c r="G1142" i="3"/>
  <c r="G1119" i="3"/>
  <c r="G1096" i="3"/>
  <c r="G1078" i="3"/>
  <c r="G1055" i="3"/>
  <c r="G1032" i="3"/>
  <c r="G1014" i="3"/>
  <c r="G991" i="3"/>
  <c r="G968" i="3"/>
  <c r="G950" i="3"/>
  <c r="G927" i="3"/>
  <c r="G904" i="3"/>
  <c r="G888" i="3"/>
  <c r="G872" i="3"/>
  <c r="G856" i="3"/>
  <c r="G840" i="3"/>
  <c r="G824" i="3"/>
  <c r="G808" i="3"/>
  <c r="G792" i="3"/>
  <c r="G776" i="3"/>
  <c r="G760" i="3"/>
  <c r="G744" i="3"/>
  <c r="G728" i="3"/>
  <c r="G712" i="3"/>
  <c r="G696" i="3"/>
  <c r="G680" i="3"/>
  <c r="G664" i="3"/>
  <c r="G648" i="3"/>
  <c r="G632" i="3"/>
  <c r="G616" i="3"/>
  <c r="G600" i="3"/>
  <c r="G584" i="3"/>
  <c r="G568" i="3"/>
  <c r="G552" i="3"/>
  <c r="G536" i="3"/>
  <c r="G520" i="3"/>
  <c r="G504" i="3"/>
  <c r="G488" i="3"/>
  <c r="G472" i="3"/>
  <c r="G456" i="3"/>
  <c r="G440" i="3"/>
  <c r="G424" i="3"/>
  <c r="G1739" i="3"/>
  <c r="G1575" i="3"/>
  <c r="G1473" i="3"/>
  <c r="G1402" i="3"/>
  <c r="G1294" i="3"/>
  <c r="G1230" i="3"/>
  <c r="G1172" i="3"/>
  <c r="G1122" i="3"/>
  <c r="G1083" i="3"/>
  <c r="G1044" i="3"/>
  <c r="G994" i="3"/>
  <c r="G955" i="3"/>
  <c r="G916" i="3"/>
  <c r="G873" i="3"/>
  <c r="G841" i="3"/>
  <c r="G809" i="3"/>
  <c r="G777" i="3"/>
  <c r="G745" i="3"/>
  <c r="G713" i="3"/>
  <c r="G681" i="3"/>
  <c r="G649" i="3"/>
  <c r="G627" i="3"/>
  <c r="G609" i="3"/>
  <c r="G586" i="3"/>
  <c r="G563" i="3"/>
  <c r="G545" i="3"/>
  <c r="G522" i="3"/>
  <c r="G499" i="3"/>
  <c r="G481" i="3"/>
  <c r="G2123" i="3"/>
  <c r="G2137" i="3"/>
  <c r="G2044" i="3"/>
  <c r="G1903" i="3"/>
  <c r="G1851" i="3"/>
  <c r="G1613" i="3"/>
  <c r="G1957" i="3"/>
  <c r="G1690" i="3"/>
  <c r="G1861" i="3"/>
  <c r="G1663" i="3"/>
  <c r="G1551" i="3"/>
  <c r="G1459" i="3"/>
  <c r="G1395" i="3"/>
  <c r="G1907" i="3"/>
  <c r="G1659" i="3"/>
  <c r="G1524" i="3"/>
  <c r="G1426" i="3"/>
  <c r="G1344" i="3"/>
  <c r="G1280" i="3"/>
  <c r="G1216" i="3"/>
  <c r="G1863" i="3"/>
  <c r="G1630" i="3"/>
  <c r="G1500" i="3"/>
  <c r="G1413" i="3"/>
  <c r="G1337" i="3"/>
  <c r="G1273" i="3"/>
  <c r="G1209" i="3"/>
  <c r="G1145" i="3"/>
  <c r="G1081" i="3"/>
  <c r="G1017" i="3"/>
  <c r="G953" i="3"/>
  <c r="G1972" i="3"/>
  <c r="G1530" i="3"/>
  <c r="G1361" i="3"/>
  <c r="G1234" i="3"/>
  <c r="G1130" i="3"/>
  <c r="G1043" i="3"/>
  <c r="G956" i="3"/>
  <c r="G875" i="3"/>
  <c r="G811" i="3"/>
  <c r="G747" i="3"/>
  <c r="G683" i="3"/>
  <c r="G1782" i="3"/>
  <c r="G1614" i="3"/>
  <c r="G1515" i="3"/>
  <c r="G1421" i="3"/>
  <c r="G1343" i="3"/>
  <c r="G1279" i="3"/>
  <c r="G1215" i="3"/>
  <c r="G1158" i="3"/>
  <c r="G1112" i="3"/>
  <c r="G1071" i="3"/>
  <c r="G1030" i="3"/>
  <c r="G984" i="3"/>
  <c r="G943" i="3"/>
  <c r="G902" i="3"/>
  <c r="G868" i="3"/>
  <c r="G836" i="3"/>
  <c r="G804" i="3"/>
  <c r="G772" i="3"/>
  <c r="G740" i="3"/>
  <c r="G708" i="3"/>
  <c r="G676" i="3"/>
  <c r="G644" i="3"/>
  <c r="G612" i="3"/>
  <c r="G580" i="3"/>
  <c r="G548" i="3"/>
  <c r="G516" i="3"/>
  <c r="G484" i="3"/>
  <c r="G452" i="3"/>
  <c r="G2081" i="3"/>
  <c r="G1556" i="3"/>
  <c r="G1342" i="3"/>
  <c r="G1214" i="3"/>
  <c r="G1115" i="3"/>
  <c r="G1026" i="3"/>
  <c r="G948" i="3"/>
  <c r="G865" i="3"/>
  <c r="G801" i="3"/>
  <c r="G737" i="3"/>
  <c r="G673" i="3"/>
  <c r="G625" i="3"/>
  <c r="G579" i="3"/>
  <c r="G538" i="3"/>
  <c r="G513" i="3"/>
  <c r="G483" i="3"/>
  <c r="G458" i="3"/>
  <c r="G435" i="3"/>
  <c r="G414" i="3"/>
  <c r="G398" i="3"/>
  <c r="G382" i="3"/>
  <c r="G366" i="3"/>
  <c r="G350" i="3"/>
  <c r="G334" i="3"/>
  <c r="G318" i="3"/>
  <c r="G302" i="3"/>
  <c r="G286" i="3"/>
  <c r="G270" i="3"/>
  <c r="G254" i="3"/>
  <c r="G238" i="3"/>
  <c r="G222" i="3"/>
  <c r="G206" i="3"/>
  <c r="G190" i="3"/>
  <c r="G174" i="3"/>
  <c r="G158" i="3"/>
  <c r="G142" i="3"/>
  <c r="G126" i="3"/>
  <c r="G110" i="3"/>
  <c r="G94" i="3"/>
  <c r="G78" i="3"/>
  <c r="G62" i="3"/>
  <c r="G46" i="3"/>
  <c r="G30" i="3"/>
  <c r="G1845" i="3"/>
  <c r="G1639" i="3"/>
  <c r="G1508" i="3"/>
  <c r="G1437" i="3"/>
  <c r="G1366" i="3"/>
  <c r="G1299" i="3"/>
  <c r="G1235" i="3"/>
  <c r="G1168" i="3"/>
  <c r="G1118" i="3"/>
  <c r="G1079" i="3"/>
  <c r="G1040" i="3"/>
  <c r="G990" i="3"/>
  <c r="G951" i="3"/>
  <c r="G912" i="3"/>
  <c r="G870" i="3"/>
  <c r="G838" i="3"/>
  <c r="G806" i="3"/>
  <c r="G774" i="3"/>
  <c r="G742" i="3"/>
  <c r="G710" i="3"/>
  <c r="G678" i="3"/>
  <c r="G646" i="3"/>
  <c r="G623" i="3"/>
  <c r="G605" i="3"/>
  <c r="G582" i="3"/>
  <c r="G559" i="3"/>
  <c r="G541" i="3"/>
  <c r="G518" i="3"/>
  <c r="G495" i="3"/>
  <c r="G477" i="3"/>
  <c r="G454" i="3"/>
  <c r="G431" i="3"/>
  <c r="G415" i="3"/>
  <c r="G399" i="3"/>
  <c r="G383" i="3"/>
  <c r="G367" i="3"/>
  <c r="G351" i="3"/>
  <c r="G335" i="3"/>
  <c r="G319" i="3"/>
  <c r="G303" i="3"/>
  <c r="G287" i="3"/>
  <c r="G271" i="3"/>
  <c r="G255" i="3"/>
  <c r="G239" i="3"/>
  <c r="G223" i="3"/>
  <c r="G207" i="3"/>
  <c r="G191" i="3"/>
  <c r="G175" i="3"/>
  <c r="G159" i="3"/>
  <c r="G143" i="3"/>
  <c r="G127" i="3"/>
  <c r="G111" i="3"/>
  <c r="G95" i="3"/>
  <c r="G79" i="3"/>
  <c r="G63" i="3"/>
  <c r="G47" i="3"/>
  <c r="G31" i="3"/>
  <c r="G15" i="3"/>
  <c r="G2029" i="3"/>
  <c r="G1618" i="3"/>
  <c r="G1384" i="3"/>
  <c r="G1270" i="3"/>
  <c r="G1138" i="3"/>
  <c r="G1067" i="3"/>
  <c r="G996" i="3"/>
  <c r="G885" i="3"/>
  <c r="G821" i="3"/>
  <c r="G757" i="3"/>
  <c r="G693" i="3"/>
  <c r="G635" i="3"/>
  <c r="G585" i="3"/>
  <c r="G546" i="3"/>
  <c r="G507" i="3"/>
  <c r="G457" i="3"/>
  <c r="G416" i="3"/>
  <c r="G384" i="3"/>
  <c r="G352" i="3"/>
  <c r="G320" i="3"/>
  <c r="G288" i="3"/>
  <c r="G256" i="3"/>
  <c r="G224" i="3"/>
  <c r="G192" i="3"/>
  <c r="G160" i="3"/>
  <c r="G128" i="3"/>
  <c r="G96" i="3"/>
  <c r="G64" i="3"/>
  <c r="G32" i="3"/>
  <c r="G13" i="3"/>
  <c r="G1580" i="3"/>
  <c r="G1434" i="3"/>
  <c r="G1286" i="3"/>
  <c r="G1170" i="3"/>
  <c r="G1099" i="3"/>
  <c r="G1028" i="3"/>
  <c r="G907" i="3"/>
  <c r="G813" i="3"/>
  <c r="G685" i="3"/>
  <c r="G619" i="3"/>
  <c r="G530" i="3"/>
  <c r="G459" i="3"/>
  <c r="G372" i="3"/>
  <c r="G316" i="3"/>
  <c r="G260" i="3"/>
  <c r="G204" i="3"/>
  <c r="G148" i="3"/>
  <c r="G100" i="3"/>
  <c r="G36" i="3"/>
  <c r="G1632" i="3"/>
  <c r="G1462" i="3"/>
  <c r="G1275" i="3"/>
  <c r="G1134" i="3"/>
  <c r="G1063" i="3"/>
  <c r="G992" i="3"/>
  <c r="G882" i="3"/>
  <c r="G818" i="3"/>
  <c r="G754" i="3"/>
  <c r="G690" i="3"/>
  <c r="G622" i="3"/>
  <c r="G583" i="3"/>
  <c r="G533" i="3"/>
  <c r="G494" i="3"/>
  <c r="G455" i="3"/>
  <c r="G417" i="3"/>
  <c r="G385" i="3"/>
  <c r="G353" i="3"/>
  <c r="G321" i="3"/>
  <c r="G289" i="3"/>
  <c r="G257" i="3"/>
  <c r="G225" i="3"/>
  <c r="G193" i="3"/>
  <c r="G161" i="3"/>
  <c r="G129" i="3"/>
  <c r="G97" i="3"/>
  <c r="G65" i="3"/>
  <c r="G25" i="3"/>
  <c r="G1766" i="3"/>
  <c r="G1469" i="3"/>
  <c r="G1291" i="3"/>
  <c r="G1166" i="3"/>
  <c r="G1095" i="3"/>
  <c r="G1024" i="3"/>
  <c r="G910" i="3"/>
  <c r="G874" i="3"/>
  <c r="G810" i="3"/>
  <c r="G746" i="3"/>
  <c r="G682" i="3"/>
  <c r="G638" i="3"/>
  <c r="G599" i="3"/>
  <c r="G549" i="3"/>
  <c r="G510" i="3"/>
  <c r="G471" i="3"/>
  <c r="G421" i="3"/>
  <c r="G389" i="3"/>
  <c r="G357" i="3"/>
  <c r="G325" i="3"/>
  <c r="G293" i="3"/>
  <c r="G261" i="3"/>
  <c r="G229" i="3"/>
  <c r="G197" i="3"/>
  <c r="G165" i="3"/>
  <c r="G133" i="3"/>
  <c r="G101" i="3"/>
  <c r="G69" i="3"/>
  <c r="G37" i="3"/>
  <c r="G9" i="3"/>
  <c r="G861" i="3"/>
  <c r="G733" i="3"/>
  <c r="G594" i="3"/>
  <c r="G498" i="3"/>
  <c r="G427" i="3"/>
  <c r="G356" i="3"/>
  <c r="G284" i="3"/>
  <c r="G212" i="3"/>
  <c r="G140" i="3"/>
  <c r="G60" i="3"/>
  <c r="G14" i="3"/>
  <c r="G1759" i="3"/>
  <c r="G1248" i="3"/>
  <c r="G1564" i="3"/>
  <c r="G1372" i="3"/>
  <c r="G1241" i="3"/>
  <c r="G1113" i="3"/>
  <c r="G985" i="3"/>
  <c r="G1700" i="3"/>
  <c r="G1298" i="3"/>
  <c r="G1171" i="3"/>
  <c r="G1002" i="3"/>
  <c r="G843" i="3"/>
  <c r="G779" i="3"/>
  <c r="G651" i="3"/>
  <c r="G1572" i="3"/>
  <c r="G1382" i="3"/>
  <c r="G1247" i="3"/>
  <c r="G1135" i="3"/>
  <c r="G1048" i="3"/>
  <c r="G966" i="3"/>
  <c r="G884" i="3"/>
  <c r="G820" i="3"/>
  <c r="G756" i="3"/>
  <c r="G692" i="3"/>
  <c r="G628" i="3"/>
  <c r="G564" i="3"/>
  <c r="G532" i="3"/>
  <c r="G468" i="3"/>
  <c r="G1682" i="3"/>
  <c r="G1154" i="3"/>
  <c r="G987" i="3"/>
  <c r="G833" i="3"/>
  <c r="G705" i="3"/>
  <c r="G602" i="3"/>
  <c r="G529" i="3"/>
  <c r="G467" i="3"/>
  <c r="G2116" i="3"/>
  <c r="G2119" i="3"/>
  <c r="G2037" i="3"/>
  <c r="G1901" i="3"/>
  <c r="G1849" i="3"/>
  <c r="G1609" i="3"/>
  <c r="G1941" i="3"/>
  <c r="G1683" i="3"/>
  <c r="G1854" i="3"/>
  <c r="G1656" i="3"/>
  <c r="G1542" i="3"/>
  <c r="G1455" i="3"/>
  <c r="G1391" i="3"/>
  <c r="G1857" i="3"/>
  <c r="G1652" i="3"/>
  <c r="G1506" i="3"/>
  <c r="G1424" i="3"/>
  <c r="G1340" i="3"/>
  <c r="G1276" i="3"/>
  <c r="G1212" i="3"/>
  <c r="G1822" i="3"/>
  <c r="G1623" i="3"/>
  <c r="G1493" i="3"/>
  <c r="G1406" i="3"/>
  <c r="G1333" i="3"/>
  <c r="G1269" i="3"/>
  <c r="G1205" i="3"/>
  <c r="G1141" i="3"/>
  <c r="G1077" i="3"/>
  <c r="G1013" i="3"/>
  <c r="G949" i="3"/>
  <c r="G1949" i="3"/>
  <c r="G1516" i="3"/>
  <c r="G1354" i="3"/>
  <c r="G1226" i="3"/>
  <c r="G1123" i="3"/>
  <c r="G1036" i="3"/>
  <c r="G954" i="3"/>
  <c r="G871" i="3"/>
  <c r="G807" i="3"/>
  <c r="G743" i="3"/>
  <c r="G679" i="3"/>
  <c r="G1750" i="3"/>
  <c r="G1607" i="3"/>
  <c r="G1492" i="3"/>
  <c r="G1414" i="3"/>
  <c r="G1335" i="3"/>
  <c r="G1271" i="3"/>
  <c r="G1207" i="3"/>
  <c r="G1151" i="3"/>
  <c r="G1110" i="3"/>
  <c r="G1064" i="3"/>
  <c r="G1023" i="3"/>
  <c r="G982" i="3"/>
  <c r="G936" i="3"/>
  <c r="G895" i="3"/>
  <c r="G864" i="3"/>
  <c r="G832" i="3"/>
  <c r="G800" i="3"/>
  <c r="G768" i="3"/>
  <c r="G736" i="3"/>
  <c r="G704" i="3"/>
  <c r="G672" i="3"/>
  <c r="G640" i="3"/>
  <c r="G608" i="3"/>
  <c r="G576" i="3"/>
  <c r="G544" i="3"/>
  <c r="G512" i="3"/>
  <c r="G480" i="3"/>
  <c r="G448" i="3"/>
  <c r="G1875" i="3"/>
  <c r="G1518" i="3"/>
  <c r="G1326" i="3"/>
  <c r="G1198" i="3"/>
  <c r="G1108" i="3"/>
  <c r="G1019" i="3"/>
  <c r="G930" i="3"/>
  <c r="G857" i="3"/>
  <c r="G793" i="3"/>
  <c r="G729" i="3"/>
  <c r="G665" i="3"/>
  <c r="G618" i="3"/>
  <c r="G577" i="3"/>
  <c r="G531" i="3"/>
  <c r="G506" i="3"/>
  <c r="G474" i="3"/>
  <c r="G451" i="3"/>
  <c r="G433" i="3"/>
  <c r="G410" i="3"/>
  <c r="G394" i="3"/>
  <c r="G378" i="3"/>
  <c r="G362" i="3"/>
  <c r="G346" i="3"/>
  <c r="G330" i="3"/>
  <c r="G314" i="3"/>
  <c r="G298" i="3"/>
  <c r="G282" i="3"/>
  <c r="G266" i="3"/>
  <c r="G250" i="3"/>
  <c r="G234" i="3"/>
  <c r="G218" i="3"/>
  <c r="G202" i="3"/>
  <c r="G186" i="3"/>
  <c r="G170" i="3"/>
  <c r="G154" i="3"/>
  <c r="G138" i="3"/>
  <c r="G122" i="3"/>
  <c r="G106" i="3"/>
  <c r="G90" i="3"/>
  <c r="G74" i="3"/>
  <c r="G58" i="3"/>
  <c r="G42" i="3"/>
  <c r="G26" i="3"/>
  <c r="G1798" i="3"/>
  <c r="G1584" i="3"/>
  <c r="G1501" i="3"/>
  <c r="G1430" i="3"/>
  <c r="G1347" i="3"/>
  <c r="G1283" i="3"/>
  <c r="G1219" i="3"/>
  <c r="G1150" i="3"/>
  <c r="G1111" i="3"/>
  <c r="G1072" i="3"/>
  <c r="G1022" i="3"/>
  <c r="G983" i="3"/>
  <c r="G944" i="3"/>
  <c r="G894" i="3"/>
  <c r="G862" i="3"/>
  <c r="G830" i="3"/>
  <c r="G798" i="3"/>
  <c r="G766" i="3"/>
  <c r="G734" i="3"/>
  <c r="G702" i="3"/>
  <c r="G670" i="3"/>
  <c r="G639" i="3"/>
  <c r="G621" i="3"/>
  <c r="G598" i="3"/>
  <c r="G575" i="3"/>
  <c r="G557" i="3"/>
  <c r="G534" i="3"/>
  <c r="G511" i="3"/>
  <c r="G493" i="3"/>
  <c r="G470" i="3"/>
  <c r="G447" i="3"/>
  <c r="G429" i="3"/>
  <c r="G411" i="3"/>
  <c r="G395" i="3"/>
  <c r="G379" i="3"/>
  <c r="G363" i="3"/>
  <c r="G347" i="3"/>
  <c r="G331" i="3"/>
  <c r="G315" i="3"/>
  <c r="G299" i="3"/>
  <c r="G283" i="3"/>
  <c r="G267" i="3"/>
  <c r="G251" i="3"/>
  <c r="G235" i="3"/>
  <c r="G219" i="3"/>
  <c r="G203" i="3"/>
  <c r="G187" i="3"/>
  <c r="G171" i="3"/>
  <c r="G155" i="3"/>
  <c r="G139" i="3"/>
  <c r="G123" i="3"/>
  <c r="G107" i="3"/>
  <c r="G91" i="3"/>
  <c r="G75" i="3"/>
  <c r="G59" i="3"/>
  <c r="G43" i="3"/>
  <c r="G27" i="3"/>
  <c r="G11" i="3"/>
  <c r="G1767" i="3"/>
  <c r="G1570" i="3"/>
  <c r="G1370" i="3"/>
  <c r="G1238" i="3"/>
  <c r="G1131" i="3"/>
  <c r="G1060" i="3"/>
  <c r="G946" i="3"/>
  <c r="G869" i="3"/>
  <c r="G805" i="3"/>
  <c r="G741" i="3"/>
  <c r="G677" i="3"/>
  <c r="G617" i="3"/>
  <c r="G578" i="3"/>
  <c r="G539" i="3"/>
  <c r="G489" i="3"/>
  <c r="G450" i="3"/>
  <c r="G408" i="3"/>
  <c r="G376" i="3"/>
  <c r="G344" i="3"/>
  <c r="G312" i="3"/>
  <c r="G280" i="3"/>
  <c r="G248" i="3"/>
  <c r="G216" i="3"/>
  <c r="G184" i="3"/>
  <c r="G152" i="3"/>
  <c r="G120" i="3"/>
  <c r="G88" i="3"/>
  <c r="G56" i="3"/>
  <c r="G24" i="3"/>
  <c r="G1889" i="3"/>
  <c r="G1523" i="3"/>
  <c r="G1377" i="3"/>
  <c r="G1254" i="3"/>
  <c r="G1163" i="3"/>
  <c r="G1092" i="3"/>
  <c r="G978" i="3"/>
  <c r="G893" i="3"/>
  <c r="G781" i="3"/>
  <c r="G653" i="3"/>
  <c r="G569" i="3"/>
  <c r="G523" i="3"/>
  <c r="G412" i="3"/>
  <c r="G364" i="3"/>
  <c r="G300" i="3"/>
  <c r="G244" i="3"/>
  <c r="G188" i="3"/>
  <c r="G132" i="3"/>
  <c r="G84" i="3"/>
  <c r="G12" i="3"/>
  <c r="G1579" i="3"/>
  <c r="G1405" i="3"/>
  <c r="G1243" i="3"/>
  <c r="G1127" i="3"/>
  <c r="G1056" i="3"/>
  <c r="G942" i="3"/>
  <c r="G866" i="3"/>
  <c r="G802" i="3"/>
  <c r="G738" i="3"/>
  <c r="G674" i="3"/>
  <c r="G615" i="3"/>
  <c r="G565" i="3"/>
  <c r="G526" i="3"/>
  <c r="G487" i="3"/>
  <c r="G437" i="3"/>
  <c r="G409" i="3"/>
  <c r="G377" i="3"/>
  <c r="G345" i="3"/>
  <c r="G313" i="3"/>
  <c r="G281" i="3"/>
  <c r="G249" i="3"/>
  <c r="G217" i="3"/>
  <c r="G185" i="3"/>
  <c r="G153" i="3"/>
  <c r="G121" i="3"/>
  <c r="G89" i="3"/>
  <c r="G57" i="3"/>
  <c r="G17" i="3"/>
  <c r="G1703" i="3"/>
  <c r="G1412" i="3"/>
  <c r="G1259" i="3"/>
  <c r="G1159" i="3"/>
  <c r="G1088" i="3"/>
  <c r="G974" i="3"/>
  <c r="G903" i="3"/>
  <c r="G858" i="3"/>
  <c r="G794" i="3"/>
  <c r="G730" i="3"/>
  <c r="G666" i="3"/>
  <c r="G631" i="3"/>
  <c r="G581" i="3"/>
  <c r="G542" i="3"/>
  <c r="G503" i="3"/>
  <c r="G453" i="3"/>
  <c r="G413" i="3"/>
  <c r="G381" i="3"/>
  <c r="G349" i="3"/>
  <c r="G317" i="3"/>
  <c r="G285" i="3"/>
  <c r="G253" i="3"/>
  <c r="G221" i="3"/>
  <c r="G189" i="3"/>
  <c r="G157" i="3"/>
  <c r="G125" i="3"/>
  <c r="G93" i="3"/>
  <c r="G61" i="3"/>
  <c r="G29" i="3"/>
  <c r="G7" i="3"/>
  <c r="G829" i="3"/>
  <c r="G701" i="3"/>
  <c r="G587" i="3"/>
  <c r="G491" i="3"/>
  <c r="G420" i="3"/>
  <c r="G340" i="3"/>
  <c r="G268" i="3"/>
  <c r="G196" i="3"/>
  <c r="G116" i="3"/>
  <c r="G44" i="3"/>
  <c r="G33" i="3"/>
  <c r="G2166" i="3"/>
  <c r="G2085" i="3"/>
  <c r="G2066" i="3"/>
  <c r="G1880" i="3"/>
  <c r="G1756" i="3"/>
  <c r="G1717" i="3"/>
  <c r="G1549" i="3"/>
  <c r="G1787" i="3"/>
  <c r="G1603" i="3"/>
  <c r="G1734" i="3"/>
  <c r="G1606" i="3"/>
  <c r="G1499" i="3"/>
  <c r="G1427" i="3"/>
  <c r="G1363" i="3"/>
  <c r="G1562" i="3"/>
  <c r="G1472" i="3"/>
  <c r="G1385" i="3"/>
  <c r="G1312" i="3"/>
  <c r="G1184" i="3"/>
  <c r="G1719" i="3"/>
  <c r="G1454" i="3"/>
  <c r="G1305" i="3"/>
  <c r="G1177" i="3"/>
  <c r="G1049" i="3"/>
  <c r="G921" i="3"/>
  <c r="G1450" i="3"/>
  <c r="G1084" i="3"/>
  <c r="G915" i="3"/>
  <c r="G715" i="3"/>
  <c r="G1728" i="3"/>
  <c r="G1460" i="3"/>
  <c r="G1311" i="3"/>
  <c r="G1183" i="3"/>
  <c r="G1094" i="3"/>
  <c r="G1007" i="3"/>
  <c r="G920" i="3"/>
  <c r="G852" i="3"/>
  <c r="G788" i="3"/>
  <c r="G724" i="3"/>
  <c r="G660" i="3"/>
  <c r="G596" i="3"/>
  <c r="G500" i="3"/>
  <c r="G436" i="3"/>
  <c r="G1466" i="3"/>
  <c r="G1278" i="3"/>
  <c r="G1076" i="3"/>
  <c r="G898" i="3"/>
  <c r="G769" i="3"/>
  <c r="G643" i="3"/>
  <c r="G561" i="3"/>
  <c r="G497" i="3"/>
  <c r="G2052" i="3"/>
  <c r="G1545" i="3"/>
  <c r="G1599" i="3"/>
  <c r="G1730" i="3"/>
  <c r="G1308" i="3"/>
  <c r="G1559" i="3"/>
  <c r="G1237" i="3"/>
  <c r="G981" i="3"/>
  <c r="G1290" i="3"/>
  <c r="G908" i="3"/>
  <c r="G647" i="3"/>
  <c r="G1364" i="3"/>
  <c r="G1128" i="3"/>
  <c r="G959" i="3"/>
  <c r="G816" i="3"/>
  <c r="G688" i="3"/>
  <c r="G560" i="3"/>
  <c r="G432" i="3"/>
  <c r="G1147" i="3"/>
  <c r="G825" i="3"/>
  <c r="G595" i="3"/>
  <c r="G465" i="3"/>
  <c r="G418" i="3"/>
  <c r="G386" i="3"/>
  <c r="G354" i="3"/>
  <c r="G322" i="3"/>
  <c r="G290" i="3"/>
  <c r="G258" i="3"/>
  <c r="G226" i="3"/>
  <c r="G194" i="3"/>
  <c r="G162" i="3"/>
  <c r="G130" i="3"/>
  <c r="G98" i="3"/>
  <c r="G66" i="3"/>
  <c r="G34" i="3"/>
  <c r="G1696" i="3"/>
  <c r="G1444" i="3"/>
  <c r="G1315" i="3"/>
  <c r="G1187" i="3"/>
  <c r="G1086" i="3"/>
  <c r="G1008" i="3"/>
  <c r="G919" i="3"/>
  <c r="G846" i="3"/>
  <c r="G782" i="3"/>
  <c r="G718" i="3"/>
  <c r="G654" i="3"/>
  <c r="G607" i="3"/>
  <c r="G566" i="3"/>
  <c r="G525" i="3"/>
  <c r="G479" i="3"/>
  <c r="G438" i="3"/>
  <c r="G403" i="3"/>
  <c r="G371" i="3"/>
  <c r="G339" i="3"/>
  <c r="G307" i="3"/>
  <c r="G275" i="3"/>
  <c r="G243" i="3"/>
  <c r="G211" i="3"/>
  <c r="G179" i="3"/>
  <c r="G147" i="3"/>
  <c r="G115" i="3"/>
  <c r="G83" i="3"/>
  <c r="G51" i="3"/>
  <c r="G19" i="3"/>
  <c r="G1675" i="3"/>
  <c r="G1302" i="3"/>
  <c r="G1074" i="3"/>
  <c r="G932" i="3"/>
  <c r="G773" i="3"/>
  <c r="G642" i="3"/>
  <c r="G553" i="3"/>
  <c r="G475" i="3"/>
  <c r="G392" i="3"/>
  <c r="G328" i="3"/>
  <c r="G264" i="3"/>
  <c r="G200" i="3"/>
  <c r="G136" i="3"/>
  <c r="G72" i="3"/>
  <c r="G20" i="3"/>
  <c r="G1448" i="3"/>
  <c r="G1190" i="3"/>
  <c r="G1035" i="3"/>
  <c r="G845" i="3"/>
  <c r="G626" i="3"/>
  <c r="G466" i="3"/>
  <c r="G332" i="3"/>
  <c r="G220" i="3"/>
  <c r="G108" i="3"/>
  <c r="G1831" i="3"/>
  <c r="G1307" i="3"/>
  <c r="G1070" i="3"/>
  <c r="G928" i="3"/>
  <c r="G770" i="3"/>
  <c r="G629" i="3"/>
  <c r="G551" i="3"/>
  <c r="G462" i="3"/>
  <c r="G393" i="3"/>
  <c r="G329" i="3"/>
  <c r="G265" i="3"/>
  <c r="G201" i="3"/>
  <c r="G137" i="3"/>
  <c r="G73" i="3"/>
  <c r="G6" i="3"/>
  <c r="G1323" i="3"/>
  <c r="G1102" i="3"/>
  <c r="G960" i="3"/>
  <c r="G826" i="3"/>
  <c r="G698" i="3"/>
  <c r="G606" i="3"/>
  <c r="G517" i="3"/>
  <c r="G439" i="3"/>
  <c r="G365" i="3"/>
  <c r="G301" i="3"/>
  <c r="G237" i="3"/>
  <c r="G173" i="3"/>
  <c r="G109" i="3"/>
  <c r="G45" i="3"/>
  <c r="G900" i="3"/>
  <c r="G601" i="3"/>
  <c r="G434" i="3"/>
  <c r="G308" i="3"/>
  <c r="G156" i="3"/>
  <c r="G21" i="3"/>
  <c r="G726" i="3"/>
  <c r="G55" i="3"/>
  <c r="G1124" i="3"/>
  <c r="G789" i="3"/>
  <c r="G571" i="3"/>
  <c r="G400" i="3"/>
  <c r="G272" i="3"/>
  <c r="G144" i="3"/>
  <c r="G22" i="3"/>
  <c r="G1222" i="3"/>
  <c r="G877" i="3"/>
  <c r="G473" i="3"/>
  <c r="G236" i="3"/>
  <c r="G1958" i="3"/>
  <c r="G1120" i="3"/>
  <c r="G786" i="3"/>
  <c r="G558" i="3"/>
  <c r="G401" i="3"/>
  <c r="G337" i="3"/>
  <c r="G209" i="3"/>
  <c r="G81" i="3"/>
  <c r="G1398" i="3"/>
  <c r="G967" i="3"/>
  <c r="G613" i="3"/>
  <c r="G446" i="3"/>
  <c r="G309" i="3"/>
  <c r="G181" i="3"/>
  <c r="G53" i="3"/>
  <c r="G669" i="3"/>
  <c r="G324" i="3"/>
  <c r="G28" i="3"/>
  <c r="G1876" i="3"/>
  <c r="G1779" i="3"/>
  <c r="G1495" i="3"/>
  <c r="G1555" i="3"/>
  <c r="G1244" i="3"/>
  <c r="G1452" i="3"/>
  <c r="G1173" i="3"/>
  <c r="G917" i="3"/>
  <c r="G1164" i="3"/>
  <c r="G839" i="3"/>
  <c r="G1678" i="3"/>
  <c r="G1303" i="3"/>
  <c r="G1087" i="3"/>
  <c r="G918" i="3"/>
  <c r="G784" i="3"/>
  <c r="G656" i="3"/>
  <c r="G528" i="3"/>
  <c r="G1668" i="3"/>
  <c r="G1058" i="3"/>
  <c r="G761" i="3"/>
  <c r="G554" i="3"/>
  <c r="G449" i="3"/>
  <c r="G406" i="3"/>
  <c r="G374" i="3"/>
  <c r="G342" i="3"/>
  <c r="G310" i="3"/>
  <c r="G278" i="3"/>
  <c r="G246" i="3"/>
  <c r="G214" i="3"/>
  <c r="G182" i="3"/>
  <c r="G150" i="3"/>
  <c r="G118" i="3"/>
  <c r="G86" i="3"/>
  <c r="G54" i="3"/>
  <c r="G1988" i="3"/>
  <c r="G1546" i="3"/>
  <c r="G1380" i="3"/>
  <c r="G1267" i="3"/>
  <c r="G1143" i="3"/>
  <c r="G1054" i="3"/>
  <c r="G976" i="3"/>
  <c r="G886" i="3"/>
  <c r="G822" i="3"/>
  <c r="G758" i="3"/>
  <c r="G694" i="3"/>
  <c r="G637" i="3"/>
  <c r="G591" i="3"/>
  <c r="G550" i="3"/>
  <c r="G509" i="3"/>
  <c r="G463" i="3"/>
  <c r="G422" i="3"/>
  <c r="G391" i="3"/>
  <c r="G359" i="3"/>
  <c r="G327" i="3"/>
  <c r="G295" i="3"/>
  <c r="G263" i="3"/>
  <c r="G231" i="3"/>
  <c r="G199" i="3"/>
  <c r="G167" i="3"/>
  <c r="G135" i="3"/>
  <c r="G103" i="3"/>
  <c r="G71" i="3"/>
  <c r="G39" i="3"/>
  <c r="G10" i="3"/>
  <c r="G1498" i="3"/>
  <c r="G1206" i="3"/>
  <c r="G1010" i="3"/>
  <c r="G853" i="3"/>
  <c r="G725" i="3"/>
  <c r="G610" i="3"/>
  <c r="G521" i="3"/>
  <c r="G443" i="3"/>
  <c r="G368" i="3"/>
  <c r="G304" i="3"/>
  <c r="G240" i="3"/>
  <c r="G176" i="3"/>
  <c r="G112" i="3"/>
  <c r="G48" i="3"/>
  <c r="G1746" i="3"/>
  <c r="G1350" i="3"/>
  <c r="G1156" i="3"/>
  <c r="G971" i="3"/>
  <c r="G749" i="3"/>
  <c r="G562" i="3"/>
  <c r="G404" i="3"/>
  <c r="G292" i="3"/>
  <c r="G180" i="3"/>
  <c r="G68" i="3"/>
  <c r="G1522" i="3"/>
  <c r="G1211" i="3"/>
  <c r="G1006" i="3"/>
  <c r="G850" i="3"/>
  <c r="G722" i="3"/>
  <c r="G597" i="3"/>
  <c r="G519" i="3"/>
  <c r="G430" i="3"/>
  <c r="G369" i="3"/>
  <c r="G305" i="3"/>
  <c r="G241" i="3"/>
  <c r="G177" i="3"/>
  <c r="G113" i="3"/>
  <c r="G49" i="3"/>
  <c r="G1646" i="3"/>
  <c r="G1227" i="3"/>
  <c r="G1038" i="3"/>
  <c r="G896" i="3"/>
  <c r="G778" i="3"/>
  <c r="G650" i="3"/>
  <c r="G574" i="3"/>
  <c r="G485" i="3"/>
  <c r="G405" i="3"/>
  <c r="G341" i="3"/>
  <c r="G277" i="3"/>
  <c r="G213" i="3"/>
  <c r="G149" i="3"/>
  <c r="G85" i="3"/>
  <c r="G18" i="3"/>
  <c r="G797" i="3"/>
  <c r="G555" i="3"/>
  <c r="G396" i="3"/>
  <c r="G252" i="3"/>
  <c r="G92" i="3"/>
  <c r="G2162" i="3"/>
  <c r="G1752" i="3"/>
  <c r="G1596" i="3"/>
  <c r="G1423" i="3"/>
  <c r="G1465" i="3"/>
  <c r="G1180" i="3"/>
  <c r="G1365" i="3"/>
  <c r="G1109" i="3"/>
  <c r="G1650" i="3"/>
  <c r="G1082" i="3"/>
  <c r="G775" i="3"/>
  <c r="G1539" i="3"/>
  <c r="G1239" i="3"/>
  <c r="G1046" i="3"/>
  <c r="G880" i="3"/>
  <c r="G752" i="3"/>
  <c r="G624" i="3"/>
  <c r="G496" i="3"/>
  <c r="G1416" i="3"/>
  <c r="G980" i="3"/>
  <c r="G697" i="3"/>
  <c r="G515" i="3"/>
  <c r="G442" i="3"/>
  <c r="G402" i="3"/>
  <c r="G370" i="3"/>
  <c r="G338" i="3"/>
  <c r="G306" i="3"/>
  <c r="G274" i="3"/>
  <c r="G242" i="3"/>
  <c r="G210" i="3"/>
  <c r="G178" i="3"/>
  <c r="G146" i="3"/>
  <c r="G114" i="3"/>
  <c r="G82" i="3"/>
  <c r="G50" i="3"/>
  <c r="G1902" i="3"/>
  <c r="G1527" i="3"/>
  <c r="G1373" i="3"/>
  <c r="G1251" i="3"/>
  <c r="G1136" i="3"/>
  <c r="G1047" i="3"/>
  <c r="G958" i="3"/>
  <c r="G878" i="3"/>
  <c r="G814" i="3"/>
  <c r="G750" i="3"/>
  <c r="G686" i="3"/>
  <c r="G630" i="3"/>
  <c r="G589" i="3"/>
  <c r="G543" i="3"/>
  <c r="G502" i="3"/>
  <c r="G461" i="3"/>
  <c r="G419" i="3"/>
  <c r="G387" i="3"/>
  <c r="G355" i="3"/>
  <c r="G323" i="3"/>
  <c r="G291" i="3"/>
  <c r="G259" i="3"/>
  <c r="G227" i="3"/>
  <c r="G195" i="3"/>
  <c r="G163" i="3"/>
  <c r="G131" i="3"/>
  <c r="G99" i="3"/>
  <c r="G67" i="3"/>
  <c r="G35" i="3"/>
  <c r="G5" i="3"/>
  <c r="G1441" i="3"/>
  <c r="G1174" i="3"/>
  <c r="G1003" i="3"/>
  <c r="G837" i="3"/>
  <c r="G709" i="3"/>
  <c r="G603" i="3"/>
  <c r="G514" i="3"/>
  <c r="G425" i="3"/>
  <c r="G360" i="3"/>
  <c r="G296" i="3"/>
  <c r="G232" i="3"/>
  <c r="G168" i="3"/>
  <c r="G104" i="3"/>
  <c r="G40" i="3"/>
  <c r="G1604" i="3"/>
  <c r="G1318" i="3"/>
  <c r="G1106" i="3"/>
  <c r="G964" i="3"/>
  <c r="G717" i="3"/>
  <c r="G537" i="3"/>
  <c r="G388" i="3"/>
  <c r="G276" i="3"/>
  <c r="G164" i="3"/>
  <c r="G52" i="3"/>
  <c r="G1476" i="3"/>
  <c r="G1179" i="3"/>
  <c r="G999" i="3"/>
  <c r="G834" i="3"/>
  <c r="G706" i="3"/>
  <c r="G590" i="3"/>
  <c r="G501" i="3"/>
  <c r="G423" i="3"/>
  <c r="G361" i="3"/>
  <c r="G297" i="3"/>
  <c r="G233" i="3"/>
  <c r="G169" i="3"/>
  <c r="G105" i="3"/>
  <c r="G41" i="3"/>
  <c r="G1532" i="3"/>
  <c r="G1195" i="3"/>
  <c r="G1031" i="3"/>
  <c r="G890" i="3"/>
  <c r="G762" i="3"/>
  <c r="G645" i="3"/>
  <c r="G567" i="3"/>
  <c r="G478" i="3"/>
  <c r="G397" i="3"/>
  <c r="G333" i="3"/>
  <c r="G269" i="3"/>
  <c r="G205" i="3"/>
  <c r="G141" i="3"/>
  <c r="G77" i="3"/>
  <c r="G16" i="3"/>
  <c r="G765" i="3"/>
  <c r="G505" i="3"/>
  <c r="G380" i="3"/>
  <c r="G228" i="3"/>
  <c r="G76" i="3"/>
  <c r="G2083" i="3"/>
  <c r="G1713" i="3"/>
  <c r="G1727" i="3"/>
  <c r="G1359" i="3"/>
  <c r="G1378" i="3"/>
  <c r="G1712" i="3"/>
  <c r="G1301" i="3"/>
  <c r="G1045" i="3"/>
  <c r="G1432" i="3"/>
  <c r="G995" i="3"/>
  <c r="G711" i="3"/>
  <c r="G1453" i="3"/>
  <c r="G1175" i="3"/>
  <c r="G1000" i="3"/>
  <c r="G848" i="3"/>
  <c r="G720" i="3"/>
  <c r="G592" i="3"/>
  <c r="G464" i="3"/>
  <c r="G1262" i="3"/>
  <c r="G889" i="3"/>
  <c r="G641" i="3"/>
  <c r="G490" i="3"/>
  <c r="G426" i="3"/>
  <c r="G390" i="3"/>
  <c r="G358" i="3"/>
  <c r="G326" i="3"/>
  <c r="G294" i="3"/>
  <c r="G262" i="3"/>
  <c r="G230" i="3"/>
  <c r="G198" i="3"/>
  <c r="G166" i="3"/>
  <c r="G134" i="3"/>
  <c r="G102" i="3"/>
  <c r="G70" i="3"/>
  <c r="G38" i="3"/>
  <c r="G1710" i="3"/>
  <c r="G1494" i="3"/>
  <c r="G1331" i="3"/>
  <c r="G1203" i="3"/>
  <c r="G1104" i="3"/>
  <c r="G1015" i="3"/>
  <c r="G926" i="3"/>
  <c r="G854" i="3"/>
  <c r="G790" i="3"/>
  <c r="G662" i="3"/>
  <c r="G614" i="3"/>
  <c r="G573" i="3"/>
  <c r="G527" i="3"/>
  <c r="G486" i="3"/>
  <c r="G445" i="3"/>
  <c r="G407" i="3"/>
  <c r="G375" i="3"/>
  <c r="G343" i="3"/>
  <c r="G311" i="3"/>
  <c r="G279" i="3"/>
  <c r="G247" i="3"/>
  <c r="G215" i="3"/>
  <c r="G183" i="3"/>
  <c r="G151" i="3"/>
  <c r="G119" i="3"/>
  <c r="G87" i="3"/>
  <c r="G23" i="3"/>
  <c r="G1732" i="3"/>
  <c r="G1334" i="3"/>
  <c r="G939" i="3"/>
  <c r="G661" i="3"/>
  <c r="G482" i="3"/>
  <c r="G336" i="3"/>
  <c r="G208" i="3"/>
  <c r="G80" i="3"/>
  <c r="G1505" i="3"/>
  <c r="G1042" i="3"/>
  <c r="G633" i="3"/>
  <c r="G348" i="3"/>
  <c r="G124" i="3"/>
  <c r="G1339" i="3"/>
  <c r="G935" i="3"/>
  <c r="G658" i="3"/>
  <c r="G469" i="3"/>
  <c r="G273" i="3"/>
  <c r="G145" i="3"/>
  <c r="G8" i="3"/>
  <c r="G1152" i="3"/>
  <c r="G842" i="3"/>
  <c r="G714" i="3"/>
  <c r="G535" i="3"/>
  <c r="G373" i="3"/>
  <c r="G245" i="3"/>
  <c r="G117" i="3"/>
  <c r="G914" i="3"/>
  <c r="G441" i="3"/>
  <c r="G172" i="3"/>
  <c r="I28" i="30" l="1"/>
  <c r="I33" i="30" s="1"/>
  <c r="I35" i="30" s="1"/>
  <c r="I53" i="30" s="1"/>
  <c r="I65" i="30" s="1"/>
  <c r="I66" i="30" s="1"/>
  <c r="I67" i="30" s="1"/>
  <c r="L33" i="10"/>
  <c r="I5" i="3"/>
  <c r="I578" i="3" s="1"/>
  <c r="E2" i="17"/>
  <c r="L25" i="10"/>
  <c r="L22" i="10"/>
  <c r="L23" i="10" s="1"/>
  <c r="L24" i="10" s="1"/>
  <c r="I16" i="9"/>
  <c r="Q2" i="3"/>
  <c r="R2" i="3"/>
  <c r="T2" i="3"/>
  <c r="S2" i="3"/>
  <c r="H5" i="3"/>
  <c r="C14" i="17"/>
  <c r="I73" i="30"/>
  <c r="I78" i="30" s="1"/>
  <c r="I87" i="30" s="1"/>
  <c r="I88" i="30"/>
  <c r="I879" i="3" l="1"/>
  <c r="I1239" i="3"/>
  <c r="I253" i="3"/>
  <c r="I105" i="30"/>
  <c r="I1314" i="3"/>
  <c r="I676" i="3"/>
  <c r="I1610" i="3"/>
  <c r="I366" i="3"/>
  <c r="I638" i="3"/>
  <c r="I547" i="3"/>
  <c r="I517" i="3"/>
  <c r="I453" i="3"/>
  <c r="I1946" i="3"/>
  <c r="I199" i="3"/>
  <c r="I245" i="3"/>
  <c r="I189" i="3"/>
  <c r="I499" i="3"/>
  <c r="I1164" i="3"/>
  <c r="I1288" i="3"/>
  <c r="I1987" i="3"/>
  <c r="I601" i="3"/>
  <c r="I665" i="3"/>
  <c r="I1545" i="3"/>
  <c r="I291" i="3"/>
  <c r="I164" i="3"/>
  <c r="I1520" i="3"/>
  <c r="I239" i="3"/>
  <c r="I2074" i="3"/>
  <c r="I489" i="3"/>
  <c r="I216" i="3"/>
  <c r="I1086" i="3"/>
  <c r="I976" i="3"/>
  <c r="I1379" i="3"/>
  <c r="I315" i="3"/>
  <c r="I1776" i="3"/>
  <c r="I825" i="3"/>
  <c r="I1861" i="3"/>
  <c r="I7" i="3"/>
  <c r="I1125" i="3"/>
  <c r="I1814" i="3"/>
  <c r="I660" i="3"/>
  <c r="I1042" i="3"/>
  <c r="I302" i="3"/>
  <c r="I1191" i="3"/>
  <c r="I469" i="3"/>
  <c r="I540" i="3"/>
  <c r="I1627" i="3"/>
  <c r="I796" i="3"/>
  <c r="I491" i="3"/>
  <c r="I1800" i="3"/>
  <c r="I2011" i="3"/>
  <c r="I346" i="3"/>
  <c r="I902" i="3"/>
  <c r="I1584" i="3"/>
  <c r="I828" i="3"/>
  <c r="I1609" i="3"/>
  <c r="I79" i="30"/>
  <c r="I80" i="30" s="1"/>
  <c r="I81" i="30" s="1"/>
  <c r="I577" i="3"/>
  <c r="I890" i="3"/>
  <c r="I209" i="3"/>
  <c r="I563" i="3"/>
  <c r="I620" i="3"/>
  <c r="I1465" i="3"/>
  <c r="I150" i="3"/>
  <c r="I432" i="3"/>
  <c r="I731" i="3"/>
  <c r="I907" i="3"/>
  <c r="I1695" i="3"/>
  <c r="I463" i="3"/>
  <c r="I221" i="3"/>
  <c r="I1880" i="3"/>
  <c r="I1960" i="3"/>
  <c r="I1098" i="3"/>
  <c r="I13" i="3"/>
  <c r="I777" i="3"/>
  <c r="I934" i="3"/>
  <c r="I1447" i="3"/>
  <c r="I997" i="3"/>
  <c r="I616" i="3"/>
  <c r="I930" i="3"/>
  <c r="I229" i="3"/>
  <c r="I740" i="3"/>
  <c r="I1017" i="3"/>
  <c r="I1787" i="3"/>
  <c r="I127" i="3"/>
  <c r="I65" i="3"/>
  <c r="I116" i="3"/>
  <c r="I830" i="3"/>
  <c r="I1067" i="3"/>
  <c r="I1756" i="3"/>
  <c r="I2051" i="3"/>
  <c r="I593" i="3"/>
  <c r="I389" i="3"/>
  <c r="I554" i="3"/>
  <c r="I1549" i="3"/>
  <c r="I1962" i="3"/>
  <c r="I162" i="3"/>
  <c r="I254" i="3"/>
  <c r="I256" i="3"/>
  <c r="I1775" i="3"/>
  <c r="I1350" i="3"/>
  <c r="I243" i="3"/>
  <c r="I696" i="3"/>
  <c r="I1012" i="3"/>
  <c r="I275" i="3"/>
  <c r="I744" i="3"/>
  <c r="I1053" i="3"/>
  <c r="I307" i="3"/>
  <c r="I784" i="3"/>
  <c r="I1094" i="3"/>
  <c r="I339" i="3"/>
  <c r="I824" i="3"/>
  <c r="I1140" i="3"/>
  <c r="I1896" i="3"/>
  <c r="I2060" i="3"/>
  <c r="I1985" i="3"/>
  <c r="I495" i="3"/>
  <c r="I398" i="3"/>
  <c r="I213" i="3"/>
  <c r="I792" i="3"/>
  <c r="I224" i="3"/>
  <c r="I1176" i="3"/>
  <c r="I1024" i="3"/>
  <c r="I1014" i="3"/>
  <c r="I1259" i="3"/>
  <c r="I1509" i="3"/>
  <c r="I1661" i="3"/>
  <c r="I1833" i="3"/>
  <c r="I166" i="3"/>
  <c r="I938" i="3"/>
  <c r="I1105" i="3"/>
  <c r="I815" i="3"/>
  <c r="I608" i="3"/>
  <c r="I336" i="3"/>
  <c r="I810" i="3"/>
  <c r="I1284" i="3"/>
  <c r="I1294" i="3"/>
  <c r="I1515" i="3"/>
  <c r="I1969" i="3"/>
  <c r="I545" i="3"/>
  <c r="I193" i="3"/>
  <c r="I1674" i="3"/>
  <c r="I58" i="3"/>
  <c r="I503" i="3"/>
  <c r="I637" i="3"/>
  <c r="I987" i="3"/>
  <c r="I1975" i="3"/>
  <c r="I252" i="3"/>
  <c r="I1938" i="3"/>
  <c r="I15" i="3"/>
  <c r="I240" i="3"/>
  <c r="I1223" i="3"/>
  <c r="I94" i="3"/>
  <c r="I260" i="3"/>
  <c r="I1255" i="3"/>
  <c r="I174" i="3"/>
  <c r="I280" i="3"/>
  <c r="I1287" i="3"/>
  <c r="I1741" i="3"/>
  <c r="I1971" i="3"/>
  <c r="I2047" i="3"/>
  <c r="I1269" i="3"/>
  <c r="I250" i="3"/>
  <c r="I321" i="3"/>
  <c r="I1050" i="3"/>
  <c r="I352" i="3"/>
  <c r="I478" i="3"/>
  <c r="I1265" i="3"/>
  <c r="I1324" i="3"/>
  <c r="I1446" i="3"/>
  <c r="I2019" i="3"/>
  <c r="I1535" i="3"/>
  <c r="I1950" i="3"/>
  <c r="I743" i="3"/>
  <c r="I35" i="3"/>
  <c r="I406" i="3"/>
  <c r="I49" i="3"/>
  <c r="I954" i="3"/>
  <c r="I589" i="3"/>
  <c r="I1122" i="3"/>
  <c r="I983" i="3"/>
  <c r="I1662" i="3"/>
  <c r="I1771" i="3"/>
  <c r="I2152" i="3"/>
  <c r="I219" i="3"/>
  <c r="I572" i="3"/>
  <c r="I331" i="3"/>
  <c r="I549" i="3"/>
  <c r="I856" i="3"/>
  <c r="I558" i="3"/>
  <c r="I1202" i="3"/>
  <c r="I22" i="3"/>
  <c r="I2148" i="3"/>
  <c r="I2084" i="3"/>
  <c r="I2101" i="3"/>
  <c r="I2143" i="3"/>
  <c r="I2061" i="3"/>
  <c r="I1997" i="3"/>
  <c r="I2083" i="3"/>
  <c r="I1979" i="3"/>
  <c r="I1999" i="3"/>
  <c r="I1929" i="3"/>
  <c r="I2003" i="3"/>
  <c r="I1926" i="3"/>
  <c r="I1862" i="3"/>
  <c r="I2023" i="3"/>
  <c r="I1888" i="3"/>
  <c r="I1810" i="3"/>
  <c r="I2123" i="3"/>
  <c r="I1916" i="3"/>
  <c r="I1829" i="3"/>
  <c r="I1767" i="3"/>
  <c r="I1703" i="3"/>
  <c r="I1639" i="3"/>
  <c r="I1575" i="3"/>
  <c r="I1511" i="3"/>
  <c r="I1837" i="3"/>
  <c r="I1716" i="3"/>
  <c r="I1629" i="3"/>
  <c r="I1944" i="3"/>
  <c r="I1772" i="3"/>
  <c r="I1682" i="3"/>
  <c r="I1600" i="3"/>
  <c r="I1513" i="3"/>
  <c r="I1445" i="3"/>
  <c r="I1381" i="3"/>
  <c r="I1835" i="3"/>
  <c r="I1644" i="3"/>
  <c r="I1516" i="3"/>
  <c r="I1436" i="3"/>
  <c r="I1354" i="3"/>
  <c r="I1290" i="3"/>
  <c r="I1226" i="3"/>
  <c r="I2016" i="3"/>
  <c r="I1722" i="3"/>
  <c r="I1544" i="3"/>
  <c r="I1455" i="3"/>
  <c r="I1368" i="3"/>
  <c r="I1299" i="3"/>
  <c r="I1235" i="3"/>
  <c r="I1171" i="3"/>
  <c r="I1107" i="3"/>
  <c r="I1043" i="3"/>
  <c r="I979" i="3"/>
  <c r="I915" i="3"/>
  <c r="I1628" i="3"/>
  <c r="I1428" i="3"/>
  <c r="I1276" i="3"/>
  <c r="I1156" i="3"/>
  <c r="I2132" i="3"/>
  <c r="I2165" i="3"/>
  <c r="I2078" i="3"/>
  <c r="I2125" i="3"/>
  <c r="I2045" i="3"/>
  <c r="I1981" i="3"/>
  <c r="I2043" i="3"/>
  <c r="I2153" i="3"/>
  <c r="I1982" i="3"/>
  <c r="I2138" i="3"/>
  <c r="I1984" i="3"/>
  <c r="I1910" i="3"/>
  <c r="I1846" i="3"/>
  <c r="I1967" i="3"/>
  <c r="I1865" i="3"/>
  <c r="I1794" i="3"/>
  <c r="I2046" i="3"/>
  <c r="I1893" i="3"/>
  <c r="I1815" i="3"/>
  <c r="I1751" i="3"/>
  <c r="I1687" i="3"/>
  <c r="I1623" i="3"/>
  <c r="I1559" i="3"/>
  <c r="I2014" i="3"/>
  <c r="I1797" i="3"/>
  <c r="I1693" i="3"/>
  <c r="I1606" i="3"/>
  <c r="I1889" i="3"/>
  <c r="I1746" i="3"/>
  <c r="I1664" i="3"/>
  <c r="I1577" i="3"/>
  <c r="I1493" i="3"/>
  <c r="I1429" i="3"/>
  <c r="I1365" i="3"/>
  <c r="I1785" i="3"/>
  <c r="I1605" i="3"/>
  <c r="I1500" i="3"/>
  <c r="I1418" i="3"/>
  <c r="I1338" i="3"/>
  <c r="I1274" i="3"/>
  <c r="I1210" i="3"/>
  <c r="I1912" i="3"/>
  <c r="I1672" i="3"/>
  <c r="I1530" i="3"/>
  <c r="I1432" i="3"/>
  <c r="I1347" i="3"/>
  <c r="I1283" i="3"/>
  <c r="I1219" i="3"/>
  <c r="I1155" i="3"/>
  <c r="I1091" i="3"/>
  <c r="I1027" i="3"/>
  <c r="I963" i="3"/>
  <c r="I899" i="3"/>
  <c r="I1558" i="3"/>
  <c r="I1378" i="3"/>
  <c r="I1244" i="3"/>
  <c r="I1133" i="3"/>
  <c r="I1046" i="3"/>
  <c r="I964" i="3"/>
  <c r="I881" i="3"/>
  <c r="I817" i="3"/>
  <c r="I753" i="3"/>
  <c r="I689" i="3"/>
  <c r="I1713" i="3"/>
  <c r="I1463" i="3"/>
  <c r="I1313" i="3"/>
  <c r="I1185" i="3"/>
  <c r="I1097" i="3"/>
  <c r="I1010" i="3"/>
  <c r="I928" i="3"/>
  <c r="I854" i="3"/>
  <c r="I790" i="3"/>
  <c r="I726" i="3"/>
  <c r="I662" i="3"/>
  <c r="I598" i="3"/>
  <c r="I534" i="3"/>
  <c r="I470" i="3"/>
  <c r="I1653" i="3"/>
  <c r="I1272" i="3"/>
  <c r="I1068" i="3"/>
  <c r="I901" i="3"/>
  <c r="I779" i="3"/>
  <c r="I651" i="3"/>
  <c r="I564" i="3"/>
  <c r="I2100" i="3"/>
  <c r="I2166" i="3"/>
  <c r="I2013" i="3"/>
  <c r="I2002" i="3"/>
  <c r="I1945" i="3"/>
  <c r="I1942" i="3"/>
  <c r="I2098" i="3"/>
  <c r="I1826" i="3"/>
  <c r="I1947" i="3"/>
  <c r="I1783" i="3"/>
  <c r="I1655" i="3"/>
  <c r="I1527" i="3"/>
  <c r="I1734" i="3"/>
  <c r="I2040" i="3"/>
  <c r="I1705" i="3"/>
  <c r="I1536" i="3"/>
  <c r="I1397" i="3"/>
  <c r="I1694" i="3"/>
  <c r="I1459" i="3"/>
  <c r="I1306" i="3"/>
  <c r="I1178" i="3"/>
  <c r="I1594" i="3"/>
  <c r="I1391" i="3"/>
  <c r="I1251" i="3"/>
  <c r="I1123" i="3"/>
  <c r="I995" i="3"/>
  <c r="I1742" i="3"/>
  <c r="I1308" i="3"/>
  <c r="I1092" i="3"/>
  <c r="I982" i="3"/>
  <c r="I865" i="3"/>
  <c r="I785" i="3"/>
  <c r="I705" i="3"/>
  <c r="I1642" i="3"/>
  <c r="I1374" i="3"/>
  <c r="I1217" i="3"/>
  <c r="I1074" i="3"/>
  <c r="I969" i="3"/>
  <c r="I870" i="3"/>
  <c r="I774" i="3"/>
  <c r="I694" i="3"/>
  <c r="I614" i="3"/>
  <c r="I518" i="3"/>
  <c r="I438" i="3"/>
  <c r="I1336" i="3"/>
  <c r="I1029" i="3"/>
  <c r="I843" i="3"/>
  <c r="I683" i="3"/>
  <c r="I541" i="3"/>
  <c r="I459" i="3"/>
  <c r="I2128" i="3"/>
  <c r="I2158" i="3"/>
  <c r="I2071" i="3"/>
  <c r="I2118" i="3"/>
  <c r="I2041" i="3"/>
  <c r="I1977" i="3"/>
  <c r="I2036" i="3"/>
  <c r="I2139" i="3"/>
  <c r="I1980" i="3"/>
  <c r="I2114" i="3"/>
  <c r="I1968" i="3"/>
  <c r="I1906" i="3"/>
  <c r="I1842" i="3"/>
  <c r="I1964" i="3"/>
  <c r="I1863" i="3"/>
  <c r="I1790" i="3"/>
  <c r="I2031" i="3"/>
  <c r="I1891" i="3"/>
  <c r="I1811" i="3"/>
  <c r="I1747" i="3"/>
  <c r="I1683" i="3"/>
  <c r="I1619" i="3"/>
  <c r="I1555" i="3"/>
  <c r="I1951" i="3"/>
  <c r="I1789" i="3"/>
  <c r="I1686" i="3"/>
  <c r="I1604" i="3"/>
  <c r="I1871" i="3"/>
  <c r="I1744" i="3"/>
  <c r="I1657" i="3"/>
  <c r="I1570" i="3"/>
  <c r="I1489" i="3"/>
  <c r="I1425" i="3"/>
  <c r="I1361" i="3"/>
  <c r="I1769" i="3"/>
  <c r="I2142" i="3"/>
  <c r="I2079" i="3"/>
  <c r="I2020" i="3"/>
  <c r="I2081" i="3"/>
  <c r="I1878" i="3"/>
  <c r="I1847" i="3"/>
  <c r="I1875" i="3"/>
  <c r="I1719" i="3"/>
  <c r="I1543" i="3"/>
  <c r="I1670" i="3"/>
  <c r="I1804" i="3"/>
  <c r="I1554" i="3"/>
  <c r="I2099" i="3"/>
  <c r="I1533" i="3"/>
  <c r="I1322" i="3"/>
  <c r="I1841" i="3"/>
  <c r="I1478" i="3"/>
  <c r="I1267" i="3"/>
  <c r="I1075" i="3"/>
  <c r="I931" i="3"/>
  <c r="I1340" i="3"/>
  <c r="I1069" i="3"/>
  <c r="I918" i="3"/>
  <c r="I801" i="3"/>
  <c r="I673" i="3"/>
  <c r="I1502" i="3"/>
  <c r="I1249" i="3"/>
  <c r="I1056" i="3"/>
  <c r="I905" i="3"/>
  <c r="I806" i="3"/>
  <c r="I678" i="3"/>
  <c r="I566" i="3"/>
  <c r="I454" i="3"/>
  <c r="I1208" i="3"/>
  <c r="I940" i="3"/>
  <c r="I715" i="3"/>
  <c r="I523" i="3"/>
  <c r="I2160" i="3"/>
  <c r="I2080" i="3"/>
  <c r="I2055" i="3"/>
  <c r="I2077" i="3"/>
  <c r="I1993" i="3"/>
  <c r="I2018" i="3"/>
  <c r="I2039" i="3"/>
  <c r="I1925" i="3"/>
  <c r="I1954" i="3"/>
  <c r="I1874" i="3"/>
  <c r="I1990" i="3"/>
  <c r="I1840" i="3"/>
  <c r="I1758" i="3"/>
  <c r="I1909" i="3"/>
  <c r="I1795" i="3"/>
  <c r="I1715" i="3"/>
  <c r="I1635" i="3"/>
  <c r="I1539" i="3"/>
  <c r="I1869" i="3"/>
  <c r="I1709" i="3"/>
  <c r="I2121" i="3"/>
  <c r="I1796" i="3"/>
  <c r="I1680" i="3"/>
  <c r="I1552" i="3"/>
  <c r="I1457" i="3"/>
  <c r="I1377" i="3"/>
  <c r="I1726" i="3"/>
  <c r="I1573" i="3"/>
  <c r="I1475" i="3"/>
  <c r="I1388" i="3"/>
  <c r="I1318" i="3"/>
  <c r="I1254" i="3"/>
  <c r="I1190" i="3"/>
  <c r="I1816" i="3"/>
  <c r="I1626" i="3"/>
  <c r="I1494" i="3"/>
  <c r="I1407" i="3"/>
  <c r="I1327" i="3"/>
  <c r="I1263" i="3"/>
  <c r="I1199" i="3"/>
  <c r="I1135" i="3"/>
  <c r="I1071" i="3"/>
  <c r="I1007" i="3"/>
  <c r="I943" i="3"/>
  <c r="I1825" i="3"/>
  <c r="I1499" i="3"/>
  <c r="I1332" i="3"/>
  <c r="I1204" i="3"/>
  <c r="I2059" i="3"/>
  <c r="I2122" i="3"/>
  <c r="I2022" i="3"/>
  <c r="I1940" i="3"/>
  <c r="I2007" i="3"/>
  <c r="I1671" i="3"/>
  <c r="I1876" i="3"/>
  <c r="I1839" i="3"/>
  <c r="I1477" i="3"/>
  <c r="I1733" i="3"/>
  <c r="I1372" i="3"/>
  <c r="I1768" i="3"/>
  <c r="I1331" i="3"/>
  <c r="I1139" i="3"/>
  <c r="I1853" i="3"/>
  <c r="I1180" i="3"/>
  <c r="I941" i="3"/>
  <c r="I769" i="3"/>
  <c r="I1824" i="3"/>
  <c r="I1281" i="3"/>
  <c r="I1033" i="3"/>
  <c r="I838" i="3"/>
  <c r="I710" i="3"/>
  <c r="I550" i="3"/>
  <c r="I1508" i="3"/>
  <c r="I990" i="3"/>
  <c r="I628" i="3"/>
  <c r="I477" i="3"/>
  <c r="I2096" i="3"/>
  <c r="I2159" i="3"/>
  <c r="I2025" i="3"/>
  <c r="I2064" i="3"/>
  <c r="I1994" i="3"/>
  <c r="I2015" i="3"/>
  <c r="I1890" i="3"/>
  <c r="I1932" i="3"/>
  <c r="I1806" i="3"/>
  <c r="I1939" i="3"/>
  <c r="I1779" i="3"/>
  <c r="I1667" i="3"/>
  <c r="I1571" i="3"/>
  <c r="I1821" i="3"/>
  <c r="I1645" i="3"/>
  <c r="I1832" i="3"/>
  <c r="I1634" i="3"/>
  <c r="I1505" i="3"/>
  <c r="I1393" i="3"/>
  <c r="I1676" i="3"/>
  <c r="I1514" i="3"/>
  <c r="I1411" i="3"/>
  <c r="I1302" i="3"/>
  <c r="I1222" i="3"/>
  <c r="I1905" i="3"/>
  <c r="I1582" i="3"/>
  <c r="I1448" i="3"/>
  <c r="I1343" i="3"/>
  <c r="I1247" i="3"/>
  <c r="I1167" i="3"/>
  <c r="I1087" i="3"/>
  <c r="I991" i="3"/>
  <c r="I911" i="3"/>
  <c r="I1553" i="3"/>
  <c r="I1300" i="3"/>
  <c r="I1149" i="3"/>
  <c r="I1062" i="3"/>
  <c r="I980" i="3"/>
  <c r="I893" i="3"/>
  <c r="I829" i="3"/>
  <c r="I765" i="3"/>
  <c r="I701" i="3"/>
  <c r="I1792" i="3"/>
  <c r="I1495" i="3"/>
  <c r="I1337" i="3"/>
  <c r="I1209" i="3"/>
  <c r="I1113" i="3"/>
  <c r="I1026" i="3"/>
  <c r="I944" i="3"/>
  <c r="I866" i="3"/>
  <c r="I802" i="3"/>
  <c r="I738" i="3"/>
  <c r="I674" i="3"/>
  <c r="I610" i="3"/>
  <c r="I546" i="3"/>
  <c r="I482" i="3"/>
  <c r="I1777" i="3"/>
  <c r="I1320" i="3"/>
  <c r="I1100" i="3"/>
  <c r="I933" i="3"/>
  <c r="I803" i="3"/>
  <c r="I2119" i="3"/>
  <c r="I2161" i="3"/>
  <c r="I1961" i="3"/>
  <c r="I1830" i="3"/>
  <c r="I1762" i="3"/>
  <c r="I1735" i="3"/>
  <c r="I1915" i="3"/>
  <c r="I1588" i="3"/>
  <c r="I1618" i="3"/>
  <c r="I1943" i="3"/>
  <c r="I1395" i="3"/>
  <c r="I1194" i="3"/>
  <c r="I1414" i="3"/>
  <c r="I1187" i="3"/>
  <c r="I947" i="3"/>
  <c r="I1212" i="3"/>
  <c r="I1005" i="3"/>
  <c r="I833" i="3"/>
  <c r="I657" i="3"/>
  <c r="I1345" i="3"/>
  <c r="I1120" i="3"/>
  <c r="I886" i="3"/>
  <c r="I742" i="3"/>
  <c r="I582" i="3"/>
  <c r="I422" i="3"/>
  <c r="I1118" i="3"/>
  <c r="I747" i="3"/>
  <c r="I500" i="3"/>
  <c r="I2112" i="3"/>
  <c r="I2094" i="3"/>
  <c r="I2057" i="3"/>
  <c r="I2115" i="3"/>
  <c r="I2073" i="3"/>
  <c r="I2068" i="3"/>
  <c r="I1922" i="3"/>
  <c r="I2070" i="3"/>
  <c r="I1822" i="3"/>
  <c r="I1974" i="3"/>
  <c r="I1827" i="3"/>
  <c r="I1699" i="3"/>
  <c r="I1587" i="3"/>
  <c r="I1908" i="3"/>
  <c r="I1668" i="3"/>
  <c r="I1928" i="3"/>
  <c r="I1698" i="3"/>
  <c r="I1529" i="3"/>
  <c r="I1409" i="3"/>
  <c r="I1828" i="3"/>
  <c r="I1528" i="3"/>
  <c r="I1434" i="3"/>
  <c r="I1334" i="3"/>
  <c r="I1238" i="3"/>
  <c r="I1978" i="3"/>
  <c r="I1665" i="3"/>
  <c r="I1471" i="3"/>
  <c r="I1366" i="3"/>
  <c r="I1279" i="3"/>
  <c r="I1183" i="3"/>
  <c r="I1103" i="3"/>
  <c r="I1023" i="3"/>
  <c r="I927" i="3"/>
  <c r="I1621" i="3"/>
  <c r="I1371" i="3"/>
  <c r="I1172" i="3"/>
  <c r="I1085" i="3"/>
  <c r="I998" i="3"/>
  <c r="I916" i="3"/>
  <c r="I845" i="3"/>
  <c r="I781" i="3"/>
  <c r="I717" i="3"/>
  <c r="I653" i="3"/>
  <c r="I1557" i="3"/>
  <c r="I1367" i="3"/>
  <c r="I1241" i="3"/>
  <c r="I1136" i="3"/>
  <c r="I1049" i="3"/>
  <c r="I962" i="3"/>
  <c r="I882" i="3"/>
  <c r="I818" i="3"/>
  <c r="I754" i="3"/>
  <c r="I690" i="3"/>
  <c r="I626" i="3"/>
  <c r="I562" i="3"/>
  <c r="I498" i="3"/>
  <c r="I434" i="3"/>
  <c r="I1387" i="3"/>
  <c r="I1150" i="3"/>
  <c r="I972" i="3"/>
  <c r="I835" i="3"/>
  <c r="I707" i="3"/>
  <c r="I603" i="3"/>
  <c r="I516" i="3"/>
  <c r="I429" i="3"/>
  <c r="I364" i="3"/>
  <c r="I300" i="3"/>
  <c r="I236" i="3"/>
  <c r="I172" i="3"/>
  <c r="I108" i="3"/>
  <c r="I44" i="3"/>
  <c r="I1517" i="3"/>
  <c r="I1213" i="3"/>
  <c r="I1025" i="3"/>
  <c r="I864" i="3"/>
  <c r="I736" i="3"/>
  <c r="I617" i="3"/>
  <c r="I535" i="3"/>
  <c r="I448" i="3"/>
  <c r="I377" i="3"/>
  <c r="I313" i="3"/>
  <c r="I249" i="3"/>
  <c r="I185" i="3"/>
  <c r="I121" i="3"/>
  <c r="I57" i="3"/>
  <c r="I1646" i="3"/>
  <c r="I1052" i="3"/>
  <c r="I767" i="3"/>
  <c r="I556" i="3"/>
  <c r="I402" i="3"/>
  <c r="I274" i="3"/>
  <c r="I146" i="3"/>
  <c r="I16" i="3"/>
  <c r="I1200" i="3"/>
  <c r="I727" i="3"/>
  <c r="I358" i="3"/>
  <c r="I78" i="3"/>
  <c r="I1253" i="3"/>
  <c r="I2151" i="3"/>
  <c r="I2111" i="3"/>
  <c r="I1973" i="3"/>
  <c r="I2130" i="3"/>
  <c r="I2105" i="3"/>
  <c r="I1902" i="3"/>
  <c r="I1956" i="3"/>
  <c r="I1786" i="3"/>
  <c r="I1884" i="3"/>
  <c r="I1743" i="3"/>
  <c r="I1615" i="3"/>
  <c r="I1935" i="3"/>
  <c r="I1684" i="3"/>
  <c r="I1864" i="3"/>
  <c r="I1650" i="3"/>
  <c r="I1485" i="3"/>
  <c r="I1357" i="3"/>
  <c r="I1585" i="3"/>
  <c r="I1404" i="3"/>
  <c r="I1266" i="3"/>
  <c r="I1855" i="3"/>
  <c r="I1518" i="3"/>
  <c r="I1339" i="3"/>
  <c r="I1211" i="3"/>
  <c r="I1083" i="3"/>
  <c r="I955" i="3"/>
  <c r="I1548" i="3"/>
  <c r="I1228" i="3"/>
  <c r="I1037" i="3"/>
  <c r="I873" i="3"/>
  <c r="I745" i="3"/>
  <c r="I1656" i="3"/>
  <c r="I1297" i="3"/>
  <c r="I1088" i="3"/>
  <c r="I914" i="3"/>
  <c r="I782" i="3"/>
  <c r="I654" i="3"/>
  <c r="I526" i="3"/>
  <c r="I1565" i="3"/>
  <c r="I1054" i="3"/>
  <c r="I763" i="3"/>
  <c r="I555" i="3"/>
  <c r="I404" i="3"/>
  <c r="I320" i="3"/>
  <c r="I2029" i="3"/>
  <c r="I1894" i="3"/>
  <c r="I1799" i="3"/>
  <c r="I1652" i="3"/>
  <c r="I1413" i="3"/>
  <c r="I1242" i="3"/>
  <c r="I1203" i="3"/>
  <c r="I1467" i="3"/>
  <c r="I849" i="3"/>
  <c r="I1424" i="3"/>
  <c r="I946" i="3"/>
  <c r="I630" i="3"/>
  <c r="I1157" i="3"/>
  <c r="I587" i="3"/>
  <c r="I2117" i="3"/>
  <c r="I2154" i="3"/>
  <c r="I1941" i="3"/>
  <c r="I2155" i="3"/>
  <c r="I2113" i="3"/>
  <c r="I1731" i="3"/>
  <c r="I2146" i="3"/>
  <c r="I2030" i="3"/>
  <c r="I1593" i="3"/>
  <c r="I1899" i="3"/>
  <c r="I1452" i="3"/>
  <c r="I1270" i="3"/>
  <c r="I1704" i="3"/>
  <c r="I1384" i="3"/>
  <c r="I1215" i="3"/>
  <c r="I1039" i="3"/>
  <c r="I1692" i="3"/>
  <c r="I1236" i="3"/>
  <c r="I1021" i="3"/>
  <c r="I861" i="3"/>
  <c r="I733" i="3"/>
  <c r="I1592" i="3"/>
  <c r="I1273" i="3"/>
  <c r="I1072" i="3"/>
  <c r="I898" i="3"/>
  <c r="I770" i="3"/>
  <c r="I642" i="3"/>
  <c r="I514" i="3"/>
  <c r="I1458" i="3"/>
  <c r="I1022" i="3"/>
  <c r="I739" i="3"/>
  <c r="I580" i="3"/>
  <c r="I475" i="3"/>
  <c r="I380" i="3"/>
  <c r="I284" i="3"/>
  <c r="I204" i="3"/>
  <c r="I124" i="3"/>
  <c r="I28" i="3"/>
  <c r="I1341" i="3"/>
  <c r="I1064" i="3"/>
  <c r="I832" i="3"/>
  <c r="I672" i="3"/>
  <c r="I553" i="3"/>
  <c r="I425" i="3"/>
  <c r="I345" i="3"/>
  <c r="I265" i="3"/>
  <c r="I169" i="3"/>
  <c r="I89" i="3"/>
  <c r="I8" i="3"/>
  <c r="I981" i="3"/>
  <c r="I645" i="3"/>
  <c r="I428" i="3"/>
  <c r="I242" i="3"/>
  <c r="I82" i="3"/>
  <c r="I1328" i="3"/>
  <c r="I611" i="3"/>
  <c r="I214" i="3"/>
  <c r="I1376" i="3"/>
  <c r="I2110" i="3"/>
  <c r="I2037" i="3"/>
  <c r="I1988" i="3"/>
  <c r="I2010" i="3"/>
  <c r="I1838" i="3"/>
  <c r="I1818" i="3"/>
  <c r="I1843" i="3"/>
  <c r="I1679" i="3"/>
  <c r="I1519" i="3"/>
  <c r="I1638" i="3"/>
  <c r="I1737" i="3"/>
  <c r="I1522" i="3"/>
  <c r="I1892" i="3"/>
  <c r="I1491" i="3"/>
  <c r="I1298" i="3"/>
  <c r="I1736" i="3"/>
  <c r="I1423" i="3"/>
  <c r="I1243" i="3"/>
  <c r="I1051" i="3"/>
  <c r="I1927" i="3"/>
  <c r="I1292" i="3"/>
  <c r="I996" i="3"/>
  <c r="I809" i="3"/>
  <c r="I649" i="3"/>
  <c r="I1233" i="3"/>
  <c r="I1001" i="3"/>
  <c r="I814" i="3"/>
  <c r="I622" i="3"/>
  <c r="I462" i="3"/>
  <c r="I1132" i="3"/>
  <c r="I699" i="3"/>
  <c r="I468" i="3"/>
  <c r="I340" i="3"/>
  <c r="I232" i="3"/>
  <c r="I148" i="3"/>
  <c r="I64" i="3"/>
  <c r="I1486" i="3"/>
  <c r="I1128" i="3"/>
  <c r="I904" i="3"/>
  <c r="I728" i="3"/>
  <c r="I585" i="3"/>
  <c r="I473" i="3"/>
  <c r="I373" i="3"/>
  <c r="I289" i="3"/>
  <c r="I205" i="3"/>
  <c r="I117" i="3"/>
  <c r="I33" i="3"/>
  <c r="I1184" i="3"/>
  <c r="I751" i="3"/>
  <c r="I492" i="3"/>
  <c r="I314" i="3"/>
  <c r="I138" i="3"/>
  <c r="I1560" i="3"/>
  <c r="I887" i="3"/>
  <c r="I342" i="3"/>
  <c r="I1887" i="3"/>
  <c r="I1041" i="3"/>
  <c r="I764" i="3"/>
  <c r="I561" i="3"/>
  <c r="I395" i="3"/>
  <c r="I267" i="3"/>
  <c r="I139" i="3"/>
  <c r="I18" i="3"/>
  <c r="I1205" i="3"/>
  <c r="I852" i="3"/>
  <c r="I609" i="3"/>
  <c r="I431" i="3"/>
  <c r="I303" i="3"/>
  <c r="I175" i="3"/>
  <c r="I47" i="3"/>
  <c r="I647" i="3"/>
  <c r="I350" i="3"/>
  <c r="I126" i="3"/>
  <c r="I21" i="3"/>
  <c r="I627" i="3"/>
  <c r="I290" i="3"/>
  <c r="I1959" i="3"/>
  <c r="I501" i="3"/>
  <c r="I1317" i="3"/>
  <c r="I732" i="3"/>
  <c r="I411" i="3"/>
  <c r="I155" i="3"/>
  <c r="I1440" i="3"/>
  <c r="I692" i="3"/>
  <c r="I415" i="3"/>
  <c r="I159" i="3"/>
  <c r="I629" i="3"/>
  <c r="I206" i="3"/>
  <c r="I1883" i="3"/>
  <c r="I1497" i="3"/>
  <c r="I1612" i="3"/>
  <c r="I1278" i="3"/>
  <c r="I2088" i="3"/>
  <c r="I2150" i="3"/>
  <c r="I2001" i="3"/>
  <c r="I1986" i="3"/>
  <c r="I1933" i="3"/>
  <c r="I1930" i="3"/>
  <c r="I2164" i="3"/>
  <c r="I2082" i="3"/>
  <c r="I1911" i="3"/>
  <c r="I1607" i="3"/>
  <c r="I1728" i="3"/>
  <c r="I1578" i="3"/>
  <c r="I1633" i="3"/>
  <c r="I1059" i="3"/>
  <c r="I1110" i="3"/>
  <c r="I737" i="3"/>
  <c r="I1161" i="3"/>
  <c r="I822" i="3"/>
  <c r="I502" i="3"/>
  <c r="I875" i="3"/>
  <c r="I436" i="3"/>
  <c r="I2141" i="3"/>
  <c r="I1995" i="3"/>
  <c r="I1998" i="3"/>
  <c r="I1904" i="3"/>
  <c r="I1868" i="3"/>
  <c r="I1651" i="3"/>
  <c r="I1757" i="3"/>
  <c r="I1764" i="3"/>
  <c r="I1473" i="3"/>
  <c r="I1637" i="3"/>
  <c r="I1370" i="3"/>
  <c r="I1206" i="3"/>
  <c r="I1542" i="3"/>
  <c r="I1311" i="3"/>
  <c r="I1151" i="3"/>
  <c r="I975" i="3"/>
  <c r="I1460" i="3"/>
  <c r="I1126" i="3"/>
  <c r="I957" i="3"/>
  <c r="I813" i="3"/>
  <c r="I685" i="3"/>
  <c r="I1456" i="3"/>
  <c r="I1177" i="3"/>
  <c r="I1008" i="3"/>
  <c r="I850" i="3"/>
  <c r="I722" i="3"/>
  <c r="I594" i="3"/>
  <c r="I466" i="3"/>
  <c r="I1256" i="3"/>
  <c r="I894" i="3"/>
  <c r="I675" i="3"/>
  <c r="I557" i="3"/>
  <c r="I452" i="3"/>
  <c r="I348" i="3"/>
  <c r="I268" i="3"/>
  <c r="I188" i="3"/>
  <c r="I92" i="3"/>
  <c r="I1873" i="3"/>
  <c r="I1277" i="3"/>
  <c r="I986" i="3"/>
  <c r="I800" i="3"/>
  <c r="I640" i="3"/>
  <c r="I512" i="3"/>
  <c r="I409" i="3"/>
  <c r="I329" i="3"/>
  <c r="I233" i="3"/>
  <c r="I153" i="3"/>
  <c r="I73" i="3"/>
  <c r="I1412" i="3"/>
  <c r="I910" i="3"/>
  <c r="I595" i="3"/>
  <c r="I370" i="3"/>
  <c r="I210" i="3"/>
  <c r="I50" i="3"/>
  <c r="I1084" i="3"/>
  <c r="I2102" i="3"/>
  <c r="I1958" i="3"/>
  <c r="I1852" i="3"/>
  <c r="I1765" i="3"/>
  <c r="I1461" i="3"/>
  <c r="I1258" i="3"/>
  <c r="I1315" i="3"/>
  <c r="I1506" i="3"/>
  <c r="I900" i="3"/>
  <c r="I1562" i="3"/>
  <c r="I992" i="3"/>
  <c r="I646" i="3"/>
  <c r="I1394" i="3"/>
  <c r="I605" i="3"/>
  <c r="I2135" i="3"/>
  <c r="I2009" i="3"/>
  <c r="I1957" i="3"/>
  <c r="I1858" i="3"/>
  <c r="I1774" i="3"/>
  <c r="I1763" i="3"/>
  <c r="I1523" i="3"/>
  <c r="I1622" i="3"/>
  <c r="I1616" i="3"/>
  <c r="I2038" i="3"/>
  <c r="I1498" i="3"/>
  <c r="I1286" i="3"/>
  <c r="I1752" i="3"/>
  <c r="I1430" i="3"/>
  <c r="I1231" i="3"/>
  <c r="I1055" i="3"/>
  <c r="I895" i="3"/>
  <c r="I1268" i="3"/>
  <c r="I1044" i="3"/>
  <c r="I877" i="3"/>
  <c r="I749" i="3"/>
  <c r="I1706" i="3"/>
  <c r="I1305" i="3"/>
  <c r="I1090" i="3"/>
  <c r="I921" i="3"/>
  <c r="I786" i="3"/>
  <c r="I658" i="3"/>
  <c r="I530" i="3"/>
  <c r="I1596" i="3"/>
  <c r="I1061" i="3"/>
  <c r="I771" i="3"/>
  <c r="I621" i="3"/>
  <c r="I493" i="3"/>
  <c r="I396" i="3"/>
  <c r="I316" i="3"/>
  <c r="I220" i="3"/>
  <c r="I140" i="3"/>
  <c r="I60" i="3"/>
  <c r="I1422" i="3"/>
  <c r="I1114" i="3"/>
  <c r="I897" i="3"/>
  <c r="I704" i="3"/>
  <c r="I576" i="3"/>
  <c r="I471" i="3"/>
  <c r="I361" i="3"/>
  <c r="I281" i="3"/>
  <c r="I201" i="3"/>
  <c r="I105" i="3"/>
  <c r="I25" i="3"/>
  <c r="I1166" i="3"/>
  <c r="I703" i="3"/>
  <c r="I467" i="3"/>
  <c r="I306" i="3"/>
  <c r="I114" i="3"/>
  <c r="I1490" i="3"/>
  <c r="I855" i="3"/>
  <c r="I286" i="3"/>
  <c r="I1688" i="3"/>
  <c r="I2092" i="3"/>
  <c r="I2069" i="3"/>
  <c r="I2034" i="3"/>
  <c r="I1937" i="3"/>
  <c r="I1870" i="3"/>
  <c r="I1856" i="3"/>
  <c r="I1931" i="3"/>
  <c r="I1711" i="3"/>
  <c r="I1551" i="3"/>
  <c r="I1725" i="3"/>
  <c r="I1788" i="3"/>
  <c r="I1568" i="3"/>
  <c r="I1389" i="3"/>
  <c r="I1526" i="3"/>
  <c r="I1330" i="3"/>
  <c r="I2131" i="3"/>
  <c r="I1464" i="3"/>
  <c r="I1275" i="3"/>
  <c r="I1115" i="3"/>
  <c r="I923" i="3"/>
  <c r="I1364" i="3"/>
  <c r="I1078" i="3"/>
  <c r="I1591" i="3"/>
  <c r="I1011" i="3"/>
  <c r="I758" i="3"/>
  <c r="I2095" i="3"/>
  <c r="I1845" i="3"/>
  <c r="I1441" i="3"/>
  <c r="I1525" i="3"/>
  <c r="I1410" i="3"/>
  <c r="I669" i="3"/>
  <c r="I834" i="3"/>
  <c r="I1192" i="3"/>
  <c r="I412" i="3"/>
  <c r="I76" i="3"/>
  <c r="I768" i="3"/>
  <c r="I297" i="3"/>
  <c r="I1280" i="3"/>
  <c r="I178" i="3"/>
  <c r="I437" i="3"/>
  <c r="I2124" i="3"/>
  <c r="I2097" i="3"/>
  <c r="I1934" i="3"/>
  <c r="I2026" i="3"/>
  <c r="I1583" i="3"/>
  <c r="I1983" i="3"/>
  <c r="I1421" i="3"/>
  <c r="I1363" i="3"/>
  <c r="I1556" i="3"/>
  <c r="I1147" i="3"/>
  <c r="I1442" i="3"/>
  <c r="I909" i="3"/>
  <c r="I681" i="3"/>
  <c r="I1170" i="3"/>
  <c r="I878" i="3"/>
  <c r="I686" i="3"/>
  <c r="I430" i="3"/>
  <c r="I891" i="3"/>
  <c r="I509" i="3"/>
  <c r="I296" i="3"/>
  <c r="I192" i="3"/>
  <c r="I84" i="3"/>
  <c r="I1408" i="3"/>
  <c r="I1018" i="3"/>
  <c r="I776" i="3"/>
  <c r="I560" i="3"/>
  <c r="I417" i="3"/>
  <c r="I309" i="3"/>
  <c r="I181" i="3"/>
  <c r="I77" i="3"/>
  <c r="I1344" i="3"/>
  <c r="I671" i="3"/>
  <c r="I394" i="3"/>
  <c r="I186" i="3"/>
  <c r="I1362" i="3"/>
  <c r="I597" i="3"/>
  <c r="I62" i="3"/>
  <c r="I970" i="3"/>
  <c r="I639" i="3"/>
  <c r="I433" i="3"/>
  <c r="I235" i="3"/>
  <c r="I75" i="3"/>
  <c r="I1333" i="3"/>
  <c r="I788" i="3"/>
  <c r="I520" i="3"/>
  <c r="I335" i="3"/>
  <c r="I143" i="3"/>
  <c r="I956" i="3"/>
  <c r="I414" i="3"/>
  <c r="I54" i="3"/>
  <c r="I988" i="3"/>
  <c r="I378" i="3"/>
  <c r="I1264" i="3"/>
  <c r="I198" i="3"/>
  <c r="I860" i="3"/>
  <c r="I347" i="3"/>
  <c r="I59" i="3"/>
  <c r="I820" i="3"/>
  <c r="I351" i="3"/>
  <c r="I31" i="3"/>
  <c r="I318" i="3"/>
  <c r="I1812" i="3"/>
  <c r="I1369" i="3"/>
  <c r="I1342" i="3"/>
  <c r="I2149" i="3"/>
  <c r="I2065" i="3"/>
  <c r="I2027" i="3"/>
  <c r="I2091" i="3"/>
  <c r="I1866" i="3"/>
  <c r="I1895" i="3"/>
  <c r="I1750" i="3"/>
  <c r="I1836" i="3"/>
  <c r="I1707" i="3"/>
  <c r="I1579" i="3"/>
  <c r="I1844" i="3"/>
  <c r="I1636" i="3"/>
  <c r="I1780" i="3"/>
  <c r="I1602" i="3"/>
  <c r="I1449" i="3"/>
  <c r="I1885" i="3"/>
  <c r="I1521" i="3"/>
  <c r="I1230" i="3"/>
  <c r="I1729" i="3"/>
  <c r="I1462" i="3"/>
  <c r="I1303" i="3"/>
  <c r="I1175" i="3"/>
  <c r="I1047" i="3"/>
  <c r="I919" i="3"/>
  <c r="I1435" i="3"/>
  <c r="I1158" i="3"/>
  <c r="I989" i="3"/>
  <c r="I837" i="3"/>
  <c r="I709" i="3"/>
  <c r="I1510" i="3"/>
  <c r="I1225" i="3"/>
  <c r="I1040" i="3"/>
  <c r="I874" i="3"/>
  <c r="I746" i="3"/>
  <c r="I618" i="3"/>
  <c r="I490" i="3"/>
  <c r="I1352" i="3"/>
  <c r="I958" i="3"/>
  <c r="I691" i="3"/>
  <c r="I507" i="3"/>
  <c r="I376" i="3"/>
  <c r="I292" i="3"/>
  <c r="I208" i="3"/>
  <c r="I120" i="3"/>
  <c r="I36" i="3"/>
  <c r="I1358" i="3"/>
  <c r="I1057" i="3"/>
  <c r="I848" i="3"/>
  <c r="I680" i="3"/>
  <c r="I551" i="3"/>
  <c r="I439" i="3"/>
  <c r="I349" i="3"/>
  <c r="I261" i="3"/>
  <c r="I93" i="3"/>
  <c r="I1917" i="3"/>
  <c r="I1038" i="3"/>
  <c r="I421" i="3"/>
  <c r="I90" i="3"/>
  <c r="I230" i="3"/>
  <c r="I355" i="3"/>
  <c r="I772" i="3"/>
  <c r="I12" i="3"/>
  <c r="I2093" i="3"/>
  <c r="I1778" i="3"/>
  <c r="I1496" i="3"/>
  <c r="I1138" i="3"/>
  <c r="I2144" i="3"/>
  <c r="I1881" i="3"/>
  <c r="I1721" i="3"/>
  <c r="I1174" i="3"/>
  <c r="I959" i="3"/>
  <c r="I797" i="3"/>
  <c r="I985" i="3"/>
  <c r="I450" i="3"/>
  <c r="I539" i="3"/>
  <c r="I156" i="3"/>
  <c r="I936" i="3"/>
  <c r="I393" i="3"/>
  <c r="I41" i="3"/>
  <c r="I338" i="3"/>
  <c r="I508" i="3"/>
  <c r="I2156" i="3"/>
  <c r="I2005" i="3"/>
  <c r="I1966" i="3"/>
  <c r="I1754" i="3"/>
  <c r="I1647" i="3"/>
  <c r="I1597" i="3"/>
  <c r="I1453" i="3"/>
  <c r="I1450" i="3"/>
  <c r="I1658" i="3"/>
  <c r="I1179" i="3"/>
  <c r="I1685" i="3"/>
  <c r="I950" i="3"/>
  <c r="I713" i="3"/>
  <c r="I1360" i="3"/>
  <c r="I960" i="3"/>
  <c r="I718" i="3"/>
  <c r="I494" i="3"/>
  <c r="I965" i="3"/>
  <c r="I596" i="3"/>
  <c r="I360" i="3"/>
  <c r="I212" i="3"/>
  <c r="I104" i="3"/>
  <c r="I1681" i="3"/>
  <c r="I1082" i="3"/>
  <c r="I816" i="3"/>
  <c r="I615" i="3"/>
  <c r="I441" i="3"/>
  <c r="I333" i="3"/>
  <c r="I225" i="3"/>
  <c r="I97" i="3"/>
  <c r="I1589" i="3"/>
  <c r="I847" i="3"/>
  <c r="I435" i="3"/>
  <c r="I226" i="3"/>
  <c r="I14" i="3"/>
  <c r="I695" i="3"/>
  <c r="I158" i="3"/>
  <c r="I1112" i="3"/>
  <c r="I700" i="3"/>
  <c r="I472" i="3"/>
  <c r="I299" i="3"/>
  <c r="I107" i="3"/>
  <c r="I1512" i="3"/>
  <c r="I945" i="3"/>
  <c r="I559" i="3"/>
  <c r="I367" i="3"/>
  <c r="I207" i="3"/>
  <c r="I19" i="3"/>
  <c r="I533" i="3"/>
  <c r="I182" i="3"/>
  <c r="I1248" i="3"/>
  <c r="I418" i="3"/>
  <c r="I74" i="3"/>
  <c r="I310" i="3"/>
  <c r="I913" i="3"/>
  <c r="I497" i="3"/>
  <c r="I91" i="3"/>
  <c r="I1002" i="3"/>
  <c r="I456" i="3"/>
  <c r="I95" i="3"/>
  <c r="I374" i="3"/>
  <c r="I2136" i="3"/>
  <c r="I1433" i="3"/>
  <c r="I1420" i="3"/>
  <c r="I2120" i="3"/>
  <c r="I2109" i="3"/>
  <c r="I2090" i="3"/>
  <c r="I1965" i="3"/>
  <c r="I1898" i="3"/>
  <c r="I1948" i="3"/>
  <c r="I1782" i="3"/>
  <c r="I1877" i="3"/>
  <c r="I1739" i="3"/>
  <c r="I1611" i="3"/>
  <c r="I1919" i="3"/>
  <c r="I1677" i="3"/>
  <c r="I1857" i="3"/>
  <c r="I1648" i="3"/>
  <c r="I1481" i="3"/>
  <c r="I2137" i="3"/>
  <c r="I1580" i="3"/>
  <c r="I1402" i="3"/>
  <c r="I1262" i="3"/>
  <c r="I1848" i="3"/>
  <c r="I1503" i="3"/>
  <c r="I1335" i="3"/>
  <c r="I1207" i="3"/>
  <c r="I1079" i="3"/>
  <c r="I951" i="3"/>
  <c r="I1534" i="3"/>
  <c r="I1220" i="3"/>
  <c r="I1030" i="3"/>
  <c r="I869" i="3"/>
  <c r="I741" i="3"/>
  <c r="I1649" i="3"/>
  <c r="I1289" i="3"/>
  <c r="I1081" i="3"/>
  <c r="I912" i="3"/>
  <c r="I778" i="3"/>
  <c r="I650" i="3"/>
  <c r="I522" i="3"/>
  <c r="I1546" i="3"/>
  <c r="I1036" i="3"/>
  <c r="I755" i="3"/>
  <c r="I548" i="3"/>
  <c r="I400" i="3"/>
  <c r="I312" i="3"/>
  <c r="I228" i="3"/>
  <c r="I144" i="3"/>
  <c r="I56" i="3"/>
  <c r="I1479" i="3"/>
  <c r="I1121" i="3"/>
  <c r="I888" i="3"/>
  <c r="I720" i="3"/>
  <c r="I583" i="3"/>
  <c r="I464" i="3"/>
  <c r="I369" i="3"/>
  <c r="I285" i="3"/>
  <c r="I197" i="3"/>
  <c r="I113" i="3"/>
  <c r="I29" i="3"/>
  <c r="I1116" i="3"/>
  <c r="I735" i="3"/>
  <c r="I485" i="3"/>
  <c r="I298" i="3"/>
  <c r="I130" i="3"/>
  <c r="I1541" i="3"/>
  <c r="I823" i="3"/>
  <c r="I326" i="3"/>
  <c r="I1745" i="3"/>
  <c r="I1034" i="3"/>
  <c r="I748" i="3"/>
  <c r="I543" i="3"/>
  <c r="I387" i="3"/>
  <c r="I259" i="3"/>
  <c r="I131" i="3"/>
  <c r="I11" i="3"/>
  <c r="I1173" i="3"/>
  <c r="I836" i="3"/>
  <c r="I591" i="3"/>
  <c r="I424" i="3"/>
  <c r="I295" i="3"/>
  <c r="I167" i="3"/>
  <c r="I39" i="3"/>
  <c r="I636" i="3"/>
  <c r="I334" i="3"/>
  <c r="I110" i="3"/>
  <c r="I2076" i="3"/>
  <c r="I2134" i="3"/>
  <c r="I1989" i="3"/>
  <c r="I1970" i="3"/>
  <c r="I1921" i="3"/>
  <c r="I1918" i="3"/>
  <c r="I1976" i="3"/>
  <c r="I1802" i="3"/>
  <c r="I1907" i="3"/>
  <c r="I1759" i="3"/>
  <c r="I1631" i="3"/>
  <c r="I2089" i="3"/>
  <c r="I1702" i="3"/>
  <c r="I1903" i="3"/>
  <c r="I1673" i="3"/>
  <c r="I1501" i="3"/>
  <c r="I1373" i="3"/>
  <c r="I1630" i="3"/>
  <c r="I1427" i="3"/>
  <c r="I1282" i="3"/>
  <c r="I1952" i="3"/>
  <c r="I1537" i="3"/>
  <c r="I1359" i="3"/>
  <c r="I1227" i="3"/>
  <c r="I1099" i="3"/>
  <c r="I971" i="3"/>
  <c r="I1614" i="3"/>
  <c r="I1260" i="3"/>
  <c r="I1060" i="3"/>
  <c r="I889" i="3"/>
  <c r="I761" i="3"/>
  <c r="I1760" i="3"/>
  <c r="I1329" i="3"/>
  <c r="I1106" i="3"/>
  <c r="I937" i="3"/>
  <c r="I798" i="3"/>
  <c r="I670" i="3"/>
  <c r="I542" i="3"/>
  <c r="I1724" i="3"/>
  <c r="I1093" i="3"/>
  <c r="I795" i="3"/>
  <c r="I573" i="3"/>
  <c r="I416" i="3"/>
  <c r="I328" i="3"/>
  <c r="I244" i="3"/>
  <c r="I160" i="3"/>
  <c r="I72" i="3"/>
  <c r="I1574" i="3"/>
  <c r="I1096" i="3"/>
  <c r="I880" i="3"/>
  <c r="I712" i="3"/>
  <c r="I569" i="3"/>
  <c r="I457" i="3"/>
  <c r="I365" i="3"/>
  <c r="I277" i="3"/>
  <c r="I173" i="3"/>
  <c r="I85" i="3"/>
  <c r="I1426" i="3"/>
  <c r="I581" i="3"/>
  <c r="I122" i="3"/>
  <c r="I643" i="3"/>
  <c r="I1169" i="3"/>
  <c r="I536" i="3"/>
  <c r="I251" i="3"/>
  <c r="I1569" i="3"/>
  <c r="I756" i="3"/>
  <c r="I319" i="3"/>
  <c r="I63" i="3"/>
  <c r="I262" i="3"/>
  <c r="I2126" i="3"/>
  <c r="I2086" i="3"/>
  <c r="I2129" i="3"/>
  <c r="I2058" i="3"/>
  <c r="I2050" i="3"/>
  <c r="I1882" i="3"/>
  <c r="I1913" i="3"/>
  <c r="I1766" i="3"/>
  <c r="I1859" i="3"/>
  <c r="I1723" i="3"/>
  <c r="I1595" i="3"/>
  <c r="I1805" i="3"/>
  <c r="I1613" i="3"/>
  <c r="I1712" i="3"/>
  <c r="I1401" i="3"/>
  <c r="I1466" i="3"/>
  <c r="I1690" i="3"/>
  <c r="I1031" i="3"/>
  <c r="I966" i="3"/>
  <c r="I1193" i="3"/>
  <c r="I602" i="3"/>
  <c r="I659" i="3"/>
  <c r="I196" i="3"/>
  <c r="I1032" i="3"/>
  <c r="I423" i="3"/>
  <c r="I81" i="3"/>
  <c r="I410" i="3"/>
  <c r="I604" i="3"/>
  <c r="I652" i="3"/>
  <c r="I83" i="3"/>
  <c r="I527" i="3"/>
  <c r="I1020" i="3"/>
  <c r="I1601" i="3"/>
  <c r="I999" i="3"/>
  <c r="I925" i="3"/>
  <c r="I1145" i="3"/>
  <c r="I570" i="3"/>
  <c r="I612" i="3"/>
  <c r="I176" i="3"/>
  <c r="I968" i="3"/>
  <c r="I401" i="3"/>
  <c r="I61" i="3"/>
  <c r="I362" i="3"/>
  <c r="I451" i="3"/>
  <c r="I607" i="3"/>
  <c r="I51" i="3"/>
  <c r="I488" i="3"/>
  <c r="I807" i="3"/>
  <c r="I1532" i="3"/>
  <c r="I967" i="3"/>
  <c r="I885" i="3"/>
  <c r="I1104" i="3"/>
  <c r="I538" i="3"/>
  <c r="I571" i="3"/>
  <c r="I152" i="3"/>
  <c r="I922" i="3"/>
  <c r="I381" i="3"/>
  <c r="I37" i="3"/>
  <c r="I322" i="3"/>
  <c r="I382" i="3"/>
  <c r="I568" i="3"/>
  <c r="I20" i="3"/>
  <c r="I449" i="3"/>
  <c r="I679" i="3"/>
  <c r="I1480" i="3"/>
  <c r="I935" i="3"/>
  <c r="I853" i="3"/>
  <c r="I1058" i="3"/>
  <c r="I506" i="3"/>
  <c r="I525" i="3"/>
  <c r="I132" i="3"/>
  <c r="I872" i="3"/>
  <c r="I357" i="3"/>
  <c r="I17" i="3"/>
  <c r="I282" i="3"/>
  <c r="I270" i="3"/>
  <c r="I529" i="3"/>
  <c r="I1808" i="3"/>
  <c r="I407" i="3"/>
  <c r="I579" i="3"/>
  <c r="I1356" i="3"/>
  <c r="I177" i="3"/>
  <c r="I655" i="3"/>
  <c r="I258" i="3"/>
  <c r="I1296" i="3"/>
  <c r="I663" i="3"/>
  <c r="I1349" i="3"/>
  <c r="I920" i="3"/>
  <c r="I684" i="3"/>
  <c r="I504" i="3"/>
  <c r="I227" i="3"/>
  <c r="I99" i="3"/>
  <c r="I1617" i="3"/>
  <c r="I1080" i="3"/>
  <c r="I552" i="3"/>
  <c r="I391" i="3"/>
  <c r="I263" i="3"/>
  <c r="I135" i="3"/>
  <c r="I565" i="3"/>
  <c r="I278" i="3"/>
  <c r="I38" i="3"/>
  <c r="I2133" i="3"/>
  <c r="I2147" i="3"/>
  <c r="I2062" i="3"/>
  <c r="I2054" i="3"/>
  <c r="I1886" i="3"/>
  <c r="I1924" i="3"/>
  <c r="I804" i="3"/>
  <c r="I687" i="3"/>
  <c r="I1089" i="3"/>
  <c r="I1444" i="3"/>
  <c r="I1188" i="3"/>
  <c r="I55" i="3"/>
  <c r="I403" i="3"/>
  <c r="I783" i="3"/>
  <c r="I1146" i="3"/>
  <c r="I1710" i="3"/>
  <c r="I1252" i="3"/>
  <c r="I87" i="3"/>
  <c r="I440" i="3"/>
  <c r="I863" i="3"/>
  <c r="I1229" i="3"/>
  <c r="I442" i="3"/>
  <c r="I1316" i="3"/>
  <c r="I119" i="3"/>
  <c r="I479" i="3"/>
  <c r="I974" i="3"/>
  <c r="I1309" i="3"/>
  <c r="I474" i="3"/>
  <c r="I1396" i="3"/>
  <c r="I1540" i="3"/>
  <c r="I2052" i="3"/>
  <c r="I1659" i="3"/>
  <c r="I1798" i="3"/>
  <c r="I1991" i="3"/>
  <c r="I2017" i="3"/>
  <c r="I476" i="3"/>
  <c r="I584" i="3"/>
  <c r="I379" i="3"/>
  <c r="I949" i="3"/>
  <c r="I109" i="3"/>
  <c r="I341" i="3"/>
  <c r="I631" i="3"/>
  <c r="I840" i="3"/>
  <c r="I32" i="3"/>
  <c r="I264" i="3"/>
  <c r="I532" i="3"/>
  <c r="I510" i="3"/>
  <c r="I862" i="3"/>
  <c r="I1399" i="3"/>
  <c r="I857" i="3"/>
  <c r="I1403" i="3"/>
  <c r="I1131" i="3"/>
  <c r="I1487" i="3"/>
  <c r="I1346" i="3"/>
  <c r="I1405" i="3"/>
  <c r="I1820" i="3"/>
  <c r="I1567" i="3"/>
  <c r="I1963" i="3"/>
  <c r="I1996" i="3"/>
  <c r="I2087" i="3"/>
  <c r="I871" i="3"/>
  <c r="I513" i="3"/>
  <c r="I67" i="3"/>
  <c r="I632" i="3"/>
  <c r="I515" i="3"/>
  <c r="I386" i="3"/>
  <c r="I69" i="3"/>
  <c r="I413" i="3"/>
  <c r="I1000" i="3"/>
  <c r="I184" i="3"/>
  <c r="I1224" i="3"/>
  <c r="I842" i="3"/>
  <c r="I677" i="3"/>
  <c r="I1348" i="3"/>
  <c r="I1271" i="3"/>
  <c r="I1326" i="3"/>
  <c r="I1740" i="3"/>
  <c r="I1561" i="3"/>
  <c r="I1547" i="3"/>
  <c r="I1803" i="3"/>
  <c r="I1849" i="3"/>
  <c r="I2008" i="3"/>
  <c r="I2033" i="3"/>
  <c r="I1246" i="3"/>
  <c r="I1666" i="3"/>
  <c r="I623" i="3"/>
  <c r="I283" i="3"/>
  <c r="I30" i="3"/>
  <c r="I202" i="3"/>
  <c r="I1245" i="3"/>
  <c r="I775" i="3"/>
  <c r="I271" i="3"/>
  <c r="I724" i="3"/>
  <c r="I43" i="3"/>
  <c r="I363" i="3"/>
  <c r="I892" i="3"/>
  <c r="I444" i="3"/>
  <c r="I98" i="3"/>
  <c r="I613" i="3"/>
  <c r="I53" i="3"/>
  <c r="I269" i="3"/>
  <c r="I528" i="3"/>
  <c r="I961" i="3"/>
  <c r="I40" i="3"/>
  <c r="I276" i="3"/>
  <c r="I827" i="3"/>
  <c r="I590" i="3"/>
  <c r="I1129" i="3"/>
  <c r="I841" i="3"/>
  <c r="I1019" i="3"/>
  <c r="I1234" i="3"/>
  <c r="I1696" i="3"/>
  <c r="I1807" i="3"/>
  <c r="I2032" i="3"/>
  <c r="I142" i="3"/>
  <c r="I831" i="3"/>
  <c r="I599" i="3"/>
  <c r="I332" i="3"/>
  <c r="I706" i="3"/>
  <c r="I1108" i="3"/>
  <c r="I1598" i="3"/>
  <c r="I1972" i="3"/>
  <c r="I1028" i="3"/>
  <c r="I2116" i="3"/>
  <c r="I151" i="3"/>
  <c r="I1137" i="3"/>
  <c r="I716" i="3"/>
  <c r="I1419" i="3"/>
  <c r="I1102" i="3"/>
  <c r="I1415" i="3"/>
  <c r="I388" i="3"/>
  <c r="I634" i="3"/>
  <c r="I1576" i="3"/>
  <c r="I1474" i="3"/>
  <c r="I1784" i="3"/>
  <c r="I183" i="3"/>
  <c r="I1237" i="3"/>
  <c r="I780" i="3"/>
  <c r="I1660" i="3"/>
  <c r="I1216" i="3"/>
  <c r="I480" i="3"/>
  <c r="I1564" i="3"/>
  <c r="I408" i="3"/>
  <c r="I666" i="3"/>
  <c r="I1720" i="3"/>
  <c r="I1572" i="3"/>
  <c r="I1920" i="3"/>
  <c r="I215" i="3"/>
  <c r="I1383" i="3"/>
  <c r="I844" i="3"/>
  <c r="I26" i="3"/>
  <c r="I1355" i="3"/>
  <c r="I505" i="3"/>
  <c r="I1738" i="3"/>
  <c r="I443" i="3"/>
  <c r="I698" i="3"/>
  <c r="I661" i="3"/>
  <c r="I1761" i="3"/>
  <c r="I1182" i="3"/>
  <c r="I247" i="3"/>
  <c r="I906" i="3"/>
  <c r="I66" i="3"/>
  <c r="I1809" i="3"/>
  <c r="I537" i="3"/>
  <c r="I24" i="3"/>
  <c r="I484" i="3"/>
  <c r="I730" i="3"/>
  <c r="I693" i="3"/>
  <c r="I903" i="3"/>
  <c r="I1214" i="3"/>
  <c r="I1701" i="3"/>
  <c r="I1625" i="3"/>
  <c r="I1654" i="3"/>
  <c r="I1531" i="3"/>
  <c r="I1691" i="3"/>
  <c r="I1900" i="3"/>
  <c r="I1831" i="3"/>
  <c r="I1850" i="3"/>
  <c r="I2162" i="3"/>
  <c r="I2004" i="3"/>
  <c r="I2049" i="3"/>
  <c r="I2072" i="3"/>
  <c r="I711" i="3"/>
  <c r="I884" i="3"/>
  <c r="I123" i="3"/>
  <c r="I447" i="3"/>
  <c r="I1504" i="3"/>
  <c r="I1476" i="3"/>
  <c r="I460" i="3"/>
  <c r="I1860" i="3"/>
  <c r="I129" i="3"/>
  <c r="I257" i="3"/>
  <c r="I385" i="3"/>
  <c r="I519" i="3"/>
  <c r="I664" i="3"/>
  <c r="I929" i="3"/>
  <c r="I1325" i="3"/>
  <c r="I52" i="3"/>
  <c r="I180" i="3"/>
  <c r="I288" i="3"/>
  <c r="I392" i="3"/>
  <c r="I619" i="3"/>
  <c r="I1451" i="3"/>
  <c r="I574" i="3"/>
  <c r="I734" i="3"/>
  <c r="I896" i="3"/>
  <c r="I1152" i="3"/>
  <c r="I1488" i="3"/>
  <c r="I729" i="3"/>
  <c r="I932" i="3"/>
  <c r="I1142" i="3"/>
  <c r="I1492" i="3"/>
  <c r="I1003" i="3"/>
  <c r="I1163" i="3"/>
  <c r="I1608" i="3"/>
  <c r="I1218" i="3"/>
  <c r="I1386" i="3"/>
  <c r="I1708" i="3"/>
  <c r="I1437" i="3"/>
  <c r="I1632" i="3"/>
  <c r="I2066" i="3"/>
  <c r="I1813" i="3"/>
  <c r="I1791" i="3"/>
  <c r="I2075" i="3"/>
  <c r="I2145" i="3"/>
  <c r="I1953" i="3"/>
  <c r="I2108" i="3"/>
  <c r="I305" i="3"/>
  <c r="I70" i="3"/>
  <c r="I279" i="3"/>
  <c r="I115" i="3"/>
  <c r="I977" i="3"/>
  <c r="I106" i="3"/>
  <c r="I101" i="3"/>
  <c r="I567" i="3"/>
  <c r="I48" i="3"/>
  <c r="I723" i="3"/>
  <c r="I762" i="3"/>
  <c r="I725" i="3"/>
  <c r="I1063" i="3"/>
  <c r="I134" i="3"/>
  <c r="I311" i="3"/>
  <c r="I147" i="3"/>
  <c r="I1048" i="3"/>
  <c r="I154" i="3"/>
  <c r="I125" i="3"/>
  <c r="I592" i="3"/>
  <c r="I68" i="3"/>
  <c r="I787" i="3"/>
  <c r="I794" i="3"/>
  <c r="I757" i="3"/>
  <c r="I1095" i="3"/>
  <c r="I190" i="3"/>
  <c r="I343" i="3"/>
  <c r="I179" i="3"/>
  <c r="I1162" i="3"/>
  <c r="I194" i="3"/>
  <c r="I145" i="3"/>
  <c r="I624" i="3"/>
  <c r="I88" i="3"/>
  <c r="I851" i="3"/>
  <c r="I826" i="3"/>
  <c r="I789" i="3"/>
  <c r="I1127" i="3"/>
  <c r="I246" i="3"/>
  <c r="I375" i="3"/>
  <c r="I211" i="3"/>
  <c r="I1285" i="3"/>
  <c r="I234" i="3"/>
  <c r="I165" i="3"/>
  <c r="I656" i="3"/>
  <c r="I112" i="3"/>
  <c r="I908" i="3"/>
  <c r="I858" i="3"/>
  <c r="I821" i="3"/>
  <c r="I1159" i="3"/>
  <c r="I1310" i="3"/>
  <c r="I2000" i="3"/>
  <c r="I1748" i="3"/>
  <c r="I1700" i="3"/>
  <c r="I1563" i="3"/>
  <c r="I1755" i="3"/>
  <c r="I1955" i="3"/>
  <c r="I1872" i="3"/>
  <c r="I1914" i="3"/>
  <c r="I1949" i="3"/>
  <c r="I2048" i="3"/>
  <c r="I2127" i="3"/>
  <c r="I2104" i="3"/>
  <c r="I10" i="3"/>
  <c r="I383" i="3"/>
  <c r="I1073" i="3"/>
  <c r="I187" i="3"/>
  <c r="I668" i="3"/>
  <c r="I102" i="3"/>
  <c r="I34" i="3"/>
  <c r="I719" i="3"/>
  <c r="I45" i="3"/>
  <c r="I149" i="3"/>
  <c r="I301" i="3"/>
  <c r="I405" i="3"/>
  <c r="I544" i="3"/>
  <c r="I752" i="3"/>
  <c r="I993" i="3"/>
  <c r="I1472" i="3"/>
  <c r="I96" i="3"/>
  <c r="I200" i="3"/>
  <c r="I308" i="3"/>
  <c r="I445" i="3"/>
  <c r="I667" i="3"/>
  <c r="I1004" i="3"/>
  <c r="I446" i="3"/>
  <c r="I606" i="3"/>
  <c r="I766" i="3"/>
  <c r="I978" i="3"/>
  <c r="I1201" i="3"/>
  <c r="I1581" i="3"/>
  <c r="I793" i="3"/>
  <c r="I973" i="3"/>
  <c r="I1196" i="3"/>
  <c r="I1793" i="3"/>
  <c r="I1035" i="3"/>
  <c r="I1195" i="3"/>
  <c r="I1400" i="3"/>
  <c r="I1697" i="3"/>
  <c r="I1250" i="3"/>
  <c r="I1468" i="3"/>
  <c r="I1817" i="3"/>
  <c r="I1469" i="3"/>
  <c r="I1714" i="3"/>
  <c r="I1620" i="3"/>
  <c r="I1901" i="3"/>
  <c r="I1663" i="3"/>
  <c r="I1823" i="3"/>
  <c r="I1770" i="3"/>
  <c r="I1854" i="3"/>
  <c r="I1992" i="3"/>
  <c r="I2053" i="3"/>
  <c r="I2140" i="3"/>
  <c r="I483" i="3"/>
  <c r="I103" i="3"/>
  <c r="I359" i="3"/>
  <c r="I708" i="3"/>
  <c r="I1454" i="3"/>
  <c r="I195" i="3"/>
  <c r="I465" i="3"/>
  <c r="I876" i="3"/>
  <c r="I118" i="3"/>
  <c r="I1141" i="3"/>
  <c r="I218" i="3"/>
  <c r="I588" i="3"/>
  <c r="I1483" i="3"/>
  <c r="I157" i="3"/>
  <c r="I325" i="3"/>
  <c r="I521" i="3"/>
  <c r="I808" i="3"/>
  <c r="I1261" i="3"/>
  <c r="I100" i="3"/>
  <c r="I272" i="3"/>
  <c r="I461" i="3"/>
  <c r="I883" i="3"/>
  <c r="I458" i="3"/>
  <c r="I714" i="3"/>
  <c r="I994" i="3"/>
  <c r="I1431" i="3"/>
  <c r="I805" i="3"/>
  <c r="I1117" i="3"/>
  <c r="I1867" i="3"/>
  <c r="I1143" i="3"/>
  <c r="I1416" i="3"/>
  <c r="I1198" i="3"/>
  <c r="I1484" i="3"/>
  <c r="I1417" i="3"/>
  <c r="I1730" i="3"/>
  <c r="I1773" i="3"/>
  <c r="I1675" i="3"/>
  <c r="I2012" i="3"/>
  <c r="I1834" i="3"/>
  <c r="I2106" i="3"/>
  <c r="I2103" i="3"/>
  <c r="I1801" i="3"/>
  <c r="I86" i="3"/>
  <c r="I287" i="3"/>
  <c r="I9" i="3"/>
  <c r="I625" i="3"/>
  <c r="I1134" i="3"/>
  <c r="I799" i="3"/>
  <c r="I294" i="3"/>
  <c r="I111" i="3"/>
  <c r="I481" i="3"/>
  <c r="I1130" i="3"/>
  <c r="I203" i="3"/>
  <c r="I600" i="3"/>
  <c r="I1390" i="3"/>
  <c r="I1148" i="3"/>
  <c r="I354" i="3"/>
  <c r="I1045" i="3"/>
  <c r="I161" i="3"/>
  <c r="I397" i="3"/>
  <c r="I688" i="3"/>
  <c r="I1293" i="3"/>
  <c r="I168" i="3"/>
  <c r="I427" i="3"/>
  <c r="I1380" i="3"/>
  <c r="I846" i="3"/>
  <c r="I1524" i="3"/>
  <c r="I1165" i="3"/>
  <c r="I1382" i="3"/>
  <c r="I1753" i="3"/>
  <c r="I1851" i="3"/>
  <c r="I2042" i="3"/>
  <c r="I2067" i="3"/>
  <c r="I1717" i="3"/>
  <c r="I217" i="3"/>
  <c r="I1624" i="3"/>
  <c r="I867" i="3"/>
  <c r="I1406" i="3"/>
  <c r="I1295" i="3"/>
  <c r="I1603" i="3"/>
  <c r="I486" i="3"/>
  <c r="I1641" i="3"/>
  <c r="I721" i="3"/>
  <c r="I2044" i="3"/>
  <c r="I23" i="3"/>
  <c r="I371" i="3"/>
  <c r="I759" i="3"/>
  <c r="I273" i="3"/>
  <c r="I304" i="3"/>
  <c r="I1257" i="3"/>
  <c r="I1319" i="3"/>
  <c r="I868" i="3"/>
  <c r="I942" i="3"/>
  <c r="I293" i="3"/>
  <c r="I324" i="3"/>
  <c r="I1321" i="3"/>
  <c r="I1351" i="3"/>
  <c r="I952" i="3"/>
  <c r="I1077" i="3"/>
  <c r="I317" i="3"/>
  <c r="I344" i="3"/>
  <c r="I1392" i="3"/>
  <c r="I1398" i="3"/>
  <c r="I1066" i="3"/>
  <c r="I1232" i="3"/>
  <c r="I337" i="3"/>
  <c r="I368" i="3"/>
  <c r="I1470" i="3"/>
  <c r="I1439" i="3"/>
  <c r="I1538" i="3"/>
  <c r="I2024" i="3"/>
  <c r="I1819" i="3"/>
  <c r="I2107" i="3"/>
  <c r="I2163" i="3"/>
  <c r="I2085" i="3"/>
  <c r="I191" i="3"/>
  <c r="I27" i="3"/>
  <c r="I984" i="3"/>
  <c r="I330" i="3"/>
  <c r="I1109" i="3"/>
  <c r="I237" i="3"/>
  <c r="I487" i="3"/>
  <c r="I1160" i="3"/>
  <c r="I136" i="3"/>
  <c r="I372" i="3"/>
  <c r="I859" i="3"/>
  <c r="I1304" i="3"/>
  <c r="I702" i="3"/>
  <c r="I1065" i="3"/>
  <c r="I697" i="3"/>
  <c r="I1101" i="3"/>
  <c r="I939" i="3"/>
  <c r="I1291" i="3"/>
  <c r="I1186" i="3"/>
  <c r="I1566" i="3"/>
  <c r="I1586" i="3"/>
  <c r="I1749" i="3"/>
  <c r="I1727" i="3"/>
  <c r="I1879" i="3"/>
  <c r="I2056" i="3"/>
  <c r="I222" i="3"/>
  <c r="I231" i="3"/>
  <c r="I1009" i="3"/>
  <c r="I323" i="3"/>
  <c r="I1189" i="3"/>
  <c r="I42" i="3"/>
  <c r="I917" i="3"/>
  <c r="I241" i="3"/>
  <c r="I633" i="3"/>
  <c r="I1936" i="3"/>
  <c r="I356" i="3"/>
  <c r="I635" i="3"/>
  <c r="I586" i="3"/>
  <c r="I1168" i="3"/>
  <c r="I948" i="3"/>
  <c r="I1015" i="3"/>
  <c r="I1640" i="3"/>
  <c r="I1590" i="3"/>
  <c r="I839" i="3"/>
  <c r="I455" i="3"/>
  <c r="I1550" i="3"/>
  <c r="I255" i="3"/>
  <c r="I926" i="3"/>
  <c r="I1323" i="3"/>
  <c r="I1599" i="3"/>
  <c r="I2021" i="3"/>
  <c r="I390" i="3"/>
  <c r="I71" i="3"/>
  <c r="I327" i="3"/>
  <c r="I641" i="3"/>
  <c r="I1301" i="3"/>
  <c r="I163" i="3"/>
  <c r="I419" i="3"/>
  <c r="I812" i="3"/>
  <c r="I46" i="3"/>
  <c r="I1013" i="3"/>
  <c r="I170" i="3"/>
  <c r="I531" i="3"/>
  <c r="I1312" i="3"/>
  <c r="I133" i="3"/>
  <c r="I496" i="3"/>
  <c r="I760" i="3"/>
  <c r="I1181" i="3"/>
  <c r="I80" i="3"/>
  <c r="I248" i="3"/>
  <c r="I420" i="3"/>
  <c r="I819" i="3"/>
  <c r="I426" i="3"/>
  <c r="I682" i="3"/>
  <c r="I953" i="3"/>
  <c r="I1353" i="3"/>
  <c r="I773" i="3"/>
  <c r="I1076" i="3"/>
  <c r="I1678" i="3"/>
  <c r="I1111" i="3"/>
  <c r="I1375" i="3"/>
  <c r="I2035" i="3"/>
  <c r="I1443" i="3"/>
  <c r="I1385" i="3"/>
  <c r="I1689" i="3"/>
  <c r="I1718" i="3"/>
  <c r="I1643" i="3"/>
  <c r="I1923" i="3"/>
  <c r="I2028" i="3"/>
  <c r="I2006" i="3"/>
  <c r="I2063" i="3"/>
  <c r="I1507" i="3"/>
  <c r="I6" i="3"/>
  <c r="I223" i="3"/>
  <c r="I1144" i="3"/>
  <c r="I575" i="3"/>
  <c r="I791" i="3"/>
  <c r="I524" i="3"/>
  <c r="I238" i="3"/>
  <c r="I79" i="3"/>
  <c r="I399" i="3"/>
  <c r="I1016" i="3"/>
  <c r="I171" i="3"/>
  <c r="I511" i="3"/>
  <c r="I1221" i="3"/>
  <c r="I1070" i="3"/>
  <c r="I266" i="3"/>
  <c r="I924" i="3"/>
  <c r="I141" i="3"/>
  <c r="I353" i="3"/>
  <c r="I648" i="3"/>
  <c r="I1197" i="3"/>
  <c r="I128" i="3"/>
  <c r="I384" i="3"/>
  <c r="I1240" i="3"/>
  <c r="I750" i="3"/>
  <c r="I1438" i="3"/>
  <c r="I1124" i="3"/>
  <c r="I1307" i="3"/>
  <c r="I1669" i="3"/>
  <c r="I1781" i="3"/>
  <c r="I1897" i="3"/>
  <c r="I2157" i="3"/>
  <c r="I1006" i="3"/>
  <c r="I137" i="3"/>
  <c r="I1153" i="3"/>
  <c r="I644" i="3"/>
  <c r="I1154" i="3"/>
  <c r="I1119" i="3"/>
  <c r="I1732" i="3"/>
  <c r="I811" i="3"/>
  <c r="I1482" i="3"/>
  <c r="C5" i="17"/>
  <c r="B9" i="17" s="1"/>
  <c r="D9" i="17" s="1"/>
  <c r="F9" i="17" s="1"/>
  <c r="E1" i="17"/>
  <c r="I6" i="9" s="1"/>
  <c r="F2" i="18"/>
  <c r="F6" i="9" s="1"/>
  <c r="U2" i="3"/>
  <c r="K1" i="3"/>
  <c r="I92" i="30"/>
  <c r="I93" i="30" s="1"/>
  <c r="B17" i="17"/>
  <c r="D17" i="17" s="1"/>
  <c r="F17" i="17" s="1"/>
  <c r="B20" i="17"/>
  <c r="D20" i="17" s="1"/>
  <c r="F20" i="17" s="1"/>
  <c r="B16" i="17"/>
  <c r="D16" i="17" s="1"/>
  <c r="F16" i="17" s="1"/>
  <c r="B18" i="17"/>
  <c r="D18" i="17" s="1"/>
  <c r="F18" i="17" s="1"/>
  <c r="B19" i="17"/>
  <c r="D19" i="17" s="1"/>
  <c r="F19" i="17" s="1"/>
  <c r="L26" i="10"/>
  <c r="L27" i="10" s="1"/>
  <c r="L34" i="10"/>
  <c r="L35" i="10" s="1"/>
  <c r="H2159" i="3"/>
  <c r="H2143" i="3"/>
  <c r="H2127" i="3"/>
  <c r="H2111" i="3"/>
  <c r="H2095" i="3"/>
  <c r="H2079" i="3"/>
  <c r="H2153" i="3"/>
  <c r="H2130" i="3"/>
  <c r="H2112" i="3"/>
  <c r="H2089" i="3"/>
  <c r="H2070" i="3"/>
  <c r="H2054" i="3"/>
  <c r="H2154" i="3"/>
  <c r="H2136" i="3"/>
  <c r="H2113" i="3"/>
  <c r="H2090" i="3"/>
  <c r="H2072" i="3"/>
  <c r="H2056" i="3"/>
  <c r="H2040" i="3"/>
  <c r="H2024" i="3"/>
  <c r="H2008" i="3"/>
  <c r="H1992" i="3"/>
  <c r="H1976" i="3"/>
  <c r="H2158" i="3"/>
  <c r="H2108" i="3"/>
  <c r="H2067" i="3"/>
  <c r="H2031" i="3"/>
  <c r="H2013" i="3"/>
  <c r="H1990" i="3"/>
  <c r="H2149" i="3"/>
  <c r="H2092" i="3"/>
  <c r="H2042" i="3"/>
  <c r="H2025" i="3"/>
  <c r="H1985" i="3"/>
  <c r="H1967" i="3"/>
  <c r="H1952" i="3"/>
  <c r="H1936" i="3"/>
  <c r="H1920" i="3"/>
  <c r="H2124" i="3"/>
  <c r="H2077" i="3"/>
  <c r="H2041" i="3"/>
  <c r="H2001" i="3"/>
  <c r="H1982" i="3"/>
  <c r="H1965" i="3"/>
  <c r="H1949" i="3"/>
  <c r="H1933" i="3"/>
  <c r="H1917" i="3"/>
  <c r="H1901" i="3"/>
  <c r="H1885" i="3"/>
  <c r="H1869" i="3"/>
  <c r="H1853" i="3"/>
  <c r="H1837" i="3"/>
  <c r="H2117" i="3"/>
  <c r="H2019" i="3"/>
  <c r="H1959" i="3"/>
  <c r="H1927" i="3"/>
  <c r="H1906" i="3"/>
  <c r="H1883" i="3"/>
  <c r="H1860" i="3"/>
  <c r="H1842" i="3"/>
  <c r="H1821" i="3"/>
  <c r="H1805" i="3"/>
  <c r="H1789" i="3"/>
  <c r="H1773" i="3"/>
  <c r="H1757" i="3"/>
  <c r="H2132" i="3"/>
  <c r="H2003" i="3"/>
  <c r="H1966" i="3"/>
  <c r="H1934" i="3"/>
  <c r="H1904" i="3"/>
  <c r="H1886" i="3"/>
  <c r="H1863" i="3"/>
  <c r="H1840" i="3"/>
  <c r="H1822" i="3"/>
  <c r="H1806" i="3"/>
  <c r="H1790" i="3"/>
  <c r="H1774" i="3"/>
  <c r="H1758" i="3"/>
  <c r="H1742" i="3"/>
  <c r="H1726" i="3"/>
  <c r="H1710" i="3"/>
  <c r="H1694" i="3"/>
  <c r="H1678" i="3"/>
  <c r="H1662" i="3"/>
  <c r="H1646" i="3"/>
  <c r="H1630" i="3"/>
  <c r="H1614" i="3"/>
  <c r="H1598" i="3"/>
  <c r="H1582" i="3"/>
  <c r="H1566" i="3"/>
  <c r="H1550" i="3"/>
  <c r="H1534" i="3"/>
  <c r="H1518" i="3"/>
  <c r="H2109" i="3"/>
  <c r="H2005" i="3"/>
  <c r="H1930" i="3"/>
  <c r="H1880" i="3"/>
  <c r="H1830" i="3"/>
  <c r="H1800" i="3"/>
  <c r="H1768" i="3"/>
  <c r="H1743" i="3"/>
  <c r="H1720" i="3"/>
  <c r="H1697" i="3"/>
  <c r="H1679" i="3"/>
  <c r="H1656" i="3"/>
  <c r="H1633" i="3"/>
  <c r="H1615" i="3"/>
  <c r="H1592" i="3"/>
  <c r="H2002" i="3"/>
  <c r="H1914" i="3"/>
  <c r="H1875" i="3"/>
  <c r="H1836" i="3"/>
  <c r="H1799" i="3"/>
  <c r="H1767" i="3"/>
  <c r="H1739" i="3"/>
  <c r="H1716" i="3"/>
  <c r="H1693" i="3"/>
  <c r="H1675" i="3"/>
  <c r="H1652" i="3"/>
  <c r="H1629" i="3"/>
  <c r="H1611" i="3"/>
  <c r="H1588" i="3"/>
  <c r="H1565" i="3"/>
  <c r="H1547" i="3"/>
  <c r="H1524" i="3"/>
  <c r="H1504" i="3"/>
  <c r="H1488" i="3"/>
  <c r="H1472" i="3"/>
  <c r="H1456" i="3"/>
  <c r="H1440" i="3"/>
  <c r="H1424" i="3"/>
  <c r="H1408" i="3"/>
  <c r="H1392" i="3"/>
  <c r="H1376" i="3"/>
  <c r="H1360" i="3"/>
  <c r="H1878" i="3"/>
  <c r="H1796" i="3"/>
  <c r="H1744" i="3"/>
  <c r="H1705" i="3"/>
  <c r="H1655" i="3"/>
  <c r="H1616" i="3"/>
  <c r="H1576" i="3"/>
  <c r="H1559" i="3"/>
  <c r="H1519" i="3"/>
  <c r="H1493" i="3"/>
  <c r="H1470" i="3"/>
  <c r="H1447" i="3"/>
  <c r="H1429" i="3"/>
  <c r="H1406" i="3"/>
  <c r="H1383" i="3"/>
  <c r="H1365" i="3"/>
  <c r="H1345" i="3"/>
  <c r="H1329" i="3"/>
  <c r="H1313" i="3"/>
  <c r="H1297" i="3"/>
  <c r="H1281" i="3"/>
  <c r="H1265" i="3"/>
  <c r="H1249" i="3"/>
  <c r="H1233" i="3"/>
  <c r="H1217" i="3"/>
  <c r="H1201" i="3"/>
  <c r="H1185" i="3"/>
  <c r="H2093" i="3"/>
  <c r="H1891" i="3"/>
  <c r="H1811" i="3"/>
  <c r="H1747" i="3"/>
  <c r="H1708" i="3"/>
  <c r="H1669" i="3"/>
  <c r="H1619" i="3"/>
  <c r="H1585" i="3"/>
  <c r="H1568" i="3"/>
  <c r="H1523" i="3"/>
  <c r="H1509" i="3"/>
  <c r="H1491" i="3"/>
  <c r="H1473" i="3"/>
  <c r="H1450" i="3"/>
  <c r="H1427" i="3"/>
  <c r="H1409" i="3"/>
  <c r="H1386" i="3"/>
  <c r="H1363" i="3"/>
  <c r="H1346" i="3"/>
  <c r="H1330" i="3"/>
  <c r="H1314" i="3"/>
  <c r="H1298" i="3"/>
  <c r="H1282" i="3"/>
  <c r="H1266" i="3"/>
  <c r="H1250" i="3"/>
  <c r="H1234" i="3"/>
  <c r="H1218" i="3"/>
  <c r="H1202" i="3"/>
  <c r="H1186" i="3"/>
  <c r="H1170" i="3"/>
  <c r="H1154" i="3"/>
  <c r="H1138" i="3"/>
  <c r="H1122" i="3"/>
  <c r="H1106" i="3"/>
  <c r="H1090" i="3"/>
  <c r="H1074" i="3"/>
  <c r="H1058" i="3"/>
  <c r="H1042" i="3"/>
  <c r="H1026" i="3"/>
  <c r="H1010" i="3"/>
  <c r="H994" i="3"/>
  <c r="H978" i="3"/>
  <c r="H962" i="3"/>
  <c r="H946" i="3"/>
  <c r="H930" i="3"/>
  <c r="H914" i="3"/>
  <c r="H898" i="3"/>
  <c r="H1910" i="3"/>
  <c r="H1772" i="3"/>
  <c r="H1671" i="3"/>
  <c r="H1600" i="3"/>
  <c r="H1539" i="3"/>
  <c r="H1485" i="3"/>
  <c r="H1446" i="3"/>
  <c r="H1407" i="3"/>
  <c r="H1357" i="3"/>
  <c r="H1327" i="3"/>
  <c r="H1295" i="3"/>
  <c r="H1263" i="3"/>
  <c r="H1231" i="3"/>
  <c r="H1199" i="3"/>
  <c r="H1169" i="3"/>
  <c r="H1151" i="3"/>
  <c r="H1128" i="3"/>
  <c r="H1105" i="3"/>
  <c r="H1087" i="3"/>
  <c r="H1064" i="3"/>
  <c r="H1041" i="3"/>
  <c r="H1023" i="3"/>
  <c r="H1000" i="3"/>
  <c r="H977" i="3"/>
  <c r="H959" i="3"/>
  <c r="H936" i="3"/>
  <c r="H913" i="3"/>
  <c r="H895" i="3"/>
  <c r="H880" i="3"/>
  <c r="H864" i="3"/>
  <c r="H848" i="3"/>
  <c r="H832" i="3"/>
  <c r="H816" i="3"/>
  <c r="H800" i="3"/>
  <c r="H784" i="3"/>
  <c r="H768" i="3"/>
  <c r="H752" i="3"/>
  <c r="H736" i="3"/>
  <c r="H720" i="3"/>
  <c r="H704" i="3"/>
  <c r="H688" i="3"/>
  <c r="H672" i="3"/>
  <c r="H656" i="3"/>
  <c r="H2007" i="3"/>
  <c r="H1852" i="3"/>
  <c r="H1692" i="3"/>
  <c r="H1621" i="3"/>
  <c r="H1543" i="3"/>
  <c r="H1481" i="3"/>
  <c r="H1442" i="3"/>
  <c r="H1403" i="3"/>
  <c r="H1348" i="3"/>
  <c r="H1316" i="3"/>
  <c r="H1284" i="3"/>
  <c r="H1252" i="3"/>
  <c r="H1220" i="3"/>
  <c r="H1188" i="3"/>
  <c r="H1163" i="3"/>
  <c r="H1140" i="3"/>
  <c r="H1117" i="3"/>
  <c r="H1099" i="3"/>
  <c r="H1076" i="3"/>
  <c r="H1053" i="3"/>
  <c r="H1035" i="3"/>
  <c r="H1012" i="3"/>
  <c r="H989" i="3"/>
  <c r="H971" i="3"/>
  <c r="H948" i="3"/>
  <c r="H925" i="3"/>
  <c r="H907" i="3"/>
  <c r="H885" i="3"/>
  <c r="H869" i="3"/>
  <c r="H853" i="3"/>
  <c r="H837" i="3"/>
  <c r="H821" i="3"/>
  <c r="H805" i="3"/>
  <c r="H789" i="3"/>
  <c r="H773" i="3"/>
  <c r="H757" i="3"/>
  <c r="H741" i="3"/>
  <c r="H725" i="3"/>
  <c r="H709" i="3"/>
  <c r="H693" i="3"/>
  <c r="H677" i="3"/>
  <c r="H661" i="3"/>
  <c r="H645" i="3"/>
  <c r="H629" i="3"/>
  <c r="H613" i="3"/>
  <c r="H597" i="3"/>
  <c r="H581" i="3"/>
  <c r="H565" i="3"/>
  <c r="H549" i="3"/>
  <c r="H533" i="3"/>
  <c r="H517" i="3"/>
  <c r="H501" i="3"/>
  <c r="H485" i="3"/>
  <c r="H469" i="3"/>
  <c r="H453" i="3"/>
  <c r="H437" i="3"/>
  <c r="H421" i="3"/>
  <c r="H1846" i="3"/>
  <c r="H1639" i="3"/>
  <c r="H1527" i="3"/>
  <c r="H1437" i="3"/>
  <c r="H1366" i="3"/>
  <c r="H1315" i="3"/>
  <c r="H1251" i="3"/>
  <c r="H1187" i="3"/>
  <c r="H1136" i="3"/>
  <c r="H1097" i="3"/>
  <c r="H1047" i="3"/>
  <c r="H1008" i="3"/>
  <c r="H969" i="3"/>
  <c r="H919" i="3"/>
  <c r="H878" i="3"/>
  <c r="H846" i="3"/>
  <c r="H814" i="3"/>
  <c r="H782" i="3"/>
  <c r="H750" i="3"/>
  <c r="H718" i="3"/>
  <c r="H686" i="3"/>
  <c r="H654" i="3"/>
  <c r="H630" i="3"/>
  <c r="H607" i="3"/>
  <c r="H584" i="3"/>
  <c r="H566" i="3"/>
  <c r="H543" i="3"/>
  <c r="H520" i="3"/>
  <c r="H502" i="3"/>
  <c r="H479" i="3"/>
  <c r="H456" i="3"/>
  <c r="H438" i="3"/>
  <c r="H419" i="3"/>
  <c r="H403" i="3"/>
  <c r="H387" i="3"/>
  <c r="H371" i="3"/>
  <c r="H355" i="3"/>
  <c r="H339" i="3"/>
  <c r="H323" i="3"/>
  <c r="H307" i="3"/>
  <c r="H291" i="3"/>
  <c r="H275" i="3"/>
  <c r="H259" i="3"/>
  <c r="H243" i="3"/>
  <c r="H227" i="3"/>
  <c r="H211" i="3"/>
  <c r="H195" i="3"/>
  <c r="H179" i="3"/>
  <c r="H163" i="3"/>
  <c r="H147" i="3"/>
  <c r="H131" i="3"/>
  <c r="H115" i="3"/>
  <c r="H99" i="3"/>
  <c r="H83" i="3"/>
  <c r="H67" i="3"/>
  <c r="H51" i="3"/>
  <c r="H35" i="3"/>
  <c r="H1819" i="3"/>
  <c r="H1653" i="3"/>
  <c r="H1465" i="3"/>
  <c r="H1394" i="3"/>
  <c r="H1320" i="3"/>
  <c r="H1256" i="3"/>
  <c r="H1192" i="3"/>
  <c r="H1157" i="3"/>
  <c r="H1107" i="3"/>
  <c r="H1068" i="3"/>
  <c r="H1029" i="3"/>
  <c r="H979" i="3"/>
  <c r="H940" i="3"/>
  <c r="H901" i="3"/>
  <c r="H867" i="3"/>
  <c r="H835" i="3"/>
  <c r="H803" i="3"/>
  <c r="H771" i="3"/>
  <c r="H739" i="3"/>
  <c r="H707" i="3"/>
  <c r="H675" i="3"/>
  <c r="H644" i="3"/>
  <c r="H626" i="3"/>
  <c r="H603" i="3"/>
  <c r="H580" i="3"/>
  <c r="H562" i="3"/>
  <c r="H539" i="3"/>
  <c r="H516" i="3"/>
  <c r="H498" i="3"/>
  <c r="H475" i="3"/>
  <c r="H452" i="3"/>
  <c r="H434" i="3"/>
  <c r="H412" i="3"/>
  <c r="H396" i="3"/>
  <c r="H380" i="3"/>
  <c r="H364" i="3"/>
  <c r="H348" i="3"/>
  <c r="H332" i="3"/>
  <c r="H316" i="3"/>
  <c r="H300" i="3"/>
  <c r="H284" i="3"/>
  <c r="H268" i="3"/>
  <c r="H252" i="3"/>
  <c r="H236" i="3"/>
  <c r="H220" i="3"/>
  <c r="H204" i="3"/>
  <c r="H188" i="3"/>
  <c r="H172" i="3"/>
  <c r="H156" i="3"/>
  <c r="H140" i="3"/>
  <c r="H124" i="3"/>
  <c r="H108" i="3"/>
  <c r="H92" i="3"/>
  <c r="H76" i="3"/>
  <c r="H60" i="3"/>
  <c r="H44" i="3"/>
  <c r="H28" i="3"/>
  <c r="H12" i="3"/>
  <c r="H1551" i="3"/>
  <c r="H1455" i="3"/>
  <c r="H1259" i="3"/>
  <c r="H1152" i="3"/>
  <c r="H1081" i="3"/>
  <c r="H967" i="3"/>
  <c r="H896" i="3"/>
  <c r="H842" i="3"/>
  <c r="H778" i="3"/>
  <c r="H714" i="3"/>
  <c r="H650" i="3"/>
  <c r="H606" i="3"/>
  <c r="H567" i="3"/>
  <c r="H528" i="3"/>
  <c r="H478" i="3"/>
  <c r="H439" i="3"/>
  <c r="H397" i="3"/>
  <c r="H365" i="3"/>
  <c r="H333" i="3"/>
  <c r="H301" i="3"/>
  <c r="H269" i="3"/>
  <c r="H237" i="3"/>
  <c r="H205" i="3"/>
  <c r="H173" i="3"/>
  <c r="H141" i="3"/>
  <c r="H109" i="3"/>
  <c r="H77" i="3"/>
  <c r="H45" i="3"/>
  <c r="H11" i="3"/>
  <c r="H1788" i="3"/>
  <c r="H1405" i="3"/>
  <c r="H1275" i="3"/>
  <c r="H1127" i="3"/>
  <c r="H1056" i="3"/>
  <c r="H985" i="3"/>
  <c r="H834" i="3"/>
  <c r="H706" i="3"/>
  <c r="H583" i="3"/>
  <c r="H544" i="3"/>
  <c r="H430" i="3"/>
  <c r="H377" i="3"/>
  <c r="H321" i="3"/>
  <c r="H265" i="3"/>
  <c r="H209" i="3"/>
  <c r="H153" i="3"/>
  <c r="H89" i="3"/>
  <c r="H25" i="3"/>
  <c r="H2150" i="3"/>
  <c r="H1603" i="3"/>
  <c r="H1433" i="3"/>
  <c r="H1296" i="3"/>
  <c r="H1155" i="3"/>
  <c r="H1084" i="3"/>
  <c r="H1013" i="3"/>
  <c r="H899" i="3"/>
  <c r="H839" i="3"/>
  <c r="H775" i="3"/>
  <c r="H711" i="3"/>
  <c r="H647" i="3"/>
  <c r="H611" i="3"/>
  <c r="H572" i="3"/>
  <c r="H522" i="3"/>
  <c r="H483" i="3"/>
  <c r="H444" i="3"/>
  <c r="H398" i="3"/>
  <c r="H366" i="3"/>
  <c r="H334" i="3"/>
  <c r="H302" i="3"/>
  <c r="H270" i="3"/>
  <c r="H238" i="3"/>
  <c r="H206" i="3"/>
  <c r="H174" i="3"/>
  <c r="H142" i="3"/>
  <c r="H110" i="3"/>
  <c r="H78" i="3"/>
  <c r="H46" i="3"/>
  <c r="H15" i="3"/>
  <c r="H1859" i="3"/>
  <c r="H1483" i="3"/>
  <c r="H1344" i="3"/>
  <c r="H1216" i="3"/>
  <c r="H1109" i="3"/>
  <c r="H995" i="3"/>
  <c r="H924" i="3"/>
  <c r="H847" i="3"/>
  <c r="H783" i="3"/>
  <c r="H719" i="3"/>
  <c r="H655" i="3"/>
  <c r="H602" i="3"/>
  <c r="H563" i="3"/>
  <c r="H524" i="3"/>
  <c r="H474" i="3"/>
  <c r="H435" i="3"/>
  <c r="H402" i="3"/>
  <c r="H370" i="3"/>
  <c r="H338" i="3"/>
  <c r="H306" i="3"/>
  <c r="H274" i="3"/>
  <c r="H242" i="3"/>
  <c r="H210" i="3"/>
  <c r="H178" i="3"/>
  <c r="H146" i="3"/>
  <c r="H114" i="3"/>
  <c r="H82" i="3"/>
  <c r="H50" i="3"/>
  <c r="H21" i="3"/>
  <c r="H850" i="3"/>
  <c r="H722" i="3"/>
  <c r="H615" i="3"/>
  <c r="H512" i="3"/>
  <c r="H409" i="3"/>
  <c r="H345" i="3"/>
  <c r="H273" i="3"/>
  <c r="H201" i="3"/>
  <c r="H121" i="3"/>
  <c r="H65" i="3"/>
  <c r="H2151" i="3"/>
  <c r="H2119" i="3"/>
  <c r="H2103" i="3"/>
  <c r="H2087" i="3"/>
  <c r="H2144" i="3"/>
  <c r="H2098" i="3"/>
  <c r="H2062" i="3"/>
  <c r="H2145" i="3"/>
  <c r="H2081" i="3"/>
  <c r="H2048" i="3"/>
  <c r="H2016" i="3"/>
  <c r="H1968" i="3"/>
  <c r="H2051" i="3"/>
  <c r="H1999" i="3"/>
  <c r="H2116" i="3"/>
  <c r="H2035" i="3"/>
  <c r="H1973" i="3"/>
  <c r="H1944" i="3"/>
  <c r="H1928" i="3"/>
  <c r="H2100" i="3"/>
  <c r="H2034" i="3"/>
  <c r="H1975" i="3"/>
  <c r="H1941" i="3"/>
  <c r="H1909" i="3"/>
  <c r="H1877" i="3"/>
  <c r="H1845" i="3"/>
  <c r="H2009" i="3"/>
  <c r="H1915" i="3"/>
  <c r="H1874" i="3"/>
  <c r="H1828" i="3"/>
  <c r="H1797" i="3"/>
  <c r="H1765" i="3"/>
  <c r="H2053" i="3"/>
  <c r="H1950" i="3"/>
  <c r="H1918" i="3"/>
  <c r="H1872" i="3"/>
  <c r="H1814" i="3"/>
  <c r="H1782" i="3"/>
  <c r="H1750" i="3"/>
  <c r="H1702" i="3"/>
  <c r="H1654" i="3"/>
  <c r="H1622" i="3"/>
  <c r="H1590" i="3"/>
  <c r="H1542" i="3"/>
  <c r="H1510" i="3"/>
  <c r="H1894" i="3"/>
  <c r="H1816" i="3"/>
  <c r="H1752" i="3"/>
  <c r="H1688" i="3"/>
  <c r="H1647" i="3"/>
  <c r="H1601" i="3"/>
  <c r="H1939" i="3"/>
  <c r="H1850" i="3"/>
  <c r="H1783" i="3"/>
  <c r="H1725" i="3"/>
  <c r="H1684" i="3"/>
  <c r="H1643" i="3"/>
  <c r="H1597" i="3"/>
  <c r="H1556" i="3"/>
  <c r="H1515" i="3"/>
  <c r="H1480" i="3"/>
  <c r="H1448" i="3"/>
  <c r="H1400" i="3"/>
  <c r="H1368" i="3"/>
  <c r="H1764" i="3"/>
  <c r="H1680" i="3"/>
  <c r="H1591" i="3"/>
  <c r="H1552" i="3"/>
  <c r="H1479" i="3"/>
  <c r="H1438" i="3"/>
  <c r="H1374" i="3"/>
  <c r="H1337" i="3"/>
  <c r="H1305" i="3"/>
  <c r="H1273" i="3"/>
  <c r="H1225" i="3"/>
  <c r="H1177" i="3"/>
  <c r="H1779" i="3"/>
  <c r="H1644" i="3"/>
  <c r="H1575" i="3"/>
  <c r="H1516" i="3"/>
  <c r="H1482" i="3"/>
  <c r="H1441" i="3"/>
  <c r="H1377" i="3"/>
  <c r="H1322" i="3"/>
  <c r="H1258" i="3"/>
  <c r="H1210" i="3"/>
  <c r="H1162" i="3"/>
  <c r="H1114" i="3"/>
  <c r="H1050" i="3"/>
  <c r="H986" i="3"/>
  <c r="H938" i="3"/>
  <c r="H906" i="3"/>
  <c r="H1728" i="3"/>
  <c r="H1520" i="3"/>
  <c r="H1421" i="3"/>
  <c r="H1343" i="3"/>
  <c r="H1279" i="3"/>
  <c r="H1183" i="3"/>
  <c r="H1137" i="3"/>
  <c r="H1096" i="3"/>
  <c r="H1055" i="3"/>
  <c r="H1009" i="3"/>
  <c r="H968" i="3"/>
  <c r="H927" i="3"/>
  <c r="H888" i="3"/>
  <c r="H856" i="3"/>
  <c r="H808" i="3"/>
  <c r="H760" i="3"/>
  <c r="H712" i="3"/>
  <c r="H664" i="3"/>
  <c r="H1771" i="3"/>
  <c r="H1553" i="3"/>
  <c r="H1467" i="3"/>
  <c r="H1378" i="3"/>
  <c r="H1300" i="3"/>
  <c r="H1236" i="3"/>
  <c r="H1172" i="3"/>
  <c r="H1131" i="3"/>
  <c r="H1085" i="3"/>
  <c r="H1044" i="3"/>
  <c r="H980" i="3"/>
  <c r="H939" i="3"/>
  <c r="H893" i="3"/>
  <c r="H861" i="3"/>
  <c r="H797" i="3"/>
  <c r="H749" i="3"/>
  <c r="H685" i="3"/>
  <c r="H621" i="3"/>
  <c r="H589" i="3"/>
  <c r="H541" i="3"/>
  <c r="H493" i="3"/>
  <c r="H429" i="3"/>
  <c r="H2155" i="3"/>
  <c r="H2139" i="3"/>
  <c r="H2123" i="3"/>
  <c r="H2107" i="3"/>
  <c r="H2091" i="3"/>
  <c r="H2075" i="3"/>
  <c r="H2146" i="3"/>
  <c r="H2128" i="3"/>
  <c r="H2105" i="3"/>
  <c r="H2082" i="3"/>
  <c r="H2066" i="3"/>
  <c r="H2050" i="3"/>
  <c r="H2152" i="3"/>
  <c r="H2129" i="3"/>
  <c r="H2106" i="3"/>
  <c r="H2088" i="3"/>
  <c r="H2068" i="3"/>
  <c r="H2052" i="3"/>
  <c r="H2036" i="3"/>
  <c r="H2020" i="3"/>
  <c r="H2004" i="3"/>
  <c r="H1988" i="3"/>
  <c r="H1972" i="3"/>
  <c r="H2140" i="3"/>
  <c r="H2101" i="3"/>
  <c r="H2059" i="3"/>
  <c r="H2029" i="3"/>
  <c r="H2006" i="3"/>
  <c r="H1983" i="3"/>
  <c r="H2125" i="3"/>
  <c r="H2078" i="3"/>
  <c r="H2037" i="3"/>
  <c r="H2023" i="3"/>
  <c r="H1978" i="3"/>
  <c r="H1964" i="3"/>
  <c r="H1948" i="3"/>
  <c r="H1932" i="3"/>
  <c r="H2157" i="3"/>
  <c r="H2110" i="3"/>
  <c r="H2065" i="3"/>
  <c r="H2039" i="3"/>
  <c r="H1994" i="3"/>
  <c r="H1977" i="3"/>
  <c r="H1961" i="3"/>
  <c r="H1945" i="3"/>
  <c r="H1929" i="3"/>
  <c r="H1913" i="3"/>
  <c r="H1897" i="3"/>
  <c r="H1881" i="3"/>
  <c r="H1865" i="3"/>
  <c r="H1849" i="3"/>
  <c r="H1833" i="3"/>
  <c r="H2063" i="3"/>
  <c r="H2014" i="3"/>
  <c r="H1951" i="3"/>
  <c r="H1919" i="3"/>
  <c r="H1899" i="3"/>
  <c r="H1876" i="3"/>
  <c r="H1858" i="3"/>
  <c r="H1835" i="3"/>
  <c r="H1817" i="3"/>
  <c r="H1801" i="3"/>
  <c r="H1785" i="3"/>
  <c r="H1769" i="3"/>
  <c r="H1753" i="3"/>
  <c r="H2085" i="3"/>
  <c r="H1998" i="3"/>
  <c r="H1958" i="3"/>
  <c r="H1926" i="3"/>
  <c r="H1902" i="3"/>
  <c r="H1879" i="3"/>
  <c r="H1856" i="3"/>
  <c r="H1838" i="3"/>
  <c r="H1818" i="3"/>
  <c r="H1802" i="3"/>
  <c r="H1786" i="3"/>
  <c r="H1770" i="3"/>
  <c r="H1754" i="3"/>
  <c r="H1738" i="3"/>
  <c r="H1722" i="3"/>
  <c r="H1706" i="3"/>
  <c r="H1690" i="3"/>
  <c r="H1674" i="3"/>
  <c r="H1658" i="3"/>
  <c r="H1642" i="3"/>
  <c r="H1626" i="3"/>
  <c r="H1610" i="3"/>
  <c r="H1594" i="3"/>
  <c r="H1578" i="3"/>
  <c r="H1562" i="3"/>
  <c r="H1546" i="3"/>
  <c r="H1530" i="3"/>
  <c r="H1514" i="3"/>
  <c r="H2071" i="3"/>
  <c r="H1986" i="3"/>
  <c r="H1912" i="3"/>
  <c r="H1862" i="3"/>
  <c r="H1824" i="3"/>
  <c r="H1792" i="3"/>
  <c r="H1760" i="3"/>
  <c r="H1736" i="3"/>
  <c r="H1713" i="3"/>
  <c r="H1695" i="3"/>
  <c r="H1672" i="3"/>
  <c r="H1649" i="3"/>
  <c r="H1631" i="3"/>
  <c r="H1608" i="3"/>
  <c r="H2141" i="3"/>
  <c r="H1955" i="3"/>
  <c r="H1907" i="3"/>
  <c r="H1868" i="3"/>
  <c r="H1823" i="3"/>
  <c r="H1791" i="3"/>
  <c r="H1759" i="3"/>
  <c r="H1732" i="3"/>
  <c r="H1709" i="3"/>
  <c r="H1691" i="3"/>
  <c r="H1668" i="3"/>
  <c r="H1645" i="3"/>
  <c r="H1627" i="3"/>
  <c r="H1604" i="3"/>
  <c r="H1581" i="3"/>
  <c r="H1563" i="3"/>
  <c r="H1540" i="3"/>
  <c r="H1517" i="3"/>
  <c r="H1500" i="3"/>
  <c r="H1484" i="3"/>
  <c r="H1468" i="3"/>
  <c r="H1452" i="3"/>
  <c r="H1436" i="3"/>
  <c r="H1420" i="3"/>
  <c r="H1404" i="3"/>
  <c r="H1388" i="3"/>
  <c r="H1372" i="3"/>
  <c r="H1356" i="3"/>
  <c r="H1871" i="3"/>
  <c r="H1780" i="3"/>
  <c r="H1737" i="3"/>
  <c r="H1687" i="3"/>
  <c r="H1648" i="3"/>
  <c r="H1609" i="3"/>
  <c r="H1571" i="3"/>
  <c r="H1557" i="3"/>
  <c r="H1512" i="3"/>
  <c r="H1486" i="3"/>
  <c r="H1463" i="3"/>
  <c r="H1445" i="3"/>
  <c r="H1422" i="3"/>
  <c r="H1399" i="3"/>
  <c r="H1381" i="3"/>
  <c r="H1358" i="3"/>
  <c r="H1341" i="3"/>
  <c r="H1325" i="3"/>
  <c r="H1309" i="3"/>
  <c r="H1293" i="3"/>
  <c r="H1277" i="3"/>
  <c r="H1261" i="3"/>
  <c r="H1245" i="3"/>
  <c r="H1229" i="3"/>
  <c r="H1213" i="3"/>
  <c r="H1197" i="3"/>
  <c r="H1181" i="3"/>
  <c r="H1963" i="3"/>
  <c r="H1884" i="3"/>
  <c r="H1795" i="3"/>
  <c r="H1740" i="3"/>
  <c r="H1701" i="3"/>
  <c r="H1651" i="3"/>
  <c r="H1612" i="3"/>
  <c r="H1580" i="3"/>
  <c r="H1561" i="3"/>
  <c r="H1521" i="3"/>
  <c r="H1507" i="3"/>
  <c r="H1489" i="3"/>
  <c r="H1466" i="3"/>
  <c r="H1443" i="3"/>
  <c r="H1425" i="3"/>
  <c r="H1402" i="3"/>
  <c r="H1379" i="3"/>
  <c r="H1361" i="3"/>
  <c r="H1342" i="3"/>
  <c r="H1326" i="3"/>
  <c r="H1310" i="3"/>
  <c r="H1294" i="3"/>
  <c r="H1278" i="3"/>
  <c r="H1262" i="3"/>
  <c r="H1246" i="3"/>
  <c r="H1230" i="3"/>
  <c r="H1214" i="3"/>
  <c r="H1198" i="3"/>
  <c r="H1182" i="3"/>
  <c r="H1166" i="3"/>
  <c r="H1150" i="3"/>
  <c r="H1134" i="3"/>
  <c r="H1118" i="3"/>
  <c r="H1102" i="3"/>
  <c r="H1086" i="3"/>
  <c r="H1070" i="3"/>
  <c r="H1054" i="3"/>
  <c r="H1038" i="3"/>
  <c r="H1022" i="3"/>
  <c r="H1006" i="3"/>
  <c r="H990" i="3"/>
  <c r="H974" i="3"/>
  <c r="H958" i="3"/>
  <c r="H942" i="3"/>
  <c r="H926" i="3"/>
  <c r="H910" i="3"/>
  <c r="H894" i="3"/>
  <c r="H1896" i="3"/>
  <c r="H1735" i="3"/>
  <c r="H1664" i="3"/>
  <c r="H1593" i="3"/>
  <c r="H1525" i="3"/>
  <c r="H1478" i="3"/>
  <c r="H1439" i="3"/>
  <c r="H1389" i="3"/>
  <c r="H1351" i="3"/>
  <c r="H1319" i="3"/>
  <c r="H1287" i="3"/>
  <c r="H1255" i="3"/>
  <c r="H1223" i="3"/>
  <c r="H1191" i="3"/>
  <c r="H1167" i="3"/>
  <c r="H1144" i="3"/>
  <c r="H1121" i="3"/>
  <c r="H1103" i="3"/>
  <c r="H1080" i="3"/>
  <c r="H1057" i="3"/>
  <c r="H1039" i="3"/>
  <c r="H1016" i="3"/>
  <c r="H993" i="3"/>
  <c r="H975" i="3"/>
  <c r="H952" i="3"/>
  <c r="H929" i="3"/>
  <c r="H911" i="3"/>
  <c r="H892" i="3"/>
  <c r="H876" i="3"/>
  <c r="H860" i="3"/>
  <c r="H844" i="3"/>
  <c r="H828" i="3"/>
  <c r="H812" i="3"/>
  <c r="H796" i="3"/>
  <c r="H780" i="3"/>
  <c r="H764" i="3"/>
  <c r="H748" i="3"/>
  <c r="H732" i="3"/>
  <c r="H716" i="3"/>
  <c r="H700" i="3"/>
  <c r="H684" i="3"/>
  <c r="H668" i="3"/>
  <c r="H652" i="3"/>
  <c r="H1969" i="3"/>
  <c r="H1803" i="3"/>
  <c r="H1685" i="3"/>
  <c r="H1567" i="3"/>
  <c r="H1529" i="3"/>
  <c r="H1474" i="3"/>
  <c r="H1435" i="3"/>
  <c r="H1385" i="3"/>
  <c r="H1340" i="3"/>
  <c r="H1308" i="3"/>
  <c r="H1276" i="3"/>
  <c r="H1244" i="3"/>
  <c r="H1212" i="3"/>
  <c r="H1180" i="3"/>
  <c r="H1156" i="3"/>
  <c r="H1133" i="3"/>
  <c r="H1115" i="3"/>
  <c r="H1092" i="3"/>
  <c r="H1069" i="3"/>
  <c r="H1051" i="3"/>
  <c r="H1028" i="3"/>
  <c r="H1005" i="3"/>
  <c r="H987" i="3"/>
  <c r="H964" i="3"/>
  <c r="H941" i="3"/>
  <c r="H923" i="3"/>
  <c r="H900" i="3"/>
  <c r="H881" i="3"/>
  <c r="H865" i="3"/>
  <c r="H849" i="3"/>
  <c r="H833" i="3"/>
  <c r="H817" i="3"/>
  <c r="H801" i="3"/>
  <c r="H785" i="3"/>
  <c r="H769" i="3"/>
  <c r="H753" i="3"/>
  <c r="H737" i="3"/>
  <c r="H721" i="3"/>
  <c r="H705" i="3"/>
  <c r="H689" i="3"/>
  <c r="H673" i="3"/>
  <c r="H657" i="3"/>
  <c r="H641" i="3"/>
  <c r="H625" i="3"/>
  <c r="H609" i="3"/>
  <c r="H593" i="3"/>
  <c r="H577" i="3"/>
  <c r="H561" i="3"/>
  <c r="H545" i="3"/>
  <c r="H529" i="3"/>
  <c r="H513" i="3"/>
  <c r="H497" i="3"/>
  <c r="H481" i="3"/>
  <c r="H465" i="3"/>
  <c r="H449" i="3"/>
  <c r="H433" i="3"/>
  <c r="H1991" i="3"/>
  <c r="H1820" i="3"/>
  <c r="H1625" i="3"/>
  <c r="H1501" i="3"/>
  <c r="H1430" i="3"/>
  <c r="H1359" i="3"/>
  <c r="H1299" i="3"/>
  <c r="H1235" i="3"/>
  <c r="H1168" i="3"/>
  <c r="H1129" i="3"/>
  <c r="H1079" i="3"/>
  <c r="H1040" i="3"/>
  <c r="H1001" i="3"/>
  <c r="H951" i="3"/>
  <c r="H912" i="3"/>
  <c r="H870" i="3"/>
  <c r="H838" i="3"/>
  <c r="H806" i="3"/>
  <c r="H774" i="3"/>
  <c r="H742" i="3"/>
  <c r="H710" i="3"/>
  <c r="H678" i="3"/>
  <c r="H646" i="3"/>
  <c r="H623" i="3"/>
  <c r="H600" i="3"/>
  <c r="H582" i="3"/>
  <c r="H559" i="3"/>
  <c r="H536" i="3"/>
  <c r="H518" i="3"/>
  <c r="H495" i="3"/>
  <c r="H472" i="3"/>
  <c r="H454" i="3"/>
  <c r="H431" i="3"/>
  <c r="H415" i="3"/>
  <c r="H399" i="3"/>
  <c r="H383" i="3"/>
  <c r="H367" i="3"/>
  <c r="H351" i="3"/>
  <c r="H335" i="3"/>
  <c r="H319" i="3"/>
  <c r="H303" i="3"/>
  <c r="H287" i="3"/>
  <c r="H271" i="3"/>
  <c r="H255" i="3"/>
  <c r="H239" i="3"/>
  <c r="H223" i="3"/>
  <c r="H207" i="3"/>
  <c r="H191" i="3"/>
  <c r="H175" i="3"/>
  <c r="H159" i="3"/>
  <c r="H143" i="3"/>
  <c r="H127" i="3"/>
  <c r="H111" i="3"/>
  <c r="H95" i="3"/>
  <c r="H79" i="3"/>
  <c r="H63" i="3"/>
  <c r="H47" i="3"/>
  <c r="H31" i="3"/>
  <c r="H1755" i="3"/>
  <c r="H1596" i="3"/>
  <c r="H1458" i="3"/>
  <c r="H1387" i="3"/>
  <c r="H1304" i="3"/>
  <c r="H1240" i="3"/>
  <c r="H1176" i="3"/>
  <c r="H1139" i="3"/>
  <c r="H1100" i="3"/>
  <c r="H1061" i="3"/>
  <c r="H1011" i="3"/>
  <c r="H972" i="3"/>
  <c r="H933" i="3"/>
  <c r="H891" i="3"/>
  <c r="H859" i="3"/>
  <c r="H827" i="3"/>
  <c r="H795" i="3"/>
  <c r="H763" i="3"/>
  <c r="H731" i="3"/>
  <c r="H699" i="3"/>
  <c r="H667" i="3"/>
  <c r="H642" i="3"/>
  <c r="H619" i="3"/>
  <c r="H596" i="3"/>
  <c r="H578" i="3"/>
  <c r="H555" i="3"/>
  <c r="H532" i="3"/>
  <c r="H514" i="3"/>
  <c r="H491" i="3"/>
  <c r="H468" i="3"/>
  <c r="H450" i="3"/>
  <c r="H427" i="3"/>
  <c r="H408" i="3"/>
  <c r="H392" i="3"/>
  <c r="H376" i="3"/>
  <c r="H360" i="3"/>
  <c r="H344" i="3"/>
  <c r="H328" i="3"/>
  <c r="H312" i="3"/>
  <c r="H296" i="3"/>
  <c r="H280" i="3"/>
  <c r="H264" i="3"/>
  <c r="H248" i="3"/>
  <c r="H232" i="3"/>
  <c r="H216" i="3"/>
  <c r="H200" i="3"/>
  <c r="H184" i="3"/>
  <c r="H168" i="3"/>
  <c r="H152" i="3"/>
  <c r="H136" i="3"/>
  <c r="H120" i="3"/>
  <c r="H104" i="3"/>
  <c r="H88" i="3"/>
  <c r="H72" i="3"/>
  <c r="H56" i="3"/>
  <c r="H40" i="3"/>
  <c r="H24" i="3"/>
  <c r="H7" i="3"/>
  <c r="H1532" i="3"/>
  <c r="H1398" i="3"/>
  <c r="H1227" i="3"/>
  <c r="H1145" i="3"/>
  <c r="H1031" i="3"/>
  <c r="H960" i="3"/>
  <c r="H890" i="3"/>
  <c r="H826" i="3"/>
  <c r="H762" i="3"/>
  <c r="H698" i="3"/>
  <c r="H638" i="3"/>
  <c r="H599" i="3"/>
  <c r="H560" i="3"/>
  <c r="H510" i="3"/>
  <c r="H471" i="3"/>
  <c r="H432" i="3"/>
  <c r="H389" i="3"/>
  <c r="H357" i="3"/>
  <c r="H325" i="3"/>
  <c r="H293" i="3"/>
  <c r="H261" i="3"/>
  <c r="H229" i="3"/>
  <c r="H197" i="3"/>
  <c r="H165" i="3"/>
  <c r="H133" i="3"/>
  <c r="H101" i="3"/>
  <c r="H69" i="3"/>
  <c r="H37" i="3"/>
  <c r="H9" i="3"/>
  <c r="H1689" i="3"/>
  <c r="H1391" i="3"/>
  <c r="H1243" i="3"/>
  <c r="H1120" i="3"/>
  <c r="H1049" i="3"/>
  <c r="H935" i="3"/>
  <c r="H802" i="3"/>
  <c r="H674" i="3"/>
  <c r="H576" i="3"/>
  <c r="H494" i="3"/>
  <c r="H423" i="3"/>
  <c r="H369" i="3"/>
  <c r="H305" i="3"/>
  <c r="H249" i="3"/>
  <c r="H193" i="3"/>
  <c r="H137" i="3"/>
  <c r="H73" i="3"/>
  <c r="H19" i="3"/>
  <c r="H1787" i="3"/>
  <c r="H1560" i="3"/>
  <c r="H1419" i="3"/>
  <c r="H1264" i="3"/>
  <c r="H1148" i="3"/>
  <c r="H1077" i="3"/>
  <c r="H963" i="3"/>
  <c r="H887" i="3"/>
  <c r="H823" i="3"/>
  <c r="H759" i="3"/>
  <c r="H695" i="3"/>
  <c r="H643" i="3"/>
  <c r="H604" i="3"/>
  <c r="H554" i="3"/>
  <c r="H515" i="3"/>
  <c r="H476" i="3"/>
  <c r="H426" i="3"/>
  <c r="H390" i="3"/>
  <c r="H358" i="3"/>
  <c r="H326" i="3"/>
  <c r="H294" i="3"/>
  <c r="H262" i="3"/>
  <c r="H230" i="3"/>
  <c r="H198" i="3"/>
  <c r="H166" i="3"/>
  <c r="H134" i="3"/>
  <c r="H102" i="3"/>
  <c r="H70" i="3"/>
  <c r="H38" i="3"/>
  <c r="H13" i="3"/>
  <c r="H1731" i="3"/>
  <c r="H1426" i="3"/>
  <c r="H1312" i="3"/>
  <c r="H1184" i="3"/>
  <c r="H1059" i="3"/>
  <c r="H988" i="3"/>
  <c r="H917" i="3"/>
  <c r="H831" i="3"/>
  <c r="H767" i="3"/>
  <c r="H703" i="3"/>
  <c r="H634" i="3"/>
  <c r="H595" i="3"/>
  <c r="H556" i="3"/>
  <c r="H506" i="3"/>
  <c r="H467" i="3"/>
  <c r="H428" i="3"/>
  <c r="H394" i="3"/>
  <c r="H362" i="3"/>
  <c r="H330" i="3"/>
  <c r="H298" i="3"/>
  <c r="H266" i="3"/>
  <c r="H234" i="3"/>
  <c r="H202" i="3"/>
  <c r="H170" i="3"/>
  <c r="H138" i="3"/>
  <c r="H106" i="3"/>
  <c r="H74" i="3"/>
  <c r="H42" i="3"/>
  <c r="H14" i="3"/>
  <c r="H818" i="3"/>
  <c r="H690" i="3"/>
  <c r="H608" i="3"/>
  <c r="H462" i="3"/>
  <c r="H401" i="3"/>
  <c r="H329" i="3"/>
  <c r="H257" i="3"/>
  <c r="H177" i="3"/>
  <c r="H105" i="3"/>
  <c r="H49" i="3"/>
  <c r="H2135" i="3"/>
  <c r="H2162" i="3"/>
  <c r="H2121" i="3"/>
  <c r="H2080" i="3"/>
  <c r="H2046" i="3"/>
  <c r="H2122" i="3"/>
  <c r="H2104" i="3"/>
  <c r="H2064" i="3"/>
  <c r="H2032" i="3"/>
  <c r="H2000" i="3"/>
  <c r="H1984" i="3"/>
  <c r="H2133" i="3"/>
  <c r="H2094" i="3"/>
  <c r="H2022" i="3"/>
  <c r="H1981" i="3"/>
  <c r="H2069" i="3"/>
  <c r="H2018" i="3"/>
  <c r="H1960" i="3"/>
  <c r="H2148" i="3"/>
  <c r="H2061" i="3"/>
  <c r="H1989" i="3"/>
  <c r="H1957" i="3"/>
  <c r="H1925" i="3"/>
  <c r="H1893" i="3"/>
  <c r="H1861" i="3"/>
  <c r="H1829" i="3"/>
  <c r="H2049" i="3"/>
  <c r="H1943" i="3"/>
  <c r="H1892" i="3"/>
  <c r="H1851" i="3"/>
  <c r="H1813" i="3"/>
  <c r="H1781" i="3"/>
  <c r="H1749" i="3"/>
  <c r="H1993" i="3"/>
  <c r="H1895" i="3"/>
  <c r="H1854" i="3"/>
  <c r="H1831" i="3"/>
  <c r="H1798" i="3"/>
  <c r="H1766" i="3"/>
  <c r="H1734" i="3"/>
  <c r="H1718" i="3"/>
  <c r="H1686" i="3"/>
  <c r="H1670" i="3"/>
  <c r="H1638" i="3"/>
  <c r="H1606" i="3"/>
  <c r="H1574" i="3"/>
  <c r="H1558" i="3"/>
  <c r="H1526" i="3"/>
  <c r="H2057" i="3"/>
  <c r="H1962" i="3"/>
  <c r="H1855" i="3"/>
  <c r="H1784" i="3"/>
  <c r="H1729" i="3"/>
  <c r="H1711" i="3"/>
  <c r="H1665" i="3"/>
  <c r="H1624" i="3"/>
  <c r="H2084" i="3"/>
  <c r="H1900" i="3"/>
  <c r="H1815" i="3"/>
  <c r="H1751" i="3"/>
  <c r="H1707" i="3"/>
  <c r="H1661" i="3"/>
  <c r="H1620" i="3"/>
  <c r="H1579" i="3"/>
  <c r="H1533" i="3"/>
  <c r="H1496" i="3"/>
  <c r="H1464" i="3"/>
  <c r="H1432" i="3"/>
  <c r="H1416" i="3"/>
  <c r="H1384" i="3"/>
  <c r="H1954" i="3"/>
  <c r="H1864" i="3"/>
  <c r="H1719" i="3"/>
  <c r="H1641" i="3"/>
  <c r="H1569" i="3"/>
  <c r="H1502" i="3"/>
  <c r="H1461" i="3"/>
  <c r="H1415" i="3"/>
  <c r="H1397" i="3"/>
  <c r="H1353" i="3"/>
  <c r="H1321" i="3"/>
  <c r="H1289" i="3"/>
  <c r="H1257" i="3"/>
  <c r="H1241" i="3"/>
  <c r="H1209" i="3"/>
  <c r="H1193" i="3"/>
  <c r="H1931" i="3"/>
  <c r="H1834" i="3"/>
  <c r="H1733" i="3"/>
  <c r="H1683" i="3"/>
  <c r="H1605" i="3"/>
  <c r="H1535" i="3"/>
  <c r="H1505" i="3"/>
  <c r="H1459" i="3"/>
  <c r="H1418" i="3"/>
  <c r="H1395" i="3"/>
  <c r="H1354" i="3"/>
  <c r="H1338" i="3"/>
  <c r="H1306" i="3"/>
  <c r="H1290" i="3"/>
  <c r="H1274" i="3"/>
  <c r="H1242" i="3"/>
  <c r="H1226" i="3"/>
  <c r="H1194" i="3"/>
  <c r="H1178" i="3"/>
  <c r="H1146" i="3"/>
  <c r="H1130" i="3"/>
  <c r="H1098" i="3"/>
  <c r="H1082" i="3"/>
  <c r="H1066" i="3"/>
  <c r="H1034" i="3"/>
  <c r="H1018" i="3"/>
  <c r="H1002" i="3"/>
  <c r="H970" i="3"/>
  <c r="H954" i="3"/>
  <c r="H922" i="3"/>
  <c r="H2118" i="3"/>
  <c r="H1839" i="3"/>
  <c r="H1657" i="3"/>
  <c r="H1577" i="3"/>
  <c r="H1471" i="3"/>
  <c r="H1382" i="3"/>
  <c r="H1311" i="3"/>
  <c r="H1247" i="3"/>
  <c r="H1215" i="3"/>
  <c r="H1160" i="3"/>
  <c r="H1119" i="3"/>
  <c r="H1073" i="3"/>
  <c r="H1032" i="3"/>
  <c r="H991" i="3"/>
  <c r="H945" i="3"/>
  <c r="H904" i="3"/>
  <c r="H872" i="3"/>
  <c r="H840" i="3"/>
  <c r="H824" i="3"/>
  <c r="H792" i="3"/>
  <c r="H776" i="3"/>
  <c r="H744" i="3"/>
  <c r="H728" i="3"/>
  <c r="H696" i="3"/>
  <c r="H680" i="3"/>
  <c r="H648" i="3"/>
  <c r="H1947" i="3"/>
  <c r="H1635" i="3"/>
  <c r="H1506" i="3"/>
  <c r="H1417" i="3"/>
  <c r="H1332" i="3"/>
  <c r="H1268" i="3"/>
  <c r="H1204" i="3"/>
  <c r="H1149" i="3"/>
  <c r="H1108" i="3"/>
  <c r="H1067" i="3"/>
  <c r="H1021" i="3"/>
  <c r="H1003" i="3"/>
  <c r="H957" i="3"/>
  <c r="H916" i="3"/>
  <c r="H877" i="3"/>
  <c r="H845" i="3"/>
  <c r="H829" i="3"/>
  <c r="H813" i="3"/>
  <c r="H781" i="3"/>
  <c r="H765" i="3"/>
  <c r="H733" i="3"/>
  <c r="H717" i="3"/>
  <c r="H701" i="3"/>
  <c r="H669" i="3"/>
  <c r="H653" i="3"/>
  <c r="H637" i="3"/>
  <c r="H605" i="3"/>
  <c r="H573" i="3"/>
  <c r="H557" i="3"/>
  <c r="H525" i="3"/>
  <c r="H509" i="3"/>
  <c r="H477" i="3"/>
  <c r="H461" i="3"/>
  <c r="H445" i="3"/>
  <c r="H1938" i="3"/>
  <c r="H1756" i="3"/>
  <c r="H2147" i="3"/>
  <c r="H2083" i="3"/>
  <c r="H2096" i="3"/>
  <c r="H2138" i="3"/>
  <c r="H2060" i="3"/>
  <c r="H1996" i="3"/>
  <c r="H2076" i="3"/>
  <c r="H1974" i="3"/>
  <c r="H2011" i="3"/>
  <c r="H1924" i="3"/>
  <c r="H2027" i="3"/>
  <c r="H1937" i="3"/>
  <c r="H1873" i="3"/>
  <c r="H2033" i="3"/>
  <c r="H1890" i="3"/>
  <c r="H1809" i="3"/>
  <c r="H2142" i="3"/>
  <c r="H1911" i="3"/>
  <c r="H1826" i="3"/>
  <c r="H1762" i="3"/>
  <c r="H1698" i="3"/>
  <c r="H1634" i="3"/>
  <c r="H1570" i="3"/>
  <c r="H2166" i="3"/>
  <c r="H1848" i="3"/>
  <c r="H1727" i="3"/>
  <c r="H1640" i="3"/>
  <c r="H1923" i="3"/>
  <c r="H1775" i="3"/>
  <c r="H1677" i="3"/>
  <c r="H1595" i="3"/>
  <c r="H1508" i="3"/>
  <c r="H1444" i="3"/>
  <c r="H1380" i="3"/>
  <c r="H1748" i="3"/>
  <c r="H1583" i="3"/>
  <c r="H1477" i="3"/>
  <c r="H1390" i="3"/>
  <c r="H1317" i="3"/>
  <c r="H1253" i="3"/>
  <c r="H1189" i="3"/>
  <c r="H1763" i="3"/>
  <c r="H1587" i="3"/>
  <c r="H1498" i="3"/>
  <c r="H1411" i="3"/>
  <c r="H1334" i="3"/>
  <c r="H1270" i="3"/>
  <c r="H1206" i="3"/>
  <c r="H1142" i="3"/>
  <c r="H1078" i="3"/>
  <c r="H1014" i="3"/>
  <c r="H950" i="3"/>
  <c r="H2010" i="3"/>
  <c r="H1544" i="3"/>
  <c r="H1375" i="3"/>
  <c r="H1239" i="3"/>
  <c r="H1135" i="3"/>
  <c r="H1048" i="3"/>
  <c r="H961" i="3"/>
  <c r="H884" i="3"/>
  <c r="H820" i="3"/>
  <c r="H756" i="3"/>
  <c r="H692" i="3"/>
  <c r="H1866" i="3"/>
  <c r="H1499" i="3"/>
  <c r="H1324" i="3"/>
  <c r="H1196" i="3"/>
  <c r="H1101" i="3"/>
  <c r="H1019" i="3"/>
  <c r="H932" i="3"/>
  <c r="H857" i="3"/>
  <c r="H793" i="3"/>
  <c r="H729" i="3"/>
  <c r="H665" i="3"/>
  <c r="H601" i="3"/>
  <c r="H537" i="3"/>
  <c r="H473" i="3"/>
  <c r="H1903" i="3"/>
  <c r="H1494" i="3"/>
  <c r="H1347" i="3"/>
  <c r="H1219" i="3"/>
  <c r="H1111" i="3"/>
  <c r="H1033" i="3"/>
  <c r="H944" i="3"/>
  <c r="H862" i="3"/>
  <c r="H798" i="3"/>
  <c r="H734" i="3"/>
  <c r="H670" i="3"/>
  <c r="H616" i="3"/>
  <c r="H575" i="3"/>
  <c r="H534" i="3"/>
  <c r="H488" i="3"/>
  <c r="H447" i="3"/>
  <c r="H411" i="3"/>
  <c r="H379" i="3"/>
  <c r="H347" i="3"/>
  <c r="H315" i="3"/>
  <c r="H283" i="3"/>
  <c r="H251" i="3"/>
  <c r="H219" i="3"/>
  <c r="H187" i="3"/>
  <c r="H155" i="3"/>
  <c r="H123" i="3"/>
  <c r="H91" i="3"/>
  <c r="H59" i="3"/>
  <c r="H27" i="3"/>
  <c r="H1555" i="3"/>
  <c r="H1352" i="3"/>
  <c r="H1224" i="3"/>
  <c r="H1132" i="3"/>
  <c r="H1043" i="3"/>
  <c r="H965" i="3"/>
  <c r="H883" i="3"/>
  <c r="H819" i="3"/>
  <c r="H755" i="3"/>
  <c r="H691" i="3"/>
  <c r="H635" i="3"/>
  <c r="H594" i="3"/>
  <c r="H548" i="3"/>
  <c r="H507" i="3"/>
  <c r="H466" i="3"/>
  <c r="H420" i="3"/>
  <c r="H388" i="3"/>
  <c r="H356" i="3"/>
  <c r="H324" i="3"/>
  <c r="H292" i="3"/>
  <c r="H260" i="3"/>
  <c r="H228" i="3"/>
  <c r="H196" i="3"/>
  <c r="H164" i="3"/>
  <c r="H132" i="3"/>
  <c r="H100" i="3"/>
  <c r="H68" i="3"/>
  <c r="H36" i="3"/>
  <c r="H6" i="3"/>
  <c r="H1323" i="3"/>
  <c r="H1095" i="3"/>
  <c r="H953" i="3"/>
  <c r="H810" i="3"/>
  <c r="H682" i="3"/>
  <c r="H592" i="3"/>
  <c r="H503" i="3"/>
  <c r="H413" i="3"/>
  <c r="H349" i="3"/>
  <c r="H285" i="3"/>
  <c r="H221" i="3"/>
  <c r="H157" i="3"/>
  <c r="H93" i="3"/>
  <c r="H29" i="3"/>
  <c r="H1632" i="3"/>
  <c r="H1211" i="3"/>
  <c r="H999" i="3"/>
  <c r="H770" i="3"/>
  <c r="H558" i="3"/>
  <c r="H417" i="3"/>
  <c r="H297" i="3"/>
  <c r="H185" i="3"/>
  <c r="H57" i="3"/>
  <c r="H1717" i="3"/>
  <c r="H1362" i="3"/>
  <c r="H1141" i="3"/>
  <c r="H956" i="3"/>
  <c r="H807" i="3"/>
  <c r="H679" i="3"/>
  <c r="H586" i="3"/>
  <c r="H508" i="3"/>
  <c r="H414" i="3"/>
  <c r="H350" i="3"/>
  <c r="H286" i="3"/>
  <c r="H222" i="3"/>
  <c r="H158" i="3"/>
  <c r="H94" i="3"/>
  <c r="H30" i="3"/>
  <c r="H1589" i="3"/>
  <c r="H1280" i="3"/>
  <c r="H1052" i="3"/>
  <c r="H879" i="3"/>
  <c r="H751" i="3"/>
  <c r="H627" i="3"/>
  <c r="H538" i="3"/>
  <c r="H460" i="3"/>
  <c r="H386" i="3"/>
  <c r="H322" i="3"/>
  <c r="H258" i="3"/>
  <c r="H194" i="3"/>
  <c r="H130" i="3"/>
  <c r="H66" i="3"/>
  <c r="H928" i="3"/>
  <c r="H658" i="3"/>
  <c r="H455" i="3"/>
  <c r="H313" i="3"/>
  <c r="H161" i="3"/>
  <c r="H33" i="3"/>
  <c r="H2097" i="3"/>
  <c r="H1545" i="3"/>
  <c r="H1457" i="3"/>
  <c r="H1238" i="3"/>
  <c r="H1046" i="3"/>
  <c r="H918" i="3"/>
  <c r="H1453" i="3"/>
  <c r="H1175" i="3"/>
  <c r="H1089" i="3"/>
  <c r="H920" i="3"/>
  <c r="H788" i="3"/>
  <c r="H660" i="3"/>
  <c r="H1410" i="3"/>
  <c r="H1260" i="3"/>
  <c r="H1060" i="3"/>
  <c r="H889" i="3"/>
  <c r="H825" i="3"/>
  <c r="H697" i="3"/>
  <c r="H569" i="3"/>
  <c r="H441" i="3"/>
  <c r="H1423" i="3"/>
  <c r="H1161" i="3"/>
  <c r="H983" i="3"/>
  <c r="H830" i="3"/>
  <c r="H702" i="3"/>
  <c r="H598" i="3"/>
  <c r="H511" i="3"/>
  <c r="H424" i="3"/>
  <c r="H363" i="3"/>
  <c r="H331" i="3"/>
  <c r="H267" i="3"/>
  <c r="H203" i="3"/>
  <c r="H171" i="3"/>
  <c r="H107" i="3"/>
  <c r="H75" i="3"/>
  <c r="H1724" i="3"/>
  <c r="H1288" i="3"/>
  <c r="H1093" i="3"/>
  <c r="H915" i="3"/>
  <c r="H787" i="3"/>
  <c r="H659" i="3"/>
  <c r="H612" i="3"/>
  <c r="H530" i="3"/>
  <c r="H443" i="3"/>
  <c r="H404" i="3"/>
  <c r="H340" i="3"/>
  <c r="H276" i="3"/>
  <c r="H212" i="3"/>
  <c r="H148" i="3"/>
  <c r="H84" i="3"/>
  <c r="H20" i="3"/>
  <c r="H1195" i="3"/>
  <c r="H874" i="3"/>
  <c r="H631" i="3"/>
  <c r="H542" i="3"/>
  <c r="H381" i="3"/>
  <c r="H253" i="3"/>
  <c r="H189" i="3"/>
  <c r="H61" i="3"/>
  <c r="H1339" i="3"/>
  <c r="H921" i="3"/>
  <c r="H487" i="3"/>
  <c r="H241" i="3"/>
  <c r="H10" i="3"/>
  <c r="H1232" i="3"/>
  <c r="H871" i="3"/>
  <c r="H743" i="3"/>
  <c r="H547" i="3"/>
  <c r="H382" i="3"/>
  <c r="H318" i="3"/>
  <c r="H190" i="3"/>
  <c r="H62" i="3"/>
  <c r="H1369" i="3"/>
  <c r="H981" i="3"/>
  <c r="H815" i="3"/>
  <c r="H588" i="3"/>
  <c r="H418" i="3"/>
  <c r="H290" i="3"/>
  <c r="H162" i="3"/>
  <c r="H34" i="3"/>
  <c r="H526" i="3"/>
  <c r="H385" i="3"/>
  <c r="H97" i="3"/>
  <c r="H2163" i="3"/>
  <c r="H2099" i="3"/>
  <c r="H2114" i="3"/>
  <c r="H2161" i="3"/>
  <c r="H2074" i="3"/>
  <c r="H2012" i="3"/>
  <c r="H2126" i="3"/>
  <c r="H1997" i="3"/>
  <c r="H1940" i="3"/>
  <c r="H2047" i="3"/>
  <c r="H1953" i="3"/>
  <c r="H1889" i="3"/>
  <c r="H2164" i="3"/>
  <c r="H1908" i="3"/>
  <c r="H1761" i="3"/>
  <c r="H1942" i="3"/>
  <c r="H1847" i="3"/>
  <c r="H1714" i="3"/>
  <c r="H1650" i="3"/>
  <c r="H1522" i="3"/>
  <c r="H1745" i="3"/>
  <c r="H2021" i="3"/>
  <c r="H1700" i="3"/>
  <c r="H1613" i="3"/>
  <c r="H1460" i="3"/>
  <c r="H1812" i="3"/>
  <c r="H1623" i="3"/>
  <c r="H1413" i="3"/>
  <c r="H1269" i="3"/>
  <c r="H1827" i="3"/>
  <c r="H1511" i="3"/>
  <c r="H1434" i="3"/>
  <c r="H1286" i="3"/>
  <c r="H1158" i="3"/>
  <c r="H1030" i="3"/>
  <c r="H902" i="3"/>
  <c r="H1414" i="3"/>
  <c r="H1153" i="3"/>
  <c r="H984" i="3"/>
  <c r="H836" i="3"/>
  <c r="H708" i="3"/>
  <c r="H1548" i="3"/>
  <c r="H1228" i="3"/>
  <c r="H1037" i="3"/>
  <c r="H873" i="3"/>
  <c r="H745" i="3"/>
  <c r="H617" i="3"/>
  <c r="H489" i="3"/>
  <c r="H1537" i="3"/>
  <c r="H1267" i="3"/>
  <c r="H1065" i="3"/>
  <c r="H886" i="3"/>
  <c r="H758" i="3"/>
  <c r="H632" i="3"/>
  <c r="H550" i="3"/>
  <c r="H463" i="3"/>
  <c r="H391" i="3"/>
  <c r="H327" i="3"/>
  <c r="H263" i="3"/>
  <c r="H199" i="3"/>
  <c r="H135" i="3"/>
  <c r="H71" i="3"/>
  <c r="H1667" i="3"/>
  <c r="H1272" i="3"/>
  <c r="H1075" i="3"/>
  <c r="H843" i="3"/>
  <c r="H715" i="3"/>
  <c r="H564" i="3"/>
  <c r="H482" i="3"/>
  <c r="H368" i="3"/>
  <c r="H272" i="3"/>
  <c r="H176" i="3"/>
  <c r="H112" i="3"/>
  <c r="H48" i="3"/>
  <c r="H1469" i="3"/>
  <c r="H1017" i="3"/>
  <c r="H730" i="3"/>
  <c r="H535" i="3"/>
  <c r="H373" i="3"/>
  <c r="H245" i="3"/>
  <c r="H181" i="3"/>
  <c r="H53" i="3"/>
  <c r="H1307" i="3"/>
  <c r="H866" i="3"/>
  <c r="H480" i="3"/>
  <c r="H225" i="3"/>
  <c r="H8" i="3"/>
  <c r="H1200" i="3"/>
  <c r="H855" i="3"/>
  <c r="H727" i="3"/>
  <c r="H540" i="3"/>
  <c r="H374" i="3"/>
  <c r="H246" i="3"/>
  <c r="H118" i="3"/>
  <c r="H1916" i="3"/>
  <c r="H1116" i="3"/>
  <c r="H799" i="3"/>
  <c r="H570" i="3"/>
  <c r="H346" i="3"/>
  <c r="H154" i="3"/>
  <c r="H754" i="3"/>
  <c r="H361" i="3"/>
  <c r="H81" i="3"/>
  <c r="H2131" i="3"/>
  <c r="H2160" i="3"/>
  <c r="H2073" i="3"/>
  <c r="H2120" i="3"/>
  <c r="H2044" i="3"/>
  <c r="H1980" i="3"/>
  <c r="H2038" i="3"/>
  <c r="H2102" i="3"/>
  <c r="H1971" i="3"/>
  <c r="H2134" i="3"/>
  <c r="H1987" i="3"/>
  <c r="H1921" i="3"/>
  <c r="H1857" i="3"/>
  <c r="H1995" i="3"/>
  <c r="H1867" i="3"/>
  <c r="H1793" i="3"/>
  <c r="H2017" i="3"/>
  <c r="H1888" i="3"/>
  <c r="H1810" i="3"/>
  <c r="H1746" i="3"/>
  <c r="H1682" i="3"/>
  <c r="H1618" i="3"/>
  <c r="H1554" i="3"/>
  <c r="H2043" i="3"/>
  <c r="H1808" i="3"/>
  <c r="H1704" i="3"/>
  <c r="H1617" i="3"/>
  <c r="H1882" i="3"/>
  <c r="H1741" i="3"/>
  <c r="H1659" i="3"/>
  <c r="H1572" i="3"/>
  <c r="H1492" i="3"/>
  <c r="H1428" i="3"/>
  <c r="H1364" i="3"/>
  <c r="H1712" i="3"/>
  <c r="H1564" i="3"/>
  <c r="H1454" i="3"/>
  <c r="H1367" i="3"/>
  <c r="H1301" i="3"/>
  <c r="H1237" i="3"/>
  <c r="H1173" i="3"/>
  <c r="H1715" i="3"/>
  <c r="H1573" i="3"/>
  <c r="H1475" i="3"/>
  <c r="H1393" i="3"/>
  <c r="H1318" i="3"/>
  <c r="H1254" i="3"/>
  <c r="H1190" i="3"/>
  <c r="H1126" i="3"/>
  <c r="H1062" i="3"/>
  <c r="H998" i="3"/>
  <c r="H934" i="3"/>
  <c r="H1804" i="3"/>
  <c r="H1503" i="3"/>
  <c r="H1335" i="3"/>
  <c r="H1207" i="3"/>
  <c r="H1112" i="3"/>
  <c r="H1025" i="3"/>
  <c r="H943" i="3"/>
  <c r="H868" i="3"/>
  <c r="H804" i="3"/>
  <c r="H740" i="3"/>
  <c r="H676" i="3"/>
  <c r="H1699" i="3"/>
  <c r="H1449" i="3"/>
  <c r="H1292" i="3"/>
  <c r="H1165" i="3"/>
  <c r="H1083" i="3"/>
  <c r="H996" i="3"/>
  <c r="H909" i="3"/>
  <c r="H841" i="3"/>
  <c r="H777" i="3"/>
  <c r="H713" i="3"/>
  <c r="H649" i="3"/>
  <c r="H585" i="3"/>
  <c r="H521" i="3"/>
  <c r="H457" i="3"/>
  <c r="H1696" i="3"/>
  <c r="H1487" i="3"/>
  <c r="H1331" i="3"/>
  <c r="H1203" i="3"/>
  <c r="H1104" i="3"/>
  <c r="H1015" i="3"/>
  <c r="H937" i="3"/>
  <c r="H854" i="3"/>
  <c r="H790" i="3"/>
  <c r="H726" i="3"/>
  <c r="H662" i="3"/>
  <c r="H614" i="3"/>
  <c r="H568" i="3"/>
  <c r="H527" i="3"/>
  <c r="H486" i="3"/>
  <c r="H440" i="3"/>
  <c r="H407" i="3"/>
  <c r="H375" i="3"/>
  <c r="H343" i="3"/>
  <c r="H311" i="3"/>
  <c r="H279" i="3"/>
  <c r="H247" i="3"/>
  <c r="H215" i="3"/>
  <c r="H183" i="3"/>
  <c r="H151" i="3"/>
  <c r="H119" i="3"/>
  <c r="H87" i="3"/>
  <c r="H55" i="3"/>
  <c r="H23" i="3"/>
  <c r="H1536" i="3"/>
  <c r="H1336" i="3"/>
  <c r="H1208" i="3"/>
  <c r="H1125" i="3"/>
  <c r="H1036" i="3"/>
  <c r="H947" i="3"/>
  <c r="H875" i="3"/>
  <c r="H811" i="3"/>
  <c r="H747" i="3"/>
  <c r="H683" i="3"/>
  <c r="H628" i="3"/>
  <c r="H587" i="3"/>
  <c r="H546" i="3"/>
  <c r="H500" i="3"/>
  <c r="H459" i="3"/>
  <c r="H416" i="3"/>
  <c r="H384" i="3"/>
  <c r="H352" i="3"/>
  <c r="H320" i="3"/>
  <c r="H288" i="3"/>
  <c r="H256" i="3"/>
  <c r="H224" i="3"/>
  <c r="H192" i="3"/>
  <c r="H160" i="3"/>
  <c r="H128" i="3"/>
  <c r="H96" i="3"/>
  <c r="H64" i="3"/>
  <c r="H32" i="3"/>
  <c r="H1703" i="3"/>
  <c r="H1291" i="3"/>
  <c r="H1088" i="3"/>
  <c r="H903" i="3"/>
  <c r="H794" i="3"/>
  <c r="H666" i="3"/>
  <c r="H574" i="3"/>
  <c r="H496" i="3"/>
  <c r="H405" i="3"/>
  <c r="H341" i="3"/>
  <c r="H277" i="3"/>
  <c r="H213" i="3"/>
  <c r="H149" i="3"/>
  <c r="H85" i="3"/>
  <c r="H18" i="3"/>
  <c r="H1462" i="3"/>
  <c r="H1179" i="3"/>
  <c r="H992" i="3"/>
  <c r="H738" i="3"/>
  <c r="H551" i="3"/>
  <c r="H393" i="3"/>
  <c r="H281" i="3"/>
  <c r="H169" i="3"/>
  <c r="H41" i="3"/>
  <c r="H1660" i="3"/>
  <c r="H1328" i="3"/>
  <c r="H1091" i="3"/>
  <c r="H949" i="3"/>
  <c r="H791" i="3"/>
  <c r="H663" i="3"/>
  <c r="H579" i="3"/>
  <c r="H490" i="3"/>
  <c r="H406" i="3"/>
  <c r="H342" i="3"/>
  <c r="H278" i="3"/>
  <c r="H214" i="3"/>
  <c r="H150" i="3"/>
  <c r="H86" i="3"/>
  <c r="H22" i="3"/>
  <c r="H1497" i="3"/>
  <c r="H1248" i="3"/>
  <c r="H1045" i="3"/>
  <c r="H863" i="3"/>
  <c r="H735" i="3"/>
  <c r="H620" i="3"/>
  <c r="H531" i="3"/>
  <c r="H442" i="3"/>
  <c r="H378" i="3"/>
  <c r="H314" i="3"/>
  <c r="H250" i="3"/>
  <c r="H186" i="3"/>
  <c r="H122" i="3"/>
  <c r="H58" i="3"/>
  <c r="H882" i="3"/>
  <c r="H622" i="3"/>
  <c r="H448" i="3"/>
  <c r="H289" i="3"/>
  <c r="H145" i="3"/>
  <c r="H17" i="3"/>
  <c r="H2115" i="3"/>
  <c r="H2137" i="3"/>
  <c r="H2058" i="3"/>
  <c r="H2028" i="3"/>
  <c r="H2165" i="3"/>
  <c r="H2015" i="3"/>
  <c r="H2055" i="3"/>
  <c r="H1956" i="3"/>
  <c r="H2086" i="3"/>
  <c r="H1970" i="3"/>
  <c r="H1905" i="3"/>
  <c r="H1841" i="3"/>
  <c r="H1935" i="3"/>
  <c r="H1844" i="3"/>
  <c r="H1777" i="3"/>
  <c r="H1979" i="3"/>
  <c r="H1870" i="3"/>
  <c r="H1794" i="3"/>
  <c r="H1730" i="3"/>
  <c r="H1666" i="3"/>
  <c r="H1602" i="3"/>
  <c r="H1538" i="3"/>
  <c r="H1946" i="3"/>
  <c r="H1776" i="3"/>
  <c r="H1681" i="3"/>
  <c r="H1599" i="3"/>
  <c r="H1843" i="3"/>
  <c r="H1723" i="3"/>
  <c r="H1636" i="3"/>
  <c r="H1549" i="3"/>
  <c r="H1476" i="3"/>
  <c r="H1412" i="3"/>
  <c r="H1922" i="3"/>
  <c r="H1673" i="3"/>
  <c r="H1431" i="3"/>
  <c r="H1349" i="3"/>
  <c r="H1285" i="3"/>
  <c r="H1221" i="3"/>
  <c r="H1898" i="3"/>
  <c r="H1676" i="3"/>
  <c r="H1528" i="3"/>
  <c r="H1370" i="3"/>
  <c r="H1302" i="3"/>
  <c r="H1174" i="3"/>
  <c r="H1110" i="3"/>
  <c r="H982" i="3"/>
  <c r="H1721" i="3"/>
  <c r="H1303" i="3"/>
  <c r="H1007" i="3"/>
  <c r="H852" i="3"/>
  <c r="H724" i="3"/>
  <c r="H1628" i="3"/>
  <c r="H1147" i="3"/>
  <c r="H973" i="3"/>
  <c r="H761" i="3"/>
  <c r="H633" i="3"/>
  <c r="H505" i="3"/>
  <c r="H1584" i="3"/>
  <c r="H1283" i="3"/>
  <c r="H1072" i="3"/>
  <c r="H905" i="3"/>
  <c r="H766" i="3"/>
  <c r="H639" i="3"/>
  <c r="H552" i="3"/>
  <c r="H470" i="3"/>
  <c r="H395" i="3"/>
  <c r="H299" i="3"/>
  <c r="H235" i="3"/>
  <c r="H139" i="3"/>
  <c r="H43" i="3"/>
  <c r="H1451" i="3"/>
  <c r="H1171" i="3"/>
  <c r="H1004" i="3"/>
  <c r="H851" i="3"/>
  <c r="H723" i="3"/>
  <c r="H571" i="3"/>
  <c r="H484" i="3"/>
  <c r="H372" i="3"/>
  <c r="H308" i="3"/>
  <c r="H244" i="3"/>
  <c r="H180" i="3"/>
  <c r="H116" i="3"/>
  <c r="H52" i="3"/>
  <c r="H1513" i="3"/>
  <c r="H1024" i="3"/>
  <c r="H746" i="3"/>
  <c r="H464" i="3"/>
  <c r="H317" i="3"/>
  <c r="H125" i="3"/>
  <c r="H2156" i="3"/>
  <c r="H1113" i="3"/>
  <c r="H640" i="3"/>
  <c r="H353" i="3"/>
  <c r="H129" i="3"/>
  <c r="H1541" i="3"/>
  <c r="H1027" i="3"/>
  <c r="H636" i="3"/>
  <c r="H458" i="3"/>
  <c r="H254" i="3"/>
  <c r="H126" i="3"/>
  <c r="H2026" i="3"/>
  <c r="H1123" i="3"/>
  <c r="H687" i="3"/>
  <c r="H499" i="3"/>
  <c r="H354" i="3"/>
  <c r="H226" i="3"/>
  <c r="H98" i="3"/>
  <c r="H786" i="3"/>
  <c r="H233" i="3"/>
  <c r="H2030" i="3"/>
  <c r="H1825" i="3"/>
  <c r="H1778" i="3"/>
  <c r="H1586" i="3"/>
  <c r="H1887" i="3"/>
  <c r="H1663" i="3"/>
  <c r="H1807" i="3"/>
  <c r="H1531" i="3"/>
  <c r="H1396" i="3"/>
  <c r="H1495" i="3"/>
  <c r="H1333" i="3"/>
  <c r="H1205" i="3"/>
  <c r="H1637" i="3"/>
  <c r="H1350" i="3"/>
  <c r="H1222" i="3"/>
  <c r="H1094" i="3"/>
  <c r="H966" i="3"/>
  <c r="H1607" i="3"/>
  <c r="H1271" i="3"/>
  <c r="H1071" i="3"/>
  <c r="H897" i="3"/>
  <c r="H772" i="3"/>
  <c r="H2045" i="3"/>
  <c r="H1371" i="3"/>
  <c r="H1124" i="3"/>
  <c r="H955" i="3"/>
  <c r="H809" i="3"/>
  <c r="H681" i="3"/>
  <c r="H553" i="3"/>
  <c r="H425" i="3"/>
  <c r="H1373" i="3"/>
  <c r="H1143" i="3"/>
  <c r="H976" i="3"/>
  <c r="H822" i="3"/>
  <c r="H694" i="3"/>
  <c r="H591" i="3"/>
  <c r="H504" i="3"/>
  <c r="H422" i="3"/>
  <c r="H359" i="3"/>
  <c r="H295" i="3"/>
  <c r="H231" i="3"/>
  <c r="H167" i="3"/>
  <c r="H103" i="3"/>
  <c r="H39" i="3"/>
  <c r="H1401" i="3"/>
  <c r="H1164" i="3"/>
  <c r="H997" i="3"/>
  <c r="H908" i="3"/>
  <c r="H779" i="3"/>
  <c r="H651" i="3"/>
  <c r="H610" i="3"/>
  <c r="H523" i="3"/>
  <c r="H436" i="3"/>
  <c r="H400" i="3"/>
  <c r="H336" i="3"/>
  <c r="H304" i="3"/>
  <c r="H240" i="3"/>
  <c r="H208" i="3"/>
  <c r="H144" i="3"/>
  <c r="H80" i="3"/>
  <c r="H16" i="3"/>
  <c r="H1159" i="3"/>
  <c r="H858" i="3"/>
  <c r="H624" i="3"/>
  <c r="H446" i="3"/>
  <c r="H309" i="3"/>
  <c r="H117" i="3"/>
  <c r="H1832" i="3"/>
  <c r="H1063" i="3"/>
  <c r="H590" i="3"/>
  <c r="H337" i="3"/>
  <c r="H113" i="3"/>
  <c r="H1490" i="3"/>
  <c r="H1020" i="3"/>
  <c r="H618" i="3"/>
  <c r="H451" i="3"/>
  <c r="H310" i="3"/>
  <c r="H182" i="3"/>
  <c r="H54" i="3"/>
  <c r="H1355" i="3"/>
  <c r="H931" i="3"/>
  <c r="H671" i="3"/>
  <c r="H492" i="3"/>
  <c r="H410" i="3"/>
  <c r="H282" i="3"/>
  <c r="H218" i="3"/>
  <c r="H90" i="3"/>
  <c r="H26" i="3"/>
  <c r="H519" i="3"/>
  <c r="H217" i="3"/>
  <c r="B11" i="17" l="1"/>
  <c r="D11" i="17" s="1"/>
  <c r="F11" i="17" s="1"/>
  <c r="T10" i="3"/>
  <c r="B7" i="17"/>
  <c r="D7" i="17" s="1"/>
  <c r="F7" i="17" s="1"/>
  <c r="S10" i="3"/>
  <c r="Q10" i="3"/>
  <c r="B8" i="17"/>
  <c r="D8" i="17" s="1"/>
  <c r="F8" i="17" s="1"/>
  <c r="B10" i="17"/>
  <c r="D10" i="17" s="1"/>
  <c r="F10" i="17" s="1"/>
  <c r="R10" i="3"/>
  <c r="J15" i="1"/>
  <c r="I94" i="30"/>
  <c r="I95" i="30" s="1"/>
  <c r="Q6" i="3"/>
  <c r="R6" i="3"/>
  <c r="T6" i="3"/>
  <c r="S6" i="3"/>
  <c r="F14" i="17"/>
  <c r="L36" i="10"/>
  <c r="F5" i="17" l="1"/>
  <c r="U10" i="3"/>
  <c r="I96" i="30"/>
  <c r="I98" i="30" s="1"/>
  <c r="I99" i="30" s="1"/>
  <c r="I104" i="30" s="1"/>
  <c r="I107" i="30" s="1"/>
  <c r="I42" i="30" s="1"/>
  <c r="I44" i="30" s="1"/>
  <c r="U6" i="3"/>
  <c r="L41" i="10" s="1"/>
  <c r="L37" i="10"/>
  <c r="L38" i="10"/>
  <c r="L39" i="10" s="1"/>
  <c r="L40" i="10" s="1"/>
  <c r="L44" i="10" l="1"/>
  <c r="L43" i="10"/>
  <c r="L46" i="10" l="1"/>
  <c r="I76" i="4" s="1"/>
  <c r="I47" i="30" s="1"/>
  <c r="I48" i="30" s="1"/>
  <c r="J5" i="18" s="1"/>
  <c r="J7" i="18" s="1"/>
  <c r="D43" i="31" l="1"/>
  <c r="D80" i="31" s="1"/>
  <c r="I77" i="4"/>
  <c r="D44" i="31" s="1"/>
  <c r="I98" i="4"/>
  <c r="I78" i="4" s="1"/>
  <c r="D45" i="31" l="1"/>
  <c r="I80" i="4"/>
  <c r="L14" i="1" s="1"/>
  <c r="L17" i="1" s="1"/>
  <c r="L19" i="1" s="1"/>
  <c r="C15" i="9" l="1"/>
  <c r="D16" i="9" s="1"/>
  <c r="I82" i="4"/>
  <c r="I84" i="4" s="1"/>
  <c r="L25" i="1" s="1"/>
  <c r="I83" i="4"/>
  <c r="J28" i="1" s="1"/>
  <c r="L24" i="1"/>
  <c r="D65" i="31"/>
  <c r="D81" i="31" s="1"/>
  <c r="L29" i="1"/>
  <c r="D77" i="31" l="1"/>
</calcChain>
</file>

<file path=xl/comments1.xml><?xml version="1.0" encoding="utf-8"?>
<comments xmlns="http://schemas.openxmlformats.org/spreadsheetml/2006/main">
  <authors>
    <author>jmccoy17</author>
    <author>McCoy, John</author>
  </authors>
  <commentList>
    <comment ref="C33" authorId="0" shapeId="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7" authorId="1" shapeId="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21" authorId="1" shapeId="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authors>
    <author>jmccoy17</author>
  </authors>
  <commentList>
    <comment ref="H1" authorId="0" shapeId="0">
      <text>
        <r>
          <rPr>
            <b/>
            <sz val="9"/>
            <color indexed="81"/>
            <rFont val="Tahoma"/>
            <family val="2"/>
          </rPr>
          <t>jmccoy17:</t>
        </r>
        <r>
          <rPr>
            <sz val="9"/>
            <color indexed="81"/>
            <rFont val="Tahoma"/>
            <family val="2"/>
          </rPr>
          <t xml:space="preserve">
Data offset by one row to match with criteria in Columns D &amp; E</t>
        </r>
      </text>
    </comment>
    <comment ref="D6" authorId="0" shapeId="0">
      <text>
        <r>
          <rPr>
            <b/>
            <sz val="9"/>
            <color indexed="81"/>
            <rFont val="Tahoma"/>
            <family val="2"/>
          </rPr>
          <t>jmccoy17:</t>
        </r>
        <r>
          <rPr>
            <sz val="9"/>
            <color indexed="81"/>
            <rFont val="Tahoma"/>
            <family val="2"/>
          </rPr>
          <t xml:space="preserve">
Subject to federal tax, exempt from state &amp; local taxes
</t>
        </r>
      </text>
    </comment>
    <comment ref="D27" authorId="0" shapeId="0">
      <text>
        <r>
          <rPr>
            <b/>
            <sz val="9"/>
            <color indexed="81"/>
            <rFont val="Tahoma"/>
            <family val="2"/>
          </rPr>
          <t>jmccoy17:</t>
        </r>
        <r>
          <rPr>
            <sz val="9"/>
            <color indexed="81"/>
            <rFont val="Tahoma"/>
            <family val="2"/>
          </rPr>
          <t xml:space="preserve">
Subject to federal tax, exempt from state &amp; local taxes
</t>
        </r>
      </text>
    </comment>
    <comment ref="D48" authorId="0" shapeId="0">
      <text>
        <r>
          <rPr>
            <b/>
            <sz val="9"/>
            <color indexed="81"/>
            <rFont val="Tahoma"/>
            <family val="2"/>
          </rPr>
          <t>jmccoy17:</t>
        </r>
        <r>
          <rPr>
            <sz val="9"/>
            <color indexed="81"/>
            <rFont val="Tahoma"/>
            <family val="2"/>
          </rPr>
          <t xml:space="preserve">
Subject to federal tax, exempt from state &amp; local taxes
</t>
        </r>
      </text>
    </comment>
    <comment ref="D69" authorId="0" shapeId="0">
      <text>
        <r>
          <rPr>
            <b/>
            <sz val="9"/>
            <color indexed="81"/>
            <rFont val="Tahoma"/>
            <family val="2"/>
          </rPr>
          <t>jmccoy17:</t>
        </r>
        <r>
          <rPr>
            <sz val="9"/>
            <color indexed="81"/>
            <rFont val="Tahoma"/>
            <family val="2"/>
          </rPr>
          <t xml:space="preserve">
Subject to federal tax, exempt from state &amp; local taxes
</t>
        </r>
      </text>
    </comment>
    <comment ref="D90" authorId="0" shapeId="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authors>
    <author>jmccoy17</author>
  </authors>
  <commentList>
    <comment ref="H3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authors>
    <author>jmccoy17</author>
  </authors>
  <commentList>
    <comment ref="H23" authorId="0" shapeId="0">
      <text>
        <r>
          <rPr>
            <b/>
            <sz val="9"/>
            <color indexed="81"/>
            <rFont val="Tahoma"/>
            <family val="2"/>
          </rPr>
          <t>jmccoy17:</t>
        </r>
        <r>
          <rPr>
            <sz val="9"/>
            <color indexed="81"/>
            <rFont val="Tahoma"/>
            <family val="2"/>
          </rPr>
          <t xml:space="preserve">
need S-E HISD worksheet
</t>
        </r>
      </text>
    </comment>
    <comment ref="H29" authorId="0" shapeId="0">
      <text>
        <r>
          <rPr>
            <b/>
            <sz val="9"/>
            <color indexed="81"/>
            <rFont val="Tahoma"/>
            <family val="2"/>
          </rPr>
          <t>jmccoy17:</t>
        </r>
        <r>
          <rPr>
            <sz val="9"/>
            <color indexed="81"/>
            <rFont val="Tahoma"/>
            <family val="2"/>
          </rPr>
          <t xml:space="preserve">
need IRA deduction worksheet
</t>
        </r>
      </text>
    </comment>
    <comment ref="C75" authorId="0" shapeId="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text>
        <r>
          <rPr>
            <b/>
            <sz val="9"/>
            <color indexed="81"/>
            <rFont val="Tahoma"/>
            <family val="2"/>
          </rPr>
          <t>jmccoy17:</t>
        </r>
        <r>
          <rPr>
            <sz val="9"/>
            <color indexed="81"/>
            <rFont val="Tahoma"/>
            <family val="2"/>
          </rPr>
          <t xml:space="preserve">
goes to form 4797
</t>
        </r>
      </text>
    </comment>
  </commentList>
</comments>
</file>

<file path=xl/comments5.xml><?xml version="1.0" encoding="utf-8"?>
<comments xmlns="http://schemas.openxmlformats.org/spreadsheetml/2006/main">
  <authors>
    <author>jmccoy17</author>
  </authors>
  <commentList>
    <comment ref="F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6.xml><?xml version="1.0" encoding="utf-8"?>
<comments xmlns="http://schemas.openxmlformats.org/spreadsheetml/2006/main">
  <authors>
    <author>jmccoy17</author>
  </authors>
  <commentList>
    <comment ref="D19" authorId="0" shapeId="0">
      <text>
        <r>
          <rPr>
            <b/>
            <sz val="9"/>
            <color indexed="81"/>
            <rFont val="Tahoma"/>
            <family val="2"/>
          </rPr>
          <t>jmccoy17:</t>
        </r>
        <r>
          <rPr>
            <sz val="9"/>
            <color indexed="81"/>
            <rFont val="Tahoma"/>
            <family val="2"/>
          </rPr>
          <t xml:space="preserve">
Form not added yet
</t>
        </r>
      </text>
    </comment>
  </commentList>
</comments>
</file>

<file path=xl/comments7.xml><?xml version="1.0" encoding="utf-8"?>
<comments xmlns="http://schemas.openxmlformats.org/spreadsheetml/2006/main">
  <authors>
    <author>McCoy, John</author>
  </authors>
  <commentList>
    <comment ref="K71" authorId="0" shapeId="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sharedStrings.xml><?xml version="1.0" encoding="utf-8"?>
<sst xmlns="http://schemas.openxmlformats.org/spreadsheetml/2006/main" count="3678" uniqueCount="1578">
  <si>
    <t>2a</t>
  </si>
  <si>
    <t>3a</t>
  </si>
  <si>
    <t>4a</t>
  </si>
  <si>
    <t>5a</t>
  </si>
  <si>
    <t>Wages, salaries, tips, etc. Attach Form(s) W-2</t>
  </si>
  <si>
    <t>Qualified dividends</t>
  </si>
  <si>
    <t>IRAs, pensions, and annuities</t>
  </si>
  <si>
    <t>Social security benefits</t>
  </si>
  <si>
    <t>2b</t>
  </si>
  <si>
    <t>3b</t>
  </si>
  <si>
    <t>4b</t>
  </si>
  <si>
    <t>5b</t>
  </si>
  <si>
    <t>Ordinary dividends</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</si>
  <si>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</si>
  <si>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</si>
  <si>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</si>
  <si>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</si>
  <si>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</si>
  <si>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</si>
  <si>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</si>
  <si>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</si>
  <si>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</si>
  <si>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</si>
  <si>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</si>
  <si>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</si>
  <si>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</si>
  <si>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</si>
  <si>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</si>
  <si>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</si>
  <si>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</si>
  <si>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</si>
  <si>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</si>
  <si>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</si>
  <si>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</si>
  <si>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</si>
  <si>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</si>
  <si>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</si>
  <si>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</si>
  <si>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</si>
  <si>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</si>
  <si>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</si>
  <si>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</si>
  <si>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</si>
  <si>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</si>
  <si>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</si>
  <si>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</si>
  <si>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</si>
  <si>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</si>
  <si>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</si>
  <si>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</si>
  <si>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</si>
  <si>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</si>
  <si>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</si>
  <si>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</si>
  <si>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</si>
  <si>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</si>
  <si>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</si>
  <si>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</si>
  <si>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</si>
  <si>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</si>
  <si>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</si>
  <si>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</si>
  <si>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</si>
  <si>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</si>
  <si>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</si>
  <si>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</si>
  <si>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</si>
  <si>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</si>
  <si>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</si>
  <si>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</si>
  <si>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</si>
  <si>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</si>
  <si>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</si>
  <si>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</si>
  <si>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</si>
  <si>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</si>
  <si>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</si>
  <si>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</si>
  <si>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</si>
  <si>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</si>
  <si>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</si>
  <si>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</si>
  <si>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</si>
  <si>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</si>
  <si>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</si>
  <si>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</si>
  <si>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</si>
  <si>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</si>
  <si>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</si>
  <si>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</si>
  <si>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</si>
  <si>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</si>
  <si>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</si>
  <si>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</si>
  <si>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</si>
  <si>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</si>
  <si>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</si>
  <si>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</si>
  <si>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</si>
  <si>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</si>
  <si>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</si>
  <si>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</si>
  <si>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</si>
  <si>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</si>
  <si>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</si>
  <si>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</si>
  <si>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</si>
  <si>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</si>
  <si>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</si>
  <si>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</si>
  <si>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</si>
  <si>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</si>
  <si>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</si>
  <si>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</si>
  <si>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</si>
  <si>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</si>
  <si>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</si>
  <si>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</si>
  <si>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</si>
  <si>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</si>
  <si>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</si>
  <si>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</si>
  <si>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</si>
  <si>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</si>
  <si>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</si>
  <si>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</si>
  <si>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</si>
  <si>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</si>
  <si>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</si>
  <si>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</si>
  <si>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</si>
  <si>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</si>
  <si>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</si>
  <si>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</si>
  <si>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</si>
  <si>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</si>
  <si>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</si>
  <si>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</si>
  <si>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</si>
  <si>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</si>
  <si>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</si>
  <si>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</si>
  <si>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</si>
  <si>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20a</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</si>
  <si>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</si>
  <si>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</si>
  <si>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</si>
  <si>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</si>
  <si>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</si>
  <si>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</si>
  <si>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</si>
  <si>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</si>
  <si>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</si>
  <si>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</si>
  <si>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</si>
  <si>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</si>
  <si>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</si>
  <si>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</si>
  <si>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</si>
  <si>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</si>
  <si>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</si>
  <si>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</si>
  <si>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</si>
  <si>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</si>
  <si>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</si>
  <si>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</si>
  <si>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</si>
  <si>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</si>
  <si>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</si>
  <si>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</si>
  <si>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</si>
  <si>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</si>
  <si>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</si>
  <si>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</si>
  <si>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</si>
  <si>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</si>
  <si>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</si>
  <si>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</si>
  <si>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</si>
  <si>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</si>
  <si>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</si>
  <si>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</si>
  <si>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</si>
  <si>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</si>
  <si>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</si>
  <si>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</si>
  <si>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</si>
  <si>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</si>
  <si>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</si>
  <si>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</si>
  <si>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</si>
  <si>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</si>
  <si>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</si>
  <si>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</si>
  <si>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</si>
  <si>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</si>
  <si>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</si>
  <si>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</si>
  <si>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</si>
  <si>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</si>
  <si>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</si>
  <si>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</si>
  <si>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</si>
  <si>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</si>
  <si>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</si>
  <si>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</si>
  <si>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</si>
  <si>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</si>
  <si>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</si>
  <si>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</si>
  <si>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</si>
  <si>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</si>
  <si>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</si>
  <si>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</si>
  <si>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</si>
  <si>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</si>
  <si>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</si>
  <si>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</si>
  <si>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</si>
  <si>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</si>
  <si>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</si>
  <si>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</si>
  <si>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</si>
  <si>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</si>
  <si>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</si>
  <si>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</si>
  <si>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</si>
  <si>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</si>
  <si>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</si>
  <si>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</si>
  <si>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</si>
  <si>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</si>
  <si>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</si>
  <si>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</si>
  <si>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</si>
  <si>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</si>
  <si>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</si>
  <si>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</si>
  <si>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</si>
  <si>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</si>
  <si>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</si>
  <si>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</si>
  <si>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</si>
  <si>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</si>
  <si>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</si>
  <si>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</si>
  <si>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</si>
  <si>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</si>
  <si>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</si>
  <si>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</si>
  <si>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</si>
  <si>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</si>
  <si>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</si>
  <si>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</si>
  <si>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</si>
  <si>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</si>
  <si>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</si>
  <si>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</si>
  <si>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</si>
  <si>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</si>
  <si>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</si>
  <si>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</si>
  <si>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</si>
  <si>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</si>
  <si>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</si>
  <si>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</si>
  <si>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</si>
  <si>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</si>
  <si>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</si>
  <si>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</si>
  <si>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</si>
  <si>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</si>
  <si>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</si>
  <si>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</si>
  <si>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</si>
  <si>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</si>
  <si>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</si>
  <si>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</si>
  <si>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</si>
  <si>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</si>
  <si>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</si>
  <si>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</si>
  <si>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</si>
  <si>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</si>
  <si>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</si>
  <si>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</si>
  <si>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</si>
  <si>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</si>
  <si>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</si>
  <si>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</si>
  <si>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</si>
  <si>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</si>
  <si>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</si>
  <si>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</si>
  <si>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</si>
  <si>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</si>
  <si>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</si>
  <si>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</si>
  <si>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</si>
  <si>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</si>
  <si>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</si>
  <si>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</si>
  <si>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</si>
  <si>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</si>
  <si>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</si>
  <si>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</si>
  <si>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</si>
  <si>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</si>
  <si>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</si>
  <si>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</si>
  <si>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</si>
  <si>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</si>
  <si>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</si>
  <si>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</si>
  <si>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</si>
  <si>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</si>
  <si>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</si>
  <si>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</si>
  <si>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</si>
  <si>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</si>
  <si>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</si>
  <si>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</si>
  <si>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</si>
  <si>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</si>
  <si>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</si>
  <si>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</si>
  <si>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</si>
  <si>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</si>
  <si>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</si>
  <si>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</si>
  <si>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</si>
  <si>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</si>
  <si>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</si>
  <si>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</si>
  <si>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</si>
  <si>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</si>
  <si>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</si>
  <si>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</si>
  <si>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</si>
  <si>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</si>
  <si>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</si>
  <si>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</si>
  <si>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</si>
  <si>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</si>
  <si>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</si>
  <si>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</si>
  <si>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</si>
  <si>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</si>
  <si>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</si>
  <si>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</si>
  <si>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</si>
  <si>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</si>
  <si>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</si>
  <si>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</si>
  <si>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</si>
  <si>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</si>
  <si>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</si>
  <si>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</si>
  <si>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</si>
  <si>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</si>
  <si>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</si>
  <si>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</si>
  <si>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</si>
  <si>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</si>
  <si>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</si>
  <si>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</si>
  <si>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</si>
  <si>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</si>
  <si>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</si>
  <si>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</si>
  <si>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</si>
  <si>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</si>
  <si>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</si>
  <si>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</si>
  <si>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</si>
  <si>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</si>
  <si>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</si>
  <si>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</si>
  <si>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</si>
  <si>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</si>
  <si>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</si>
  <si>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</si>
  <si>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</si>
  <si>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</si>
  <si>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</si>
  <si>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</si>
  <si>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</si>
  <si>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</si>
  <si>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</si>
  <si>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</si>
  <si>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</si>
  <si>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</si>
  <si>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</si>
  <si>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</si>
  <si>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</si>
  <si>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</si>
  <si>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</si>
  <si>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</si>
  <si>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</si>
  <si>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</si>
  <si>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</si>
  <si>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</si>
  <si>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</si>
  <si>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</si>
  <si>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</si>
  <si>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</si>
  <si>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</si>
  <si>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</si>
  <si>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</si>
  <si>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</si>
  <si>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</si>
  <si>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</si>
  <si>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</si>
  <si>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</si>
  <si>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</si>
  <si>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</si>
  <si>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</si>
  <si>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</si>
  <si>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</si>
  <si>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</si>
  <si>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</si>
  <si>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</si>
  <si>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</si>
  <si>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</si>
  <si>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</si>
  <si>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</si>
  <si>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</si>
  <si>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</si>
  <si>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</si>
  <si>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</si>
  <si>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</si>
  <si>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</si>
  <si>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</si>
  <si>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</si>
  <si>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</si>
  <si>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</si>
  <si>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</si>
  <si>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</si>
  <si>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</si>
  <si>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</si>
  <si>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</si>
  <si>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</si>
  <si>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</si>
  <si>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</si>
  <si>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</si>
  <si>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</si>
  <si>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</si>
  <si>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</si>
  <si>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</si>
  <si>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</si>
  <si>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</si>
  <si>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</si>
  <si>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</si>
  <si>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</si>
  <si>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</si>
  <si>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</si>
  <si>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</si>
  <si>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</si>
  <si>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</si>
  <si>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</si>
  <si>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</si>
  <si>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</si>
  <si>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</si>
  <si>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</si>
  <si>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</si>
  <si>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</si>
  <si>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</si>
  <si>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</si>
  <si>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</si>
  <si>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</si>
  <si>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</si>
  <si>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</si>
  <si>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</si>
  <si>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</si>
  <si>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</si>
  <si>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</si>
  <si>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</si>
  <si>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</si>
  <si>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</si>
  <si>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</si>
  <si>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</si>
  <si>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</si>
  <si>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</si>
  <si>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</si>
  <si>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</si>
  <si>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</si>
  <si>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</si>
  <si>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</si>
  <si>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</si>
  <si>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</si>
  <si>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</si>
  <si>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</si>
  <si>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</si>
  <si>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</si>
  <si>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</si>
  <si>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</si>
  <si>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</si>
  <si>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</si>
  <si>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</si>
  <si>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</si>
  <si>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</si>
  <si>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</si>
  <si>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</si>
  <si>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</si>
  <si>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</si>
  <si>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</si>
  <si>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</si>
  <si>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</si>
  <si>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</si>
  <si>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</si>
  <si>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</si>
  <si>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</si>
  <si>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</si>
  <si>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</si>
  <si>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</si>
  <si>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</si>
  <si>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</si>
  <si>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</si>
  <si>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</si>
  <si>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</si>
  <si>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</si>
  <si>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</si>
  <si>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</si>
  <si>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</si>
  <si>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</si>
  <si>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</si>
  <si>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</si>
  <si>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</si>
  <si>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</si>
  <si>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</si>
  <si>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</si>
  <si>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</si>
  <si>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</si>
  <si>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</si>
  <si>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</si>
  <si>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</si>
  <si>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</si>
  <si>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</si>
  <si>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</si>
  <si>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</si>
  <si>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</si>
  <si>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</si>
  <si>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</si>
  <si>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</si>
  <si>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</si>
  <si>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</si>
  <si>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</si>
  <si>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</si>
  <si>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</si>
  <si>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</si>
  <si>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</si>
  <si>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</si>
  <si>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</si>
  <si>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</si>
  <si>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</si>
  <si>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</si>
  <si>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</si>
  <si>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</si>
  <si>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</si>
  <si>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</si>
  <si>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</si>
  <si>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</si>
  <si>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</si>
  <si>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</si>
  <si>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</si>
  <si>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</si>
  <si>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</si>
  <si>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</si>
  <si>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</si>
  <si>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</si>
  <si>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</si>
  <si>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</si>
  <si>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</si>
  <si>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</si>
  <si>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</si>
  <si>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</si>
  <si>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</si>
  <si>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</si>
  <si>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</si>
  <si>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</si>
  <si>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</si>
  <si>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</si>
  <si>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</si>
  <si>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</si>
  <si>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</si>
  <si>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</si>
  <si>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</si>
  <si>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</si>
  <si>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</si>
  <si>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</si>
  <si>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</si>
  <si>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</si>
  <si>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</si>
  <si>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</si>
  <si>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</si>
  <si>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</si>
  <si>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</si>
  <si>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</si>
  <si>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</si>
  <si>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</si>
  <si>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</si>
  <si>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</si>
  <si>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</si>
  <si>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</si>
  <si>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</si>
  <si>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</si>
  <si>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</si>
  <si>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</si>
  <si>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</si>
  <si>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</si>
  <si>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</si>
  <si>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</si>
  <si>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</si>
  <si>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</si>
  <si>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</si>
  <si>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</si>
  <si>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</si>
  <si>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</si>
  <si>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</si>
  <si>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</si>
  <si>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</si>
  <si>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</si>
  <si>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</si>
  <si>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</si>
  <si>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</si>
  <si>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</si>
  <si>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</si>
  <si>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</si>
  <si>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</si>
  <si>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</si>
  <si>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</si>
  <si>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</si>
  <si>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</si>
  <si>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</si>
  <si>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</si>
  <si>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</si>
  <si>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</si>
  <si>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</si>
  <si>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</si>
  <si>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</si>
  <si>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</si>
  <si>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</si>
  <si>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</si>
  <si>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</si>
  <si>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</si>
  <si>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</si>
  <si>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</si>
  <si>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</si>
  <si>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</si>
  <si>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</si>
  <si>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</si>
  <si>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</si>
  <si>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</si>
  <si>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 xml:space="preserve">(b) add any amount from Schedule 2 and check here . . . . . . . . .  . . . . . . . . .  . . . . . . . . .  . . . . . . . . .  . . . . . . . . .  . . . . . . . . .  . . . . . . . . . </t>
  </si>
  <si>
    <t>Amounts from Schedule 2</t>
  </si>
  <si>
    <t>Total Tax Due:</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</si>
  <si>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</si>
  <si>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</si>
  <si>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</si>
  <si>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</si>
  <si>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</si>
  <si>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</si>
  <si>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</si>
  <si>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</si>
  <si>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</si>
  <si>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</si>
  <si>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</si>
  <si>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</si>
  <si>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</si>
  <si>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</si>
  <si>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</si>
  <si>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</si>
  <si>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</si>
  <si>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</si>
  <si>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</si>
  <si>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</si>
  <si>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</si>
  <si>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</si>
  <si>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</si>
  <si>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</si>
  <si>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</si>
  <si>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</si>
  <si>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</si>
  <si>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</si>
  <si>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</si>
  <si>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</si>
  <si>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</si>
  <si>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</si>
  <si>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</si>
  <si>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</si>
  <si>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</si>
  <si>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</si>
  <si>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</si>
  <si>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</si>
  <si>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</si>
  <si>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</si>
  <si>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</si>
  <si>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</si>
  <si>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</si>
  <si>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</si>
  <si>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</si>
  <si>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</si>
  <si>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</si>
  <si>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</si>
  <si>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</si>
  <si>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</si>
  <si>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</si>
  <si>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</si>
  <si>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</si>
  <si>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</si>
  <si>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</si>
  <si>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</si>
  <si>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</si>
  <si>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</si>
  <si>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</si>
  <si>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</si>
  <si>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</si>
  <si>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</si>
  <si>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</si>
  <si>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</si>
  <si>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</si>
  <si>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</si>
  <si>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</si>
  <si>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</si>
  <si>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</si>
  <si>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</si>
  <si>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</si>
  <si>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</si>
  <si>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</si>
  <si>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</si>
  <si>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</si>
  <si>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</si>
  <si>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</si>
  <si>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</si>
  <si>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Schedule 2</t>
  </si>
  <si>
    <t>Schedule 3</t>
  </si>
  <si>
    <t>Schedule 4</t>
  </si>
  <si>
    <t>Schedule 5</t>
  </si>
  <si>
    <t>Schedule A</t>
  </si>
  <si>
    <t>Did you have capital loss carryover from prior year? If so, enter here and amount will populate on form</t>
  </si>
  <si>
    <t>Short-term</t>
  </si>
  <si>
    <t>Long-term</t>
  </si>
  <si>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</si>
  <si>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</si>
  <si>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</si>
  <si>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</si>
  <si>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</si>
  <si>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</si>
  <si>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</si>
  <si>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</si>
  <si>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</si>
  <si>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</si>
  <si>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</si>
  <si>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</si>
  <si>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</si>
  <si>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</si>
  <si>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</si>
  <si>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</si>
  <si>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</si>
  <si>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</si>
  <si>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</si>
  <si>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</si>
  <si>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</si>
  <si>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</si>
  <si>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</si>
  <si>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</si>
  <si>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</si>
  <si>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</si>
  <si>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</si>
  <si>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</si>
  <si>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</si>
  <si>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</si>
  <si>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</si>
  <si>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</si>
  <si>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</si>
  <si>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</si>
  <si>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</si>
  <si>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</si>
  <si>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</si>
  <si>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</si>
  <si>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</si>
  <si>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</si>
  <si>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</si>
  <si>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</si>
  <si>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</si>
  <si>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</si>
  <si>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</si>
  <si>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</si>
  <si>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</si>
  <si>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</si>
  <si>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</si>
  <si>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</si>
  <si>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</si>
  <si>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</si>
  <si>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</si>
  <si>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</si>
  <si>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</si>
  <si>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</si>
  <si>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</si>
  <si>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</si>
  <si>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</si>
  <si>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</si>
  <si>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</si>
  <si>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</si>
  <si>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</si>
  <si>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</si>
  <si>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</si>
  <si>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</si>
  <si>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</si>
  <si>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</si>
  <si>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</si>
  <si>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</si>
  <si>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</si>
  <si>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</si>
  <si>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</si>
  <si>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</si>
  <si>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</si>
  <si>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</si>
  <si>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</si>
  <si>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</si>
  <si>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</si>
  <si>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</si>
  <si>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</si>
  <si>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</si>
  <si>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</si>
  <si>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</si>
  <si>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</si>
  <si>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</si>
  <si>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</si>
  <si>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</si>
  <si>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</si>
  <si>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</si>
  <si>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</si>
  <si>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</si>
  <si>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</si>
  <si>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</si>
  <si>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</si>
  <si>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</si>
  <si>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</si>
  <si>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</si>
  <si>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</si>
  <si>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</si>
  <si>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</si>
  <si>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</si>
  <si>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</si>
  <si>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</si>
  <si>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</si>
  <si>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</si>
  <si>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</si>
  <si>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</si>
  <si>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</si>
  <si>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</si>
  <si>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</si>
  <si>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</si>
  <si>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</si>
  <si>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</si>
  <si>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</si>
  <si>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</si>
  <si>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</si>
  <si>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</si>
  <si>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</si>
  <si>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</si>
  <si>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</si>
  <si>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</si>
  <si>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</si>
  <si>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</si>
  <si>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</si>
  <si>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</si>
  <si>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</si>
  <si>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</si>
  <si>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</si>
  <si>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</si>
  <si>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</si>
  <si>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</si>
  <si>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</si>
  <si>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</si>
  <si>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</si>
  <si>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</si>
  <si>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</si>
  <si>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</si>
  <si>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</si>
  <si>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</si>
  <si>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</si>
  <si>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</si>
  <si>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</si>
  <si>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</si>
  <si>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</si>
  <si>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</si>
  <si>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</si>
  <si>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</si>
  <si>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</si>
  <si>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</si>
  <si>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</si>
  <si>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</si>
  <si>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</si>
  <si>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</si>
  <si>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</si>
  <si>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</si>
  <si>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</si>
  <si>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</si>
  <si>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</si>
  <si>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</si>
  <si>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</si>
  <si>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</si>
  <si>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</si>
  <si>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</si>
  <si>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</si>
  <si>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</si>
  <si>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</si>
  <si>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</si>
  <si>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</si>
  <si>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</si>
  <si>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</si>
  <si>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</si>
  <si>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</si>
  <si>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</si>
  <si>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</si>
  <si>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</si>
  <si>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</si>
  <si>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</si>
  <si>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</si>
  <si>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</si>
  <si>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</si>
  <si>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</si>
  <si>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</si>
  <si>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</si>
  <si>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</si>
  <si>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</si>
  <si>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</si>
  <si>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</si>
  <si>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</si>
  <si>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</si>
  <si>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</si>
  <si>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</si>
  <si>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</si>
  <si>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</si>
  <si>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</si>
  <si>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</si>
  <si>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</si>
  <si>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</si>
  <si>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</si>
  <si>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</si>
  <si>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</si>
  <si>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</si>
  <si>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</si>
  <si>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</si>
  <si>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</si>
  <si>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</si>
  <si>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</si>
  <si>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</si>
  <si>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</si>
  <si>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</si>
  <si>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</si>
  <si>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</si>
  <si>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</si>
  <si>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</si>
  <si>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</si>
  <si>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</si>
  <si>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</si>
  <si>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</si>
  <si>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</si>
  <si>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</si>
  <si>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</si>
  <si>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</si>
  <si>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</si>
  <si>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</si>
  <si>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</si>
  <si>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</si>
  <si>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</si>
  <si>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</si>
  <si>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</si>
  <si>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</si>
  <si>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</si>
  <si>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</si>
  <si>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</si>
  <si>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</si>
  <si>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</si>
  <si>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</si>
  <si>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</si>
  <si>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</si>
  <si>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</si>
  <si>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</si>
  <si>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</si>
  <si>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</si>
  <si>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</si>
  <si>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</si>
  <si>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</si>
  <si>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</si>
  <si>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</si>
  <si>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</si>
  <si>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</si>
  <si>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</si>
  <si>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</si>
  <si>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</si>
  <si>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</si>
  <si>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</si>
  <si>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</si>
  <si>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</si>
  <si>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</si>
  <si>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</si>
  <si>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</si>
  <si>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</si>
  <si>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</si>
  <si>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</si>
  <si>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</si>
  <si>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</si>
  <si>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</si>
  <si>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</si>
  <si>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</si>
  <si>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</si>
  <si>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</si>
  <si>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</si>
  <si>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</si>
  <si>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</si>
  <si>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</si>
  <si>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</si>
  <si>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</si>
  <si>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</si>
  <si>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</si>
  <si>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</si>
  <si>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</si>
  <si>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</si>
  <si>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</si>
  <si>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</si>
  <si>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</si>
  <si>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</si>
  <si>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</si>
  <si>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</si>
  <si>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</si>
  <si>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</si>
  <si>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</si>
  <si>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</si>
  <si>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</si>
  <si>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</si>
  <si>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</si>
  <si>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</si>
  <si>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</si>
  <si>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</si>
  <si>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</si>
  <si>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</si>
  <si>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</si>
  <si>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</si>
  <si>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</si>
  <si>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</si>
  <si>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</si>
  <si>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</si>
  <si>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</si>
  <si>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</si>
  <si>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</si>
  <si>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</si>
  <si>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</si>
  <si>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</si>
  <si>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</si>
  <si>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</si>
  <si>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</si>
  <si>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</si>
  <si>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</si>
  <si>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</si>
  <si>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</si>
  <si>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</si>
  <si>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</si>
  <si>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</si>
  <si>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</si>
  <si>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</si>
  <si>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</si>
  <si>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</si>
  <si>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</si>
  <si>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</si>
  <si>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</si>
  <si>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</si>
  <si>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</si>
  <si>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</si>
  <si>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</si>
  <si>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</si>
  <si>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</si>
  <si>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</si>
  <si>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</si>
  <si>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</si>
  <si>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</si>
  <si>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</si>
  <si>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</si>
  <si>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</si>
  <si>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</si>
  <si>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</si>
  <si>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</si>
  <si>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</si>
  <si>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</si>
  <si>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</si>
  <si>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</si>
  <si>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</si>
  <si>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</si>
  <si>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</si>
  <si>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</si>
  <si>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</si>
  <si>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</si>
  <si>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</si>
  <si>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</si>
  <si>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</si>
  <si>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</si>
  <si>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</si>
  <si>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</si>
  <si>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</si>
  <si>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</si>
  <si>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</si>
  <si>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</si>
  <si>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</si>
  <si>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</si>
  <si>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</si>
  <si>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</si>
  <si>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</si>
  <si>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</si>
  <si>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</si>
  <si>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</si>
  <si>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</si>
  <si>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</si>
  <si>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</si>
  <si>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</si>
  <si>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</si>
  <si>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</si>
  <si>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</si>
  <si>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</si>
  <si>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</si>
  <si>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</si>
  <si>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</si>
  <si>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</si>
  <si>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</si>
  <si>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</si>
  <si>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</si>
  <si>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</si>
  <si>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</si>
  <si>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</si>
  <si>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</si>
  <si>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</si>
  <si>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</si>
  <si>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</si>
  <si>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</si>
  <si>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</si>
  <si>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</si>
  <si>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</si>
  <si>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</si>
  <si>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</si>
  <si>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</si>
  <si>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</si>
  <si>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</si>
  <si>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</si>
  <si>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</si>
  <si>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</si>
  <si>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</si>
  <si>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</si>
  <si>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</si>
  <si>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</si>
  <si>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</si>
  <si>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</si>
  <si>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</si>
  <si>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</si>
  <si>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</si>
  <si>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</si>
  <si>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</si>
  <si>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</si>
  <si>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</si>
  <si>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</si>
  <si>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</si>
  <si>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</si>
  <si>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</si>
  <si>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</si>
  <si>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</si>
  <si>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</si>
  <si>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</si>
  <si>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</si>
  <si>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</si>
  <si>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</si>
  <si>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</si>
  <si>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</si>
  <si>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</si>
  <si>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</si>
  <si>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</si>
  <si>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</si>
  <si>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</si>
  <si>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</si>
  <si>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</si>
  <si>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</si>
  <si>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</si>
  <si>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</si>
  <si>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</si>
  <si>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</si>
  <si>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</si>
  <si>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</si>
  <si>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</si>
  <si>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</si>
  <si>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</si>
  <si>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</si>
  <si>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</si>
  <si>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</si>
  <si>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</si>
  <si>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</si>
  <si>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</si>
  <si>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</si>
  <si>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</si>
  <si>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</si>
  <si>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</si>
  <si>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</si>
  <si>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</si>
  <si>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</si>
  <si>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</si>
  <si>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</si>
  <si>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</si>
  <si>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</si>
  <si>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</si>
  <si>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</si>
  <si>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</si>
  <si>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</si>
  <si>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</si>
  <si>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</si>
  <si>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</si>
  <si>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</si>
  <si>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</si>
  <si>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</si>
  <si>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</si>
  <si>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</si>
  <si>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</si>
  <si>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</si>
  <si>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</si>
  <si>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</si>
  <si>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</si>
  <si>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</si>
  <si>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</si>
  <si>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</si>
  <si>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</si>
  <si>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</si>
  <si>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</si>
  <si>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</si>
  <si>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</si>
  <si>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</si>
  <si>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</si>
  <si>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</si>
  <si>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</si>
  <si>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</si>
  <si>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</si>
  <si>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</si>
  <si>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</si>
  <si>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</si>
  <si>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</si>
  <si>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</si>
  <si>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</si>
  <si>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</si>
  <si>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</si>
  <si>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</si>
  <si>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</si>
  <si>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</si>
  <si>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</si>
  <si>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</si>
  <si>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</si>
  <si>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</si>
  <si>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</si>
  <si>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</si>
  <si>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</si>
  <si>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</si>
  <si>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</si>
  <si>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</si>
  <si>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</si>
  <si>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</si>
  <si>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</si>
  <si>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</si>
  <si>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</si>
  <si>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</si>
  <si>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</si>
  <si>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</si>
  <si>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</si>
  <si>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</si>
  <si>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</si>
  <si>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</si>
  <si>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</si>
  <si>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</si>
  <si>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</si>
  <si>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</si>
  <si>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</si>
  <si>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</si>
  <si>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</si>
  <si>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</si>
  <si>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</si>
  <si>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</si>
  <si>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</si>
  <si>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</si>
  <si>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</si>
  <si>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</si>
  <si>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</si>
  <si>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</si>
  <si>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</si>
  <si>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</si>
  <si>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</si>
  <si>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</si>
  <si>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</si>
  <si>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</si>
  <si>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</si>
  <si>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</si>
  <si>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</si>
  <si>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</si>
  <si>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</si>
  <si>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</si>
  <si>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</si>
  <si>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</si>
  <si>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</si>
  <si>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</si>
  <si>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</si>
  <si>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</si>
  <si>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</si>
  <si>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</si>
  <si>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</si>
  <si>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</si>
  <si>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</si>
  <si>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</si>
  <si>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</si>
  <si>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</si>
  <si>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</si>
  <si>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</si>
  <si>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</si>
  <si>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</si>
  <si>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</si>
  <si>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</si>
  <si>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</si>
  <si>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</si>
  <si>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</si>
  <si>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</si>
  <si>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</si>
  <si>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</si>
  <si>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</si>
  <si>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</si>
  <si>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</si>
  <si>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</si>
  <si>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</si>
  <si>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</si>
  <si>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</si>
  <si>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</si>
  <si>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</si>
  <si>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</si>
  <si>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</si>
  <si>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</si>
  <si>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</si>
  <si>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</si>
  <si>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</si>
  <si>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</si>
  <si>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</si>
  <si>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</si>
  <si>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</si>
  <si>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</si>
  <si>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</si>
  <si>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</si>
  <si>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</si>
  <si>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</si>
  <si>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</si>
  <si>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</si>
  <si>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</si>
  <si>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</si>
  <si>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</si>
  <si>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</si>
  <si>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</si>
  <si>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</si>
  <si>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</si>
  <si>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</si>
  <si>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</si>
  <si>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</si>
  <si>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</si>
  <si>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</si>
  <si>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</si>
  <si>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</si>
  <si>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</si>
  <si>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</si>
  <si>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</si>
  <si>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</si>
  <si>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</si>
  <si>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</si>
  <si>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</si>
  <si>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</si>
  <si>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</si>
  <si>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</si>
  <si>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</si>
  <si>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</si>
  <si>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</si>
  <si>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</si>
  <si>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</si>
  <si>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</si>
  <si>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</si>
  <si>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</si>
  <si>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</si>
  <si>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</si>
  <si>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</si>
  <si>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</si>
  <si>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</si>
  <si>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</si>
  <si>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</si>
  <si>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</si>
  <si>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</si>
  <si>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</si>
  <si>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</si>
  <si>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</si>
  <si>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</si>
  <si>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</si>
  <si>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</si>
  <si>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</si>
  <si>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</si>
  <si>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</si>
  <si>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</si>
  <si>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</si>
  <si>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</si>
  <si>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</si>
  <si>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</si>
  <si>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</si>
  <si>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</si>
  <si>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</si>
  <si>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</si>
  <si>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</si>
  <si>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</si>
  <si>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</si>
  <si>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</si>
  <si>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</si>
  <si>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</si>
  <si>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</si>
  <si>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</si>
  <si>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</si>
  <si>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</si>
  <si>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</si>
  <si>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</si>
  <si>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</si>
  <si>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</si>
  <si>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</si>
  <si>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</si>
  <si>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</si>
  <si>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</si>
  <si>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</si>
  <si>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</si>
  <si>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</si>
  <si>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</si>
  <si>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</si>
  <si>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</si>
  <si>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</si>
  <si>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</si>
  <si>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</si>
  <si>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</si>
  <si>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</si>
  <si>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</si>
  <si>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</si>
  <si>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</si>
  <si>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</si>
  <si>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</si>
  <si>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</si>
  <si>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</si>
  <si>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</si>
  <si>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</si>
  <si>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</si>
  <si>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</si>
  <si>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</si>
  <si>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</si>
  <si>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</si>
  <si>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</si>
  <si>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</si>
  <si>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</si>
  <si>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</si>
  <si>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</si>
  <si>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</si>
  <si>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</si>
  <si>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</si>
  <si>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</si>
  <si>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</si>
  <si>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</si>
  <si>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</si>
  <si>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</si>
  <si>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</si>
  <si>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</si>
  <si>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</si>
  <si>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</si>
  <si>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</si>
  <si>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</si>
  <si>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</si>
  <si>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</si>
  <si>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</si>
  <si>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</si>
  <si>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</si>
  <si>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</si>
  <si>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</si>
  <si>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</si>
  <si>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</si>
  <si>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</si>
  <si>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</si>
  <si>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</si>
  <si>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</si>
  <si>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</si>
  <si>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</si>
  <si>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</si>
  <si>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</si>
  <si>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</si>
  <si>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</si>
  <si>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</si>
  <si>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</si>
  <si>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</si>
  <si>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</si>
  <si>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</si>
  <si>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</si>
  <si>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</si>
  <si>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</si>
  <si>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</si>
  <si>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</si>
  <si>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</si>
  <si>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</si>
  <si>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</si>
  <si>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</si>
  <si>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</si>
  <si>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</si>
  <si>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</si>
  <si>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</si>
  <si>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</si>
  <si>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</si>
  <si>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</si>
  <si>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</si>
  <si>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</si>
  <si>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</si>
  <si>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</si>
  <si>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</si>
  <si>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</si>
  <si>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</si>
  <si>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</si>
  <si>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</si>
  <si>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</si>
  <si>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</si>
  <si>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</si>
  <si>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</si>
  <si>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</si>
  <si>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</si>
  <si>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</si>
  <si>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</si>
  <si>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</si>
  <si>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</si>
  <si>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</si>
  <si>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Qualified Business Income Deduction</t>
  </si>
  <si>
    <t>Qualified Business Income Deduction Worksheet Activity: Sch C: 01 1 Qualified business income . . . . . . . . . . . . . . . . . . . . . . . . . 1 49,330 2 Multiply line 1 by 20% . . . . . . . . . . . . . . . . . . . . . . . . . . . . . . . . . . . 2 9,866 3 W-2 wages . . . . . . . . . . . . . . . . . . . . . . . . . . . . . . . 3 0 a 50% of W-2 wages . . . . . . . . . . . . . . . . . . . . . . . . . . . . . . . . 3a 0 b 25% of W-2 wages . . . . . . . . . . . . . . . . . . . . . . . . . . . . . . . . 3b 0 4 2.5% of qualified property . . . . . . . . . . . . . . . . . . . . . . . . . 4 0 5 Greater of line 3a or line 3b plus line 4 . . . . . . . . . . . . . . . . . . . . . . . . . . . . 5 0 6 Cooperative dividends adjustment . . . . . . . . . . . . . . . . . . . . . 6 Is Form 1040, line 10 equal to or less than $157,500 ($315,000 for MFJ)? X Yes. Skip lines 7 through 12. Subtract line 6 from line 2 and enter the amount on line 13. No. Is Form 1040, line 10 more than $207,500 ($415,000 for MFJ) or is line 5 greater than line 2? Yes. Skip lines 7 through 12. Subtract line 6 from the lesser of lines 2 or 5 and enter the amount on line 13. No. Continue to line 7. 7 Subtract line 5 from line 2 . . . . . . . . . . . . . . . . . . . . . . . . . . . . . . . . . 7 0 8 Taxable income amount from Form 1040, line 10 . . . . . . . . . . . . . . . . . . . . . . . . 8 0 9 Threshold amount. Enter $157,500 ($315,000 for MFJ) . . . . . . . . . . . . . . . . . . . . . . 9 0 10 Subtract line 9 from line 8 . . . . . . . . . . . . . . . . . . . . . . . . . . . . . . . . . 10 0 11 Divide line 10 by $50,000 ($100,000 for MFJ) . . . . . . . . . . . . . . . . . . . . . . . . . 11 0.00% 12 Multiply line 7 by line 11 . . . . . . . . . . . . . . . . . . . . . . . . . . . . . . . . . . 12 0 13 Subtract lines 12 and 6 from line 2. This is the QBI deduction for this trade or business . . . . . . . . . 13 9,866</t>
  </si>
  <si>
    <t>Qualified Business Income Deduction Worksheet</t>
  </si>
  <si>
    <t>Enter info on Qual Busn Income Decution Worksheet</t>
  </si>
  <si>
    <t>Amount Due/(Overpayment)</t>
  </si>
  <si>
    <t>Amount of overpayment applied to next tax year</t>
  </si>
  <si>
    <t>Amount of overpayment refunded</t>
  </si>
  <si>
    <t>Tax-exempt interest. . . . . . . . . . . . . . . . . . . . . . . . . . . .</t>
  </si>
  <si>
    <t>Qualified dividends. . . . . . . . . . . . . . . . . . . . . . . . . . . .</t>
  </si>
  <si>
    <t>IRAs, pensions, and annuities. . . . . . . . . . . . . . . . . . . . . . . . . . . .</t>
  </si>
  <si>
    <t>Social security benefits . . . . . . . . . . . . . . . . . . . . . . . . . . . .</t>
  </si>
  <si>
    <t>Taxable Interest . . . . . . . . . . . . . . . . . . . . . . . . . . . .</t>
  </si>
  <si>
    <t>Ordinary dividends . . . . . . . . . . . . . . . . . . . . . . . . . . . .</t>
  </si>
  <si>
    <t>Taxable amount . . . . . . . . . . . . . . . . . . . . . . . . . . . .</t>
  </si>
  <si>
    <t>Total income. Add lines 1 through 5. Add any amount from Schedule 1, line 22 . . . . . . . . . . . . . . . . . . . . . . . . . . . .</t>
  </si>
  <si>
    <t>Adjusted gross income. If you have no adjustments to income, enter the amount from line 6; otherwise, Subtract Schedule 1, line 36, from line 6 . . . . . . . . . . . . . . . . . . . . . . . . . . . .</t>
  </si>
  <si>
    <t>Standard deduction or itemized deductions . . . . . . . . . . . . . . . . . . . . . . . . . . . . . . . . . . . . . . . . . . . . . . . . . . . . . . . . . . . . . . . . . . . . . . . . . . . . . . . . . . . . . . . . . . . . . . . . . . . . . . . . . . . . . . . .</t>
  </si>
  <si>
    <t>Qualified business income deduction (see instructions) . . . . . . . . . . . . . . . . . . . . . . . . . . . . . . . . . . . . . . . . . . . . . . . . . . . . . . . . . . . . . . . . . . . . . . . . . . . . . . . . . . . .</t>
  </si>
  <si>
    <t>Taxable income. Subtract lines 8 and 9 from line 7. If zero or less, enter -0- . . . . . . . . . . . . . . . . . . . . . . . . . . . . . . . . . . . . . . . . . . . . . . . . . . . . . . . . . . . . . . . . . . . . . . . . . . . . . . . . . . . .</t>
  </si>
  <si>
    <t>(a) Tax (see inst.) . . . . . . . . . . . . . . . . . . . . . . . . . . . . . . . . . . . . . . . . . . . . . . . . . . . . . . . . . . . . . . . . . . . . . . . . . . . . . . . . . . . . . . . . . . . . . . . . . . . . . . . . . . . . . . . .</t>
  </si>
  <si>
    <t>(a) Child tax credit/credit for other dependents . . . . . . . . . . . . . . . . . . . . . . . . . . . .</t>
  </si>
  <si>
    <t>Federal income tax withheld from Forms W-2 and 1099 . . . . . . . . . . . . . . . . . . . . . . . . . . . . . . . . . . . . . . . . . . . . . . . . . . . . . . . . . . . . . . . . . . . . . . . . . . . . . . . . . . . .</t>
  </si>
  <si>
    <t>Subtract line 12 from line 11. If zero or less, enter -0- . . . . . . . . . . . . . . . . . . . . . . . . . . . . . . . . . . . . . . . . . . . . . . . . . . . . . . . . . . . . . . . . . . . . . . . . . . . . . . . . . . . . . . . . . . . . . . . . . . . . . . . . . . . . . . . .</t>
  </si>
  <si>
    <t>Other taxes. Attach Schedule 4 . . . . . . . . . . . . . . . . . . . . . . . . . . . . . . . . . . . . . . . . . . . . . . . . . . . . . . . . . . . . . . . . . . . . . . . . . . . . . . . . . . . . . . . . . . . . . . . . . . . . . . . . . . . . . . . .</t>
  </si>
  <si>
    <t>Total tax. Add lines 13 and 14 . . . . . . . . . . . . . . . . . . . . . . . . . . . . . . . . . . . . . . . . . . . . . . . . . . . . . . . . . . . . . . . . . . . . . . . . . . . . . . . . . . . . . . . . . . . . . . . . . . . . . . . . . . . . . . . .</t>
  </si>
  <si>
    <t xml:space="preserve"> . . . . . . . . . . . . . . . . . . . . . . . . . . . . . . . . . . . . . . . . . . . . . . . . . . . . . . . .</t>
  </si>
  <si>
    <t>Add lines 16 and 17. These are your total payments . . . . . . . . . . . . . . . . . . . . . . . . . . . . . . . . . . . . . . . . . . . . . . . . . . . . . . . . . . . . . . . . . . . . . . . . . . . . . . . . . . . . . . . . . . . . . . . . . . . . . . . . . . . . . . . . . . . . . . . . . . . . . . . . . . . . . . . . . . . .</t>
  </si>
  <si>
    <r>
      <t xml:space="preserve">Amount of line 19 you want </t>
    </r>
    <r>
      <rPr>
        <b/>
        <sz val="11"/>
        <color theme="1"/>
        <rFont val="Calibri"/>
        <family val="2"/>
        <scheme val="minor"/>
      </rPr>
      <t>applied to your 2019 estimated tax . . . . . . . . . . . . . . . . . . . . . . . . . . . . . . . . . . . . . . . . . . . . . . . . . . . . . . . . . . . . . . . . . . . . . . . . . . . . . . . . . . . .</t>
    </r>
  </si>
  <si>
    <r>
      <rPr>
        <b/>
        <sz val="11"/>
        <color theme="1"/>
        <rFont val="Calibri"/>
        <family val="2"/>
        <scheme val="minor"/>
      </rPr>
      <t xml:space="preserve">Amount you owe. </t>
    </r>
    <r>
      <rPr>
        <sz val="11"/>
        <color theme="1"/>
        <rFont val="Calibri"/>
        <family val="2"/>
        <scheme val="minor"/>
      </rPr>
      <t>Subtract line 18 from line 15. For detail on how to pay, see instructions . . . . . . . . . . . . . . . . . . . . . . . . . . . . . . . . . . . . . . . . . . . . . . . . . . . . . . . . . . . . . . . . . . . . . . . . . . . . . . . . . . . .</t>
    </r>
  </si>
  <si>
    <t>Estimated tax penalty (see instructions) . . . . . . . . . . . . . . . . . . . . . . . . . . . . . . . . . . . . . . . . . . . . . . . . . . . . . . . . . . . . . . . . . . . . . . . . . . . . . . . . . . . .</t>
  </si>
  <si>
    <t>If line 18 is more than line 15, subtract line 15 from line 18. This is the amount you overpaid . . . . . . . . . . . . . . . . . . . . . . . . . . . . . . . . . . . . . . . . . . . . . . . . . . . . . . . . . . . . . . . . . . . . . . . . . . . . . . . . . . . .</t>
  </si>
  <si>
    <r>
      <t xml:space="preserve">Amount of line 19 you want </t>
    </r>
    <r>
      <rPr>
        <b/>
        <sz val="11"/>
        <color theme="1"/>
        <rFont val="Calibri"/>
        <family val="2"/>
        <scheme val="minor"/>
      </rPr>
      <t>refunded</t>
    </r>
    <r>
      <rPr>
        <sz val="11"/>
        <color theme="1"/>
        <rFont val="Calibri"/>
        <family val="2"/>
        <scheme val="minor"/>
      </rPr>
      <t xml:space="preserve"> to you . . . . . . . . . . . . . . . . . . . . . . . . . . . . . . . . . . . . . . . . . . . . . . . . . . . . . . . . . . . . . . . . . . . . . . . . . . . . . . . . . . . .</t>
    </r>
  </si>
  <si>
    <r>
      <rPr>
        <sz val="11"/>
        <color theme="1"/>
        <rFont val="Calibri"/>
        <family val="2"/>
        <scheme val="minor"/>
      </rPr>
      <t>Form</t>
    </r>
    <r>
      <rPr>
        <b/>
        <sz val="11"/>
        <color theme="1"/>
        <rFont val="Calibri"/>
        <family val="2"/>
        <scheme val="minor"/>
      </rPr>
      <t xml:space="preserve"> 1040 </t>
    </r>
  </si>
  <si>
    <t>Principal Business</t>
  </si>
  <si>
    <t>Business Name</t>
  </si>
  <si>
    <t>Net Profit (Loss)</t>
  </si>
  <si>
    <t>Profits</t>
  </si>
  <si>
    <t>Losses</t>
  </si>
  <si>
    <t>Profits from Schedule C</t>
  </si>
  <si>
    <t>Losses from Schedule C</t>
  </si>
  <si>
    <t>Net Profit/(Loss) From Schedule C</t>
  </si>
  <si>
    <t>FIT Withheld from 8959</t>
  </si>
  <si>
    <t>House or REP</t>
  </si>
  <si>
    <t>Weathersfield SD</t>
  </si>
  <si>
    <t>Enter info on Student Loan Interest Deduction Workshseet</t>
  </si>
  <si>
    <t>Student Loan Interest Deduction Workshseet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</si>
</sst>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90">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style="medium">
        <color indexed="64"/>
      </left>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58">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5" borderId="49" xfId="0" applyFont="1" applyFill="1" applyBorder="1"/>
    <xf numFmtId="0" fontId="0" fillId="0" borderId="61" xfId="0" applyFont="1" applyBorder="1"/>
    <xf numFmtId="0" fontId="0" fillId="0" borderId="58"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10"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10"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9" borderId="49" xfId="0" applyFill="1" applyBorder="1"/>
    <xf numFmtId="164" fontId="0" fillId="19" borderId="49" xfId="1" applyNumberFormat="1" applyFont="1" applyFill="1" applyBorder="1"/>
    <xf numFmtId="0" fontId="0" fillId="19" borderId="49" xfId="0" applyFont="1" applyFill="1" applyBorder="1"/>
    <xf numFmtId="0" fontId="0" fillId="19" borderId="49" xfId="0" applyFont="1" applyFill="1" applyBorder="1" applyAlignment="1">
      <alignment horizontal="center"/>
    </xf>
    <xf numFmtId="0" fontId="0" fillId="19" borderId="14" xfId="0" applyFont="1" applyFill="1" applyBorder="1" applyAlignment="1">
      <alignment horizontal="center"/>
    </xf>
    <xf numFmtId="0" fontId="0" fillId="19" borderId="13" xfId="0" applyFill="1" applyBorder="1"/>
    <xf numFmtId="0" fontId="0" fillId="19" borderId="14" xfId="0" applyFill="1" applyBorder="1"/>
    <xf numFmtId="0" fontId="0" fillId="11" borderId="48" xfId="0" applyFill="1" applyBorder="1"/>
    <xf numFmtId="0" fontId="0" fillId="0" borderId="59" xfId="0" applyFont="1" applyBorder="1"/>
    <xf numFmtId="0" fontId="10" fillId="0" borderId="0" xfId="0" applyFont="1" applyFill="1"/>
    <xf numFmtId="0" fontId="0" fillId="5" borderId="14" xfId="0" applyFill="1" applyBorder="1"/>
    <xf numFmtId="164" fontId="0" fillId="0" borderId="36" xfId="1" applyNumberFormat="1" applyFont="1" applyFill="1" applyBorder="1"/>
    <xf numFmtId="0" fontId="0" fillId="9" borderId="15" xfId="0" applyFill="1" applyBorder="1"/>
    <xf numFmtId="0" fontId="0" fillId="9" borderId="16" xfId="0" applyFill="1" applyBorder="1"/>
    <xf numFmtId="164" fontId="0" fillId="8" borderId="49" xfId="1" applyNumberFormat="1" applyFont="1" applyFill="1" applyBorder="1"/>
    <xf numFmtId="164" fontId="0" fillId="0" borderId="38" xfId="0" applyNumberFormat="1" applyBorder="1"/>
    <xf numFmtId="164" fontId="0" fillId="0" borderId="40" xfId="0" applyNumberFormat="1" applyBorder="1"/>
    <xf numFmtId="164" fontId="0" fillId="0" borderId="0" xfId="0" applyNumberFormat="1" applyBorder="1"/>
    <xf numFmtId="164" fontId="0" fillId="0" borderId="30" xfId="0" applyNumberFormat="1" applyBorder="1"/>
    <xf numFmtId="164" fontId="0" fillId="0" borderId="46" xfId="0" applyNumberFormat="1" applyBorder="1"/>
    <xf numFmtId="164" fontId="0" fillId="0" borderId="55" xfId="0" applyNumberFormat="1" applyBorder="1"/>
    <xf numFmtId="164" fontId="0" fillId="0" borderId="58" xfId="0" applyNumberFormat="1" applyBorder="1"/>
    <xf numFmtId="164" fontId="0" fillId="0" borderId="50" xfId="0" applyNumberFormat="1" applyBorder="1"/>
    <xf numFmtId="164" fontId="0" fillId="0" borderId="51" xfId="0" applyNumberFormat="1" applyBorder="1"/>
    <xf numFmtId="164" fontId="2" fillId="0" borderId="58" xfId="0" applyNumberFormat="1" applyFont="1" applyBorder="1"/>
    <xf numFmtId="14" fontId="0" fillId="0" borderId="49" xfId="0" applyNumberFormat="1" applyBorder="1"/>
    <xf numFmtId="164" fontId="0" fillId="0" borderId="59" xfId="0" applyNumberFormat="1" applyBorder="1"/>
    <xf numFmtId="164" fontId="0" fillId="0" borderId="18" xfId="0" applyNumberFormat="1" applyBorder="1"/>
    <xf numFmtId="164" fontId="0" fillId="0" borderId="22" xfId="1" applyNumberFormat="1" applyFont="1" applyBorder="1"/>
    <xf numFmtId="164" fontId="0" fillId="7" borderId="27" xfId="1" applyNumberFormat="1" applyFont="1" applyFill="1" applyBorder="1"/>
    <xf numFmtId="164" fontId="2" fillId="0" borderId="89" xfId="1" applyNumberFormat="1" applyFont="1" applyBorder="1"/>
    <xf numFmtId="0" fontId="0" fillId="19" borderId="13" xfId="0" applyFont="1" applyFill="1" applyBorder="1" applyAlignment="1">
      <alignment horizontal="center"/>
    </xf>
    <xf numFmtId="0" fontId="0" fillId="19"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0" fillId="0" borderId="0" xfId="0" applyFill="1" applyAlignment="1">
      <alignment horizontal="center" wrapText="1"/>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10" fillId="0" borderId="0" xfId="0" applyFont="1" applyAlignment="1">
      <alignment horizontal="center" wrapText="1"/>
    </xf>
    <xf numFmtId="0" fontId="0" fillId="0" borderId="15" xfId="0" applyFill="1" applyBorder="1" applyAlignment="1">
      <alignment horizontal="center"/>
    </xf>
    <xf numFmtId="0" fontId="0" fillId="0" borderId="16" xfId="0"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2" fillId="0" borderId="0" xfId="0" applyFont="1" applyAlignment="1">
      <alignment horizontal="center" wrapText="1"/>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5" fontId="30" fillId="0" borderId="49" xfId="3" applyNumberFormat="1" applyFont="1" applyFill="1" applyBorder="1" applyAlignment="1">
      <alignment horizontal="right" wrapText="1"/>
    </xf>
    <xf numFmtId="0" fontId="27" fillId="0" borderId="49" xfId="3" applyFill="1" applyBorder="1" applyAlignment="1">
      <alignment horizontal="right"/>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164" fontId="27" fillId="0" borderId="58" xfId="1" applyNumberFormat="1" applyFont="1" applyFill="1" applyBorder="1" applyAlignment="1">
      <alignment horizontal="center"/>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20" xfId="0" applyFill="1" applyBorder="1" applyAlignment="1">
      <alignment horizontal="center"/>
    </xf>
    <xf numFmtId="0" fontId="0" fillId="7" borderId="15" xfId="0" applyFill="1" applyBorder="1" applyAlignment="1">
      <alignment horizontal="center"/>
    </xf>
    <xf numFmtId="0" fontId="0" fillId="7" borderId="16" xfId="0"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164" fontId="0" fillId="7" borderId="19" xfId="1" applyNumberFormat="1" applyFont="1"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164" fontId="2" fillId="7" borderId="51" xfId="1" applyNumberFormat="1" applyFont="1" applyFill="1" applyBorder="1" applyAlignment="1"/>
    <xf numFmtId="0" fontId="2" fillId="7" borderId="19" xfId="1" applyNumberFormat="1" applyFont="1" applyFill="1" applyBorder="1" applyAlignment="1">
      <alignment horizontal="center"/>
    </xf>
    <xf numFmtId="0" fontId="2" fillId="7" borderId="58" xfId="1" applyNumberFormat="1" applyFont="1" applyFill="1" applyBorder="1" applyAlignment="1">
      <alignment horizontal="center"/>
    </xf>
    <xf numFmtId="0" fontId="2" fillId="7" borderId="51" xfId="1" applyNumberFormat="1" applyFont="1" applyFill="1" applyBorder="1" applyAlignment="1">
      <alignment horizontal="center"/>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164" fontId="0" fillId="0" borderId="49" xfId="1" applyNumberFormat="1" applyFont="1" applyBorder="1" applyAlignment="1">
      <alignment horizontal="center"/>
    </xf>
    <xf numFmtId="0" fontId="0" fillId="9" borderId="49" xfId="0" applyFill="1" applyBorder="1" applyAlignment="1">
      <alignment horizontal="center"/>
    </xf>
    <xf numFmtId="0" fontId="10" fillId="0" borderId="49" xfId="0" applyFont="1" applyBorder="1" applyAlignment="1">
      <alignment horizontal="center" wrapText="1"/>
    </xf>
    <xf numFmtId="0" fontId="0" fillId="7" borderId="49" xfId="0" applyFill="1" applyBorder="1" applyAlignment="1">
      <alignment horizontal="center"/>
    </xf>
    <xf numFmtId="0" fontId="2" fillId="0" borderId="49" xfId="0" applyFont="1" applyBorder="1" applyAlignment="1">
      <alignment horizontal="center"/>
    </xf>
    <xf numFmtId="0" fontId="6" fillId="0" borderId="49" xfId="0" applyFont="1" applyBorder="1" applyAlignment="1">
      <alignment horizontal="center" wrapText="1"/>
    </xf>
    <xf numFmtId="0" fontId="10" fillId="0" borderId="0" xfId="0" applyFont="1" applyBorder="1" applyAlignment="1">
      <alignment horizontal="center"/>
    </xf>
    <xf numFmtId="0" fontId="10" fillId="7" borderId="15" xfId="0" applyFont="1" applyFill="1" applyBorder="1" applyAlignment="1">
      <alignment horizontal="center"/>
    </xf>
    <xf numFmtId="0" fontId="10" fillId="7" borderId="20" xfId="0" applyFont="1" applyFill="1" applyBorder="1" applyAlignment="1">
      <alignment horizontal="center"/>
    </xf>
    <xf numFmtId="0" fontId="10" fillId="7" borderId="16" xfId="0" applyFont="1" applyFill="1" applyBorder="1" applyAlignment="1">
      <alignment horizontal="center"/>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2" fillId="0" borderId="48" xfId="0" applyFont="1" applyBorder="1" applyAlignment="1">
      <alignment horizontal="right"/>
    </xf>
    <xf numFmtId="0" fontId="10" fillId="0" borderId="17"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1" xfId="0" applyFont="1" applyBorder="1" applyAlignment="1">
      <alignment horizontal="center" wrapText="1"/>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59"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10" fillId="0" borderId="58" xfId="0" applyFont="1" applyBorder="1" applyAlignment="1">
      <alignment horizontal="center" wrapText="1"/>
    </xf>
    <xf numFmtId="0" fontId="0" fillId="0" borderId="0" xfId="0" applyBorder="1" applyAlignment="1">
      <alignment horizontal="center" wrapText="1"/>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0" fillId="0" borderId="49" xfId="0" applyBorder="1" applyAlignment="1">
      <alignment horizontal="center"/>
    </xf>
    <xf numFmtId="0" fontId="0" fillId="0" borderId="20" xfId="0"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0" fontId="2" fillId="0" borderId="49" xfId="0" applyFont="1" applyBorder="1" applyAlignment="1">
      <alignment horizontal="right"/>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49" xfId="1" applyNumberFormat="1" applyFont="1" applyFill="1" applyBorder="1" applyAlignment="1">
      <alignment horizontal="center"/>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0" fillId="0" borderId="49" xfId="1" applyNumberFormat="1" applyFont="1" applyFill="1" applyBorder="1" applyAlignment="1">
      <alignment horizontal="right"/>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59" xfId="0" applyNumberFormat="1" applyBorder="1" applyAlignment="1">
      <alignment horizontal="center"/>
    </xf>
  </cellXfs>
  <cellStyles count="5">
    <cellStyle name="Comma" xfId="1" builtinId="3"/>
    <cellStyle name="Hyperlink" xfId="2" builtinId="8"/>
    <cellStyle name="Normal" xfId="0" builtinId="0"/>
    <cellStyle name="Normal 2" xfId="3"/>
    <cellStyle name="Percent" xfId="4" builtinId="5"/>
  </cellStyles>
  <dxfs count="35">
    <dxf>
      <fill>
        <patternFill>
          <bgColor rgb="FFCC0066"/>
        </patternFill>
      </fill>
    </dxf>
    <dxf>
      <fill>
        <patternFill>
          <bgColor rgb="FFCC0066"/>
        </patternFill>
      </fill>
    </dxf>
    <dxf>
      <fill>
        <patternFill>
          <bgColor rgb="FFCC0066"/>
        </patternFill>
      </fill>
    </dxf>
    <dxf>
      <fill>
        <patternFill>
          <bgColor rgb="FFCC0066"/>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CC0066"/>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64995</xdr:colOff>
      <xdr:row>22</xdr:row>
      <xdr:rowOff>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irs.gov/Form6251"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pub/irs-pdf/i1040sca.pdf"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b.pdf" TargetMode="External"/><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irs.gov/pub/irs-pdf/i1040sc.pdf"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irs.gov/instructions/i1040sd"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3.bin"/><Relationship Id="rId1" Type="http://schemas.openxmlformats.org/officeDocument/2006/relationships/hyperlink" Target="https://www.irs.gov/pub/irs-pdf/i1040se.pdf" TargetMode="External"/><Relationship Id="rId4" Type="http://schemas.openxmlformats.org/officeDocument/2006/relationships/comments" Target="../comments7.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4.bin"/><Relationship Id="rId1" Type="http://schemas.openxmlformats.org/officeDocument/2006/relationships/hyperlink" Target="https://www.irs.gov/pub/irs-pdf/i1040sse.pdf"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7" tint="0.79998168889431442"/>
  </sheetPr>
  <dimension ref="A1:O153"/>
  <sheetViews>
    <sheetView zoomScale="70" zoomScaleNormal="70" workbookViewId="0">
      <selection activeCell="C40" sqref="C40"/>
    </sheetView>
  </sheetViews>
  <sheetFormatPr defaultRowHeight="14.4" outlineLevelRow="1" x14ac:dyDescent="0.3"/>
  <cols>
    <col min="1" max="1" width="11.88671875" customWidth="1"/>
    <col min="2" max="2" width="51.88671875" customWidth="1"/>
    <col min="3" max="3" width="21.5546875" customWidth="1"/>
    <col min="4" max="4" width="39.88671875" customWidth="1"/>
    <col min="5" max="5" width="16.6640625" bestFit="1" customWidth="1"/>
    <col min="6" max="6" width="13.21875" customWidth="1"/>
    <col min="7" max="7" width="12" bestFit="1" customWidth="1"/>
    <col min="8" max="8" width="12.21875" bestFit="1" customWidth="1"/>
    <col min="9" max="9" width="11.44140625" customWidth="1"/>
    <col min="14" max="14" width="10" customWidth="1"/>
  </cols>
  <sheetData>
    <row r="1" spans="2:15" x14ac:dyDescent="0.3">
      <c r="H1" t="s">
        <v>768</v>
      </c>
      <c r="I1" s="195" t="s">
        <v>766</v>
      </c>
      <c r="K1" s="195" t="s">
        <v>767</v>
      </c>
    </row>
    <row r="2" spans="2:15" x14ac:dyDescent="0.3">
      <c r="B2" s="54" t="s">
        <v>452</v>
      </c>
      <c r="F2" t="s">
        <v>217</v>
      </c>
      <c r="G2" t="s">
        <v>216</v>
      </c>
    </row>
    <row r="3" spans="2:15" x14ac:dyDescent="0.3">
      <c r="B3" t="s">
        <v>145</v>
      </c>
      <c r="C3">
        <v>2018</v>
      </c>
      <c r="F3" s="78" t="str">
        <f>'1040'!I1</f>
        <v>Activated</v>
      </c>
      <c r="G3" s="143">
        <v>1040</v>
      </c>
      <c r="H3" s="144"/>
      <c r="I3" s="78" t="str">
        <f>'QD CGT Tax WS'!J1</f>
        <v>Not Activated</v>
      </c>
      <c r="J3" s="143" t="s">
        <v>256</v>
      </c>
      <c r="K3" s="149"/>
      <c r="L3" s="149"/>
      <c r="M3" s="149"/>
      <c r="N3" s="144"/>
    </row>
    <row r="4" spans="2:15" x14ac:dyDescent="0.3">
      <c r="B4" t="s">
        <v>231</v>
      </c>
      <c r="C4" s="141">
        <f>DATE(C3, 12,31)</f>
        <v>43465</v>
      </c>
      <c r="I4" s="78" t="str">
        <f>'Sch D Tax WS'!G1</f>
        <v>Not Activated</v>
      </c>
      <c r="J4" s="143" t="s">
        <v>257</v>
      </c>
      <c r="K4" s="149"/>
      <c r="L4" s="149"/>
      <c r="M4" s="149"/>
      <c r="N4" s="316"/>
    </row>
    <row r="5" spans="2:15" ht="15" thickBot="1" x14ac:dyDescent="0.35">
      <c r="F5" s="78" t="str">
        <f>'Sch1'!F2</f>
        <v>Activated</v>
      </c>
      <c r="G5" s="143" t="s">
        <v>349</v>
      </c>
      <c r="H5" s="144"/>
      <c r="I5" t="str">
        <f>'28% gain WS'!I1</f>
        <v>Not Activated</v>
      </c>
      <c r="J5" s="143" t="s">
        <v>1162</v>
      </c>
      <c r="K5" s="149"/>
      <c r="L5" s="149"/>
      <c r="M5" s="149"/>
      <c r="N5" s="316"/>
    </row>
    <row r="6" spans="2:15" ht="15" thickBot="1" x14ac:dyDescent="0.35">
      <c r="B6" t="s">
        <v>144</v>
      </c>
      <c r="C6" s="55" t="s">
        <v>198</v>
      </c>
      <c r="F6" s="78" t="str">
        <f>'Sch2'!F2</f>
        <v>Activated</v>
      </c>
      <c r="G6" s="143" t="s">
        <v>734</v>
      </c>
      <c r="H6" s="144"/>
      <c r="I6" s="78" t="str">
        <f>'Tax Comp WS'!E1</f>
        <v>Activated</v>
      </c>
      <c r="J6" s="143" t="s">
        <v>258</v>
      </c>
      <c r="K6" s="149"/>
      <c r="L6" s="149"/>
      <c r="M6" s="149"/>
      <c r="N6" s="144"/>
    </row>
    <row r="7" spans="2:15" x14ac:dyDescent="0.3">
      <c r="B7" t="s">
        <v>146</v>
      </c>
      <c r="C7" t="s">
        <v>147</v>
      </c>
      <c r="F7" s="78" t="str">
        <f>'Sch3'!I2</f>
        <v>Activated</v>
      </c>
      <c r="G7" s="143" t="s">
        <v>735</v>
      </c>
      <c r="H7" s="144"/>
      <c r="I7" s="78" t="str">
        <f>'SE Health Insur Deduct WS'!G1</f>
        <v>Not Activated</v>
      </c>
      <c r="J7" s="200" t="s">
        <v>747</v>
      </c>
      <c r="K7" s="149"/>
      <c r="L7" s="149"/>
      <c r="M7" s="149"/>
      <c r="N7" s="316"/>
    </row>
    <row r="8" spans="2:15" x14ac:dyDescent="0.3">
      <c r="B8" t="s">
        <v>229</v>
      </c>
      <c r="C8" s="640">
        <v>26861</v>
      </c>
      <c r="F8" s="78" t="str">
        <f>'Sch4'!F2</f>
        <v>Not Activated</v>
      </c>
      <c r="G8" s="143" t="s">
        <v>736</v>
      </c>
      <c r="H8" s="144"/>
      <c r="I8" s="78" t="str">
        <f>'IRA Deduction WS'!F1</f>
        <v>Not Activated</v>
      </c>
      <c r="J8" s="200" t="s">
        <v>754</v>
      </c>
      <c r="K8" s="149"/>
      <c r="L8" s="149"/>
      <c r="M8" s="149"/>
      <c r="N8" s="316"/>
    </row>
    <row r="9" spans="2:15" x14ac:dyDescent="0.3">
      <c r="B9" s="142" t="s">
        <v>230</v>
      </c>
      <c r="C9">
        <f>INT((C4-C8)/365.25)</f>
        <v>45</v>
      </c>
      <c r="F9" s="78" t="str">
        <f>'Sch5'!F2</f>
        <v>Not Activated</v>
      </c>
      <c r="G9" s="143" t="s">
        <v>737</v>
      </c>
      <c r="H9" s="144"/>
      <c r="I9" s="78" t="str">
        <f>'EIC WS'!F1</f>
        <v>Not Activated</v>
      </c>
      <c r="J9" s="200" t="s">
        <v>1208</v>
      </c>
      <c r="K9" s="149"/>
      <c r="L9" s="149"/>
      <c r="M9" s="149"/>
      <c r="N9" s="316"/>
    </row>
    <row r="10" spans="2:15" x14ac:dyDescent="0.3">
      <c r="B10" t="s">
        <v>233</v>
      </c>
      <c r="C10" s="640">
        <v>26861</v>
      </c>
      <c r="I10" s="78" t="str">
        <f>'QBID WS'!D1</f>
        <v>Not Activated</v>
      </c>
      <c r="J10" s="200" t="s">
        <v>1534</v>
      </c>
      <c r="K10" s="149"/>
      <c r="L10" s="149"/>
      <c r="M10" s="149"/>
      <c r="N10" s="316"/>
    </row>
    <row r="11" spans="2:15" x14ac:dyDescent="0.3">
      <c r="B11" s="142" t="s">
        <v>230</v>
      </c>
      <c r="C11" s="165">
        <f>IF(C10&gt;0, INT((C4-C10)/365.25), "N/A")</f>
        <v>45</v>
      </c>
      <c r="F11" s="78" t="str">
        <f>schA!J1</f>
        <v>Not Activated</v>
      </c>
      <c r="G11" s="143" t="s">
        <v>738</v>
      </c>
      <c r="H11" s="144"/>
      <c r="I11" s="78" t="str">
        <f>'SLID WS'!E1</f>
        <v>Not Activated</v>
      </c>
      <c r="J11" s="200" t="s">
        <v>1577</v>
      </c>
      <c r="K11" s="149"/>
      <c r="L11" s="149"/>
      <c r="M11" s="149"/>
      <c r="N11" s="316"/>
    </row>
    <row r="12" spans="2:15" x14ac:dyDescent="0.3">
      <c r="F12" s="78" t="str">
        <f>SchB!F2</f>
        <v>Not Activated</v>
      </c>
      <c r="G12" s="143" t="s">
        <v>350</v>
      </c>
      <c r="H12" s="144"/>
    </row>
    <row r="13" spans="2:15" x14ac:dyDescent="0.3">
      <c r="F13" s="78" t="str">
        <f>SchC!J9</f>
        <v>Not Activated</v>
      </c>
      <c r="G13" s="143" t="s">
        <v>755</v>
      </c>
      <c r="H13" s="144"/>
    </row>
    <row r="14" spans="2:15" x14ac:dyDescent="0.3">
      <c r="B14" s="126" t="s">
        <v>717</v>
      </c>
      <c r="C14" t="s">
        <v>116</v>
      </c>
      <c r="D14" s="112" t="str">
        <f>IF(C14="No", "if no, you generally must report a shared responsibility payment on line 61 for each month that you, your spouse (if filing jointly),", "")</f>
        <v/>
      </c>
      <c r="F14" s="78" t="str">
        <f>SchD!I2</f>
        <v>Not Activated</v>
      </c>
      <c r="G14" s="143" t="s">
        <v>351</v>
      </c>
      <c r="H14" s="144"/>
      <c r="I14" s="32"/>
      <c r="J14" s="32"/>
      <c r="K14" s="32"/>
    </row>
    <row r="15" spans="2:15" x14ac:dyDescent="0.3">
      <c r="B15" t="s">
        <v>1536</v>
      </c>
      <c r="C15" s="1">
        <f>'1040'!L19-'1040'!L23</f>
        <v>-9545.0400000000009</v>
      </c>
      <c r="D15" s="112" t="str">
        <f>IF(C14="No","or someone you can or do claim as a dependent didn’t have coverage or claim a cover-age exemption", "")</f>
        <v/>
      </c>
      <c r="F15" s="78" t="str">
        <f>SchE!I2</f>
        <v>Activated</v>
      </c>
      <c r="G15" s="110" t="s">
        <v>756</v>
      </c>
      <c r="H15" s="440"/>
      <c r="I15" s="78" t="str">
        <f>'F 8889'!F2</f>
        <v>Not Activated</v>
      </c>
      <c r="J15" s="143" t="s">
        <v>353</v>
      </c>
      <c r="K15" s="149"/>
      <c r="L15" s="149"/>
      <c r="M15" s="149"/>
      <c r="N15" s="144"/>
      <c r="O15" t="s">
        <v>451</v>
      </c>
    </row>
    <row r="16" spans="2:15" x14ac:dyDescent="0.3">
      <c r="B16" s="142" t="str">
        <f>IF(C7="Split", "Amount of overpayment applied to next tax year", "")</f>
        <v/>
      </c>
      <c r="D16" s="112" t="str">
        <f>IF(C16&gt;ABS(C15), "can't be greater than overpayment", "")</f>
        <v/>
      </c>
      <c r="F16" s="78" t="str">
        <f>SchSE!I2</f>
        <v>Not Activated</v>
      </c>
      <c r="G16" s="200" t="s">
        <v>757</v>
      </c>
      <c r="H16" s="440"/>
      <c r="I16" s="78" t="str">
        <f>'F 6251'!E4</f>
        <v>Activated</v>
      </c>
      <c r="J16" s="200" t="s">
        <v>658</v>
      </c>
      <c r="K16" s="149"/>
      <c r="L16" s="149"/>
      <c r="M16" s="149"/>
      <c r="N16" s="440"/>
    </row>
    <row r="17" spans="1:11" x14ac:dyDescent="0.3">
      <c r="D17" s="112"/>
      <c r="F17" s="32"/>
      <c r="H17" s="73"/>
      <c r="I17" s="73"/>
      <c r="J17" s="73"/>
    </row>
    <row r="18" spans="1:11" x14ac:dyDescent="0.3">
      <c r="D18" s="112"/>
      <c r="F18" s="32"/>
      <c r="G18" s="32"/>
      <c r="H18" s="132"/>
      <c r="I18" s="132"/>
      <c r="J18" s="132"/>
      <c r="K18" s="32"/>
    </row>
    <row r="19" spans="1:11" x14ac:dyDescent="0.3">
      <c r="E19" s="32"/>
      <c r="F19" s="32"/>
      <c r="G19" s="32"/>
      <c r="H19" s="32"/>
      <c r="I19" s="32"/>
      <c r="J19" s="32"/>
    </row>
    <row r="20" spans="1:11" x14ac:dyDescent="0.3">
      <c r="A20" s="32"/>
      <c r="B20" s="32"/>
      <c r="C20" s="32"/>
      <c r="D20" s="32"/>
      <c r="E20" t="s">
        <v>1200</v>
      </c>
    </row>
    <row r="21" spans="1:11" hidden="1" outlineLevel="1" x14ac:dyDescent="0.3">
      <c r="A21" s="253" t="s">
        <v>197</v>
      </c>
      <c r="B21" s="229" t="s">
        <v>462</v>
      </c>
      <c r="C21" s="230" t="s">
        <v>465</v>
      </c>
      <c r="D21" s="230"/>
      <c r="E21" s="615"/>
    </row>
    <row r="22" spans="1:11" hidden="1" outlineLevel="1" x14ac:dyDescent="0.3">
      <c r="A22" s="38"/>
      <c r="B22" s="78" t="s">
        <v>463</v>
      </c>
      <c r="C22" s="518" t="s">
        <v>464</v>
      </c>
      <c r="D22" s="231"/>
    </row>
    <row r="23" spans="1:11" hidden="1" outlineLevel="1" x14ac:dyDescent="0.3">
      <c r="A23" s="38"/>
      <c r="B23" s="78" t="s">
        <v>6</v>
      </c>
      <c r="C23" s="604" t="s">
        <v>1521</v>
      </c>
      <c r="D23" s="231"/>
      <c r="E23" s="615"/>
      <c r="F23" s="112"/>
    </row>
    <row r="24" spans="1:11" hidden="1" outlineLevel="1" x14ac:dyDescent="0.3">
      <c r="A24" s="38"/>
      <c r="B24" s="78" t="s">
        <v>7</v>
      </c>
      <c r="C24" s="604" t="s">
        <v>1522</v>
      </c>
      <c r="D24" s="231"/>
      <c r="E24" s="615"/>
      <c r="F24" s="112"/>
    </row>
    <row r="25" spans="1:11" hidden="1" outlineLevel="1" x14ac:dyDescent="0.3">
      <c r="A25" s="38"/>
      <c r="B25" s="78" t="s">
        <v>471</v>
      </c>
      <c r="C25" s="149" t="s">
        <v>472</v>
      </c>
      <c r="D25" s="97"/>
      <c r="E25" s="112"/>
    </row>
    <row r="26" spans="1:11" hidden="1" outlineLevel="1" x14ac:dyDescent="0.3">
      <c r="A26" s="38"/>
      <c r="B26" s="78" t="s">
        <v>473</v>
      </c>
      <c r="C26" s="149" t="s">
        <v>474</v>
      </c>
      <c r="D26" s="97"/>
    </row>
    <row r="27" spans="1:11" hidden="1" outlineLevel="1" x14ac:dyDescent="0.3">
      <c r="A27" s="38"/>
      <c r="B27" s="203" t="s">
        <v>475</v>
      </c>
      <c r="C27" s="149" t="s">
        <v>476</v>
      </c>
      <c r="D27" s="97"/>
      <c r="E27" s="615"/>
      <c r="F27" s="112"/>
    </row>
    <row r="28" spans="1:11" hidden="1" outlineLevel="1" x14ac:dyDescent="0.3">
      <c r="A28" s="38"/>
      <c r="B28" s="201" t="s">
        <v>477</v>
      </c>
      <c r="C28" s="119"/>
      <c r="D28" s="232"/>
      <c r="E28" s="112"/>
    </row>
    <row r="29" spans="1:11" hidden="1" outlineLevel="1" x14ac:dyDescent="0.3">
      <c r="A29" s="38"/>
      <c r="B29" s="204"/>
      <c r="C29" s="202" t="s">
        <v>1216</v>
      </c>
      <c r="D29" s="63"/>
      <c r="E29" s="615"/>
    </row>
    <row r="30" spans="1:11" hidden="1" outlineLevel="1" x14ac:dyDescent="0.3">
      <c r="A30" s="38"/>
      <c r="B30" s="200" t="s">
        <v>478</v>
      </c>
      <c r="C30" s="200" t="s">
        <v>479</v>
      </c>
      <c r="D30" s="144"/>
      <c r="E30" s="615"/>
    </row>
    <row r="31" spans="1:11" hidden="1" outlineLevel="1" x14ac:dyDescent="0.3">
      <c r="A31" s="38"/>
      <c r="B31" s="514" t="s">
        <v>1218</v>
      </c>
      <c r="C31" s="119" t="s">
        <v>1219</v>
      </c>
      <c r="D31" s="119"/>
      <c r="E31" s="615">
        <v>998</v>
      </c>
    </row>
    <row r="32" spans="1:11" hidden="1" outlineLevel="1" x14ac:dyDescent="0.3">
      <c r="A32" s="38"/>
      <c r="B32" s="179" t="s">
        <v>466</v>
      </c>
      <c r="C32" s="119"/>
      <c r="D32" s="232"/>
    </row>
    <row r="33" spans="1:4" hidden="1" outlineLevel="1" x14ac:dyDescent="0.3">
      <c r="A33" s="38"/>
      <c r="B33" s="204"/>
      <c r="C33" s="616"/>
      <c r="D33" s="233"/>
    </row>
    <row r="34" spans="1:4" hidden="1" outlineLevel="1" x14ac:dyDescent="0.3">
      <c r="A34" s="38"/>
      <c r="B34" s="201" t="s">
        <v>480</v>
      </c>
      <c r="C34" s="207"/>
      <c r="D34" s="232"/>
    </row>
    <row r="35" spans="1:4" hidden="1" outlineLevel="1" x14ac:dyDescent="0.3">
      <c r="A35" s="38"/>
      <c r="B35" s="204"/>
      <c r="C35" s="616"/>
      <c r="D35" s="233"/>
    </row>
    <row r="36" spans="1:4" hidden="1" outlineLevel="1" x14ac:dyDescent="0.3">
      <c r="A36" s="38"/>
      <c r="B36" s="201" t="s">
        <v>482</v>
      </c>
      <c r="C36" s="207"/>
      <c r="D36" s="232"/>
    </row>
    <row r="37" spans="1:4" hidden="1" outlineLevel="1" x14ac:dyDescent="0.3">
      <c r="A37" s="38"/>
      <c r="B37" s="204"/>
      <c r="C37" s="616"/>
      <c r="D37" s="234" t="str">
        <f>IF(C37&gt;0,"Attach statement with detail"," ")</f>
        <v xml:space="preserve"> </v>
      </c>
    </row>
    <row r="38" spans="1:4" hidden="1" outlineLevel="1" x14ac:dyDescent="0.3">
      <c r="A38" s="38"/>
      <c r="B38" s="32"/>
      <c r="C38" s="32"/>
      <c r="D38" s="39"/>
    </row>
    <row r="39" spans="1:4" ht="15" collapsed="1" thickBot="1" x14ac:dyDescent="0.35">
      <c r="A39" s="235" t="s">
        <v>197</v>
      </c>
      <c r="B39" s="66"/>
      <c r="C39" s="66"/>
      <c r="D39" s="89" t="s">
        <v>355</v>
      </c>
    </row>
    <row r="40" spans="1:4" hidden="1" outlineLevel="1" x14ac:dyDescent="0.3">
      <c r="A40" s="253" t="s">
        <v>549</v>
      </c>
      <c r="B40" s="284" t="s">
        <v>547</v>
      </c>
      <c r="C40" s="301" t="s">
        <v>550</v>
      </c>
      <c r="D40" s="240"/>
    </row>
    <row r="41" spans="1:4" hidden="1" outlineLevel="1" x14ac:dyDescent="0.3">
      <c r="A41" s="241"/>
      <c r="B41" s="236" t="s">
        <v>554</v>
      </c>
      <c r="C41" s="617"/>
      <c r="D41" s="242"/>
    </row>
    <row r="42" spans="1:4" ht="15.6" hidden="1" outlineLevel="1" x14ac:dyDescent="0.3">
      <c r="A42" s="241"/>
      <c r="B42" s="227"/>
      <c r="C42" s="302" t="s">
        <v>537</v>
      </c>
      <c r="D42" s="243"/>
    </row>
    <row r="43" spans="1:4" hidden="1" outlineLevel="1" x14ac:dyDescent="0.3">
      <c r="A43" s="241"/>
      <c r="B43" s="198" t="s">
        <v>555</v>
      </c>
      <c r="C43" s="617"/>
      <c r="D43" s="244" t="str">
        <f>IF(AND(C43&gt;0, C44&gt;0), "You can deduct S&amp;L Income Taxes or S&amp;L Sales Taxes, but not both", "")</f>
        <v/>
      </c>
    </row>
    <row r="44" spans="1:4" hidden="1" outlineLevel="1" x14ac:dyDescent="0.3">
      <c r="A44" s="241"/>
      <c r="B44" s="223" t="s">
        <v>556</v>
      </c>
      <c r="C44" s="617"/>
      <c r="D44" s="242"/>
    </row>
    <row r="45" spans="1:4" hidden="1" outlineLevel="1" x14ac:dyDescent="0.3">
      <c r="A45" s="241"/>
      <c r="B45" s="198" t="s">
        <v>562</v>
      </c>
      <c r="C45" s="617"/>
      <c r="D45" s="242"/>
    </row>
    <row r="46" spans="1:4" hidden="1" outlineLevel="1" x14ac:dyDescent="0.3">
      <c r="A46" s="241"/>
      <c r="B46" s="198" t="s">
        <v>563</v>
      </c>
      <c r="C46" s="617"/>
      <c r="D46" s="242"/>
    </row>
    <row r="47" spans="1:4" hidden="1" outlineLevel="1" x14ac:dyDescent="0.3">
      <c r="A47" s="241"/>
      <c r="B47" s="223" t="s">
        <v>561</v>
      </c>
      <c r="C47" s="617"/>
      <c r="D47" s="242"/>
    </row>
    <row r="48" spans="1:4" ht="15.6" hidden="1" outlineLevel="1" x14ac:dyDescent="0.3">
      <c r="A48" s="241"/>
      <c r="B48" s="223"/>
      <c r="C48" s="302" t="s">
        <v>523</v>
      </c>
      <c r="D48" s="242"/>
    </row>
    <row r="49" spans="1:4" hidden="1" outlineLevel="1" x14ac:dyDescent="0.3">
      <c r="A49" s="241"/>
      <c r="B49" s="226" t="s">
        <v>564</v>
      </c>
      <c r="C49" s="237"/>
      <c r="D49" s="242"/>
    </row>
    <row r="50" spans="1:4" hidden="1" outlineLevel="1" x14ac:dyDescent="0.3">
      <c r="A50" s="241"/>
      <c r="B50" s="245" t="s">
        <v>565</v>
      </c>
      <c r="C50" s="646"/>
      <c r="D50" s="242"/>
    </row>
    <row r="51" spans="1:4" hidden="1" outlineLevel="1" x14ac:dyDescent="0.3">
      <c r="A51" s="241"/>
      <c r="B51" s="245" t="s">
        <v>566</v>
      </c>
      <c r="C51" s="647"/>
      <c r="D51" s="242"/>
    </row>
    <row r="52" spans="1:4" hidden="1" outlineLevel="1" x14ac:dyDescent="0.3">
      <c r="A52" s="241"/>
      <c r="B52" s="245" t="s">
        <v>568</v>
      </c>
      <c r="C52" s="646"/>
      <c r="D52" s="242"/>
    </row>
    <row r="53" spans="1:4" hidden="1" outlineLevel="1" x14ac:dyDescent="0.3">
      <c r="A53" s="241"/>
      <c r="B53" s="245" t="s">
        <v>567</v>
      </c>
      <c r="C53" s="647"/>
      <c r="D53" s="242"/>
    </row>
    <row r="54" spans="1:4" hidden="1" outlineLevel="1" x14ac:dyDescent="0.3">
      <c r="A54" s="241"/>
      <c r="B54" s="245" t="s">
        <v>569</v>
      </c>
      <c r="C54" s="646"/>
      <c r="D54" s="242"/>
    </row>
    <row r="55" spans="1:4" hidden="1" outlineLevel="1" x14ac:dyDescent="0.3">
      <c r="A55" s="241"/>
      <c r="B55" s="245" t="s">
        <v>567</v>
      </c>
      <c r="C55" s="647"/>
      <c r="D55" s="242"/>
    </row>
    <row r="56" spans="1:4" hidden="1" outlineLevel="1" x14ac:dyDescent="0.3">
      <c r="A56" s="241"/>
      <c r="B56" s="246" t="s">
        <v>573</v>
      </c>
      <c r="C56" s="618"/>
      <c r="D56" s="244" t="str">
        <f>IF(C56&gt;0, "You may have to attach form 4952, see instructions", "")</f>
        <v/>
      </c>
    </row>
    <row r="57" spans="1:4" ht="15.6" hidden="1" outlineLevel="1" x14ac:dyDescent="0.3">
      <c r="A57" s="241"/>
      <c r="B57" s="246"/>
      <c r="C57" s="302" t="s">
        <v>502</v>
      </c>
      <c r="D57" s="244"/>
    </row>
    <row r="58" spans="1:4" hidden="1" outlineLevel="1" x14ac:dyDescent="0.3">
      <c r="A58" s="241"/>
      <c r="B58" s="246" t="s">
        <v>574</v>
      </c>
      <c r="C58" s="618"/>
      <c r="D58" s="317" t="str">
        <f>IF(OR(C58&gt;250, C59&gt;250), "See instructions for amounts greater than $250", "")</f>
        <v/>
      </c>
    </row>
    <row r="59" spans="1:4" hidden="1" outlineLevel="1" x14ac:dyDescent="0.3">
      <c r="A59" s="241"/>
      <c r="B59" s="246" t="s">
        <v>575</v>
      </c>
      <c r="C59" s="619"/>
      <c r="D59" s="244" t="str">
        <f>IF(C59&gt;500,"Attach form 8283 if other contributions are more than $500", "")</f>
        <v/>
      </c>
    </row>
    <row r="60" spans="1:4" hidden="1" outlineLevel="1" x14ac:dyDescent="0.3">
      <c r="A60" s="241"/>
      <c r="B60" s="247" t="s">
        <v>578</v>
      </c>
      <c r="C60" s="617"/>
      <c r="D60" s="242"/>
    </row>
    <row r="61" spans="1:4" ht="15.6" hidden="1" outlineLevel="1" x14ac:dyDescent="0.3">
      <c r="A61" s="241"/>
      <c r="B61" s="247"/>
      <c r="C61" s="302" t="s">
        <v>580</v>
      </c>
      <c r="D61" s="248"/>
    </row>
    <row r="62" spans="1:4" hidden="1" outlineLevel="1" x14ac:dyDescent="0.3">
      <c r="A62" s="241"/>
      <c r="B62" s="247"/>
      <c r="C62" s="617"/>
      <c r="D62" s="249"/>
    </row>
    <row r="63" spans="1:4" ht="15.6" hidden="1" outlineLevel="1" x14ac:dyDescent="0.3">
      <c r="A63" s="241"/>
      <c r="B63" s="247"/>
      <c r="C63" s="302" t="s">
        <v>582</v>
      </c>
      <c r="D63" s="249"/>
    </row>
    <row r="64" spans="1:4" hidden="1" outlineLevel="1" x14ac:dyDescent="0.3">
      <c r="A64" s="241"/>
      <c r="B64" s="247" t="s">
        <v>583</v>
      </c>
      <c r="C64" s="617"/>
      <c r="D64" s="250" t="str">
        <f>IF(C64&gt;C37, "Gambling losses only deductible to the extent of winnings", "")</f>
        <v/>
      </c>
    </row>
    <row r="65" spans="1:5" hidden="1" outlineLevel="1" x14ac:dyDescent="0.3">
      <c r="A65" s="241"/>
      <c r="B65" s="247" t="s">
        <v>584</v>
      </c>
      <c r="C65" s="617"/>
      <c r="D65" s="250" t="str">
        <f>IF(C65&gt;0, "Attach form 4684", "")</f>
        <v/>
      </c>
    </row>
    <row r="66" spans="1:5" hidden="1" outlineLevel="1" x14ac:dyDescent="0.3">
      <c r="A66" s="241"/>
      <c r="B66" s="247" t="s">
        <v>587</v>
      </c>
      <c r="C66" s="617"/>
      <c r="D66" s="250"/>
    </row>
    <row r="67" spans="1:5" hidden="1" outlineLevel="1" x14ac:dyDescent="0.3">
      <c r="A67" s="241"/>
      <c r="B67" s="247" t="s">
        <v>585</v>
      </c>
      <c r="C67" s="617"/>
      <c r="D67" s="250"/>
    </row>
    <row r="68" spans="1:5" hidden="1" outlineLevel="1" x14ac:dyDescent="0.3">
      <c r="A68" s="241"/>
      <c r="B68" s="247" t="s">
        <v>588</v>
      </c>
      <c r="C68" s="617"/>
      <c r="D68" s="250"/>
    </row>
    <row r="69" spans="1:5" hidden="1" outlineLevel="1" x14ac:dyDescent="0.3">
      <c r="A69" s="241"/>
      <c r="B69" s="247" t="s">
        <v>589</v>
      </c>
      <c r="C69" s="617"/>
      <c r="D69" s="250"/>
    </row>
    <row r="70" spans="1:5" hidden="1" outlineLevel="1" x14ac:dyDescent="0.3">
      <c r="A70" s="241"/>
      <c r="B70" s="247" t="s">
        <v>590</v>
      </c>
      <c r="C70" s="617"/>
      <c r="D70" s="250" t="str">
        <f>IF(C70&gt;3000, "if over $3,000. See Pub. 525 for details.", "")</f>
        <v/>
      </c>
    </row>
    <row r="71" spans="1:5" hidden="1" outlineLevel="1" x14ac:dyDescent="0.3">
      <c r="A71" s="241"/>
      <c r="B71" s="247" t="s">
        <v>591</v>
      </c>
      <c r="C71" s="617"/>
      <c r="D71" s="250"/>
    </row>
    <row r="72" spans="1:5" hidden="1" outlineLevel="1" x14ac:dyDescent="0.3">
      <c r="A72" s="241"/>
      <c r="B72" s="247" t="s">
        <v>586</v>
      </c>
      <c r="C72" s="617"/>
      <c r="D72" s="250"/>
    </row>
    <row r="73" spans="1:5" ht="15" hidden="1" outlineLevel="1" thickBot="1" x14ac:dyDescent="0.35">
      <c r="A73" s="241"/>
      <c r="B73" s="247" t="s">
        <v>135</v>
      </c>
      <c r="C73" s="238">
        <f>SUM(C64:C72)</f>
        <v>0</v>
      </c>
      <c r="D73" s="250"/>
    </row>
    <row r="74" spans="1:5" ht="15" hidden="1" outlineLevel="1" thickTop="1" x14ac:dyDescent="0.3">
      <c r="A74" s="241"/>
      <c r="B74" s="247"/>
      <c r="C74" s="227"/>
      <c r="D74" s="250"/>
    </row>
    <row r="75" spans="1:5" hidden="1" outlineLevel="1" x14ac:dyDescent="0.3">
      <c r="A75" s="241"/>
      <c r="B75" s="227"/>
      <c r="C75" s="227"/>
      <c r="D75" s="250"/>
    </row>
    <row r="76" spans="1:5" hidden="1" outlineLevel="1" x14ac:dyDescent="0.3">
      <c r="A76" s="241"/>
      <c r="B76" s="227"/>
      <c r="C76" s="227"/>
      <c r="D76" s="250"/>
    </row>
    <row r="77" spans="1:5" hidden="1" outlineLevel="1" x14ac:dyDescent="0.3">
      <c r="A77" s="241"/>
      <c r="B77" s="223" t="s">
        <v>355</v>
      </c>
      <c r="C77" s="227"/>
      <c r="D77" s="251"/>
    </row>
    <row r="78" spans="1:5" hidden="1" outlineLevel="1" x14ac:dyDescent="0.3">
      <c r="A78" s="241"/>
      <c r="B78" s="303" t="s">
        <v>552</v>
      </c>
      <c r="C78" s="308" t="s">
        <v>551</v>
      </c>
      <c r="D78" s="309"/>
    </row>
    <row r="79" spans="1:5" hidden="1" outlineLevel="1" x14ac:dyDescent="0.3">
      <c r="A79" s="241"/>
      <c r="B79" s="305" t="s">
        <v>761</v>
      </c>
      <c r="C79" s="616">
        <v>250</v>
      </c>
      <c r="D79" s="318" t="str">
        <f>IF(C79&gt;250, "Can deduct only up to $250, unless MFJ w. two educators", "")</f>
        <v/>
      </c>
      <c r="E79" t="s">
        <v>1200</v>
      </c>
    </row>
    <row r="80" spans="1:5" hidden="1" outlineLevel="1" x14ac:dyDescent="0.3">
      <c r="A80" s="241"/>
      <c r="B80" s="305"/>
      <c r="C80" s="311" t="s">
        <v>759</v>
      </c>
      <c r="D80" s="312"/>
    </row>
    <row r="81" spans="1:5" hidden="1" outlineLevel="1" x14ac:dyDescent="0.3">
      <c r="A81" s="241"/>
      <c r="B81" s="305"/>
      <c r="C81" s="314" t="s">
        <v>742</v>
      </c>
      <c r="D81" s="310"/>
      <c r="E81" s="615"/>
    </row>
    <row r="82" spans="1:5" hidden="1" outlineLevel="1" x14ac:dyDescent="0.3">
      <c r="A82" s="241"/>
      <c r="B82" s="305"/>
      <c r="C82" s="308" t="s">
        <v>743</v>
      </c>
      <c r="D82" s="309"/>
    </row>
    <row r="83" spans="1:5" hidden="1" outlineLevel="1" x14ac:dyDescent="0.3">
      <c r="A83" s="241"/>
      <c r="B83" s="305"/>
      <c r="C83" s="314" t="s">
        <v>744</v>
      </c>
      <c r="D83" s="310"/>
      <c r="E83" s="615"/>
    </row>
    <row r="84" spans="1:5" hidden="1" outlineLevel="1" x14ac:dyDescent="0.3">
      <c r="A84" s="241"/>
      <c r="B84" s="305"/>
      <c r="C84" s="179" t="s">
        <v>344</v>
      </c>
      <c r="D84" s="309"/>
    </row>
    <row r="85" spans="1:5" hidden="1" outlineLevel="1" x14ac:dyDescent="0.3">
      <c r="A85" s="241"/>
      <c r="B85" s="305"/>
      <c r="C85" s="314" t="s">
        <v>745</v>
      </c>
      <c r="D85" s="310"/>
      <c r="E85" s="615"/>
    </row>
    <row r="86" spans="1:5" hidden="1" outlineLevel="1" x14ac:dyDescent="0.3">
      <c r="A86" s="241"/>
      <c r="B86" s="305"/>
      <c r="C86" s="308" t="s">
        <v>746</v>
      </c>
      <c r="D86" s="309"/>
    </row>
    <row r="87" spans="1:5" hidden="1" outlineLevel="1" x14ac:dyDescent="0.3">
      <c r="A87" s="241"/>
      <c r="B87" s="305"/>
      <c r="C87" s="314" t="s">
        <v>705</v>
      </c>
      <c r="D87" s="310"/>
      <c r="E87" s="615"/>
    </row>
    <row r="88" spans="1:5" hidden="1" outlineLevel="1" x14ac:dyDescent="0.3">
      <c r="A88" s="241"/>
      <c r="B88" s="305"/>
      <c r="C88" s="308" t="s">
        <v>333</v>
      </c>
      <c r="D88" s="309"/>
    </row>
    <row r="89" spans="1:5" hidden="1" outlineLevel="1" x14ac:dyDescent="0.3">
      <c r="A89" s="241"/>
      <c r="B89" s="305"/>
      <c r="C89" s="616"/>
      <c r="D89" s="307" t="s">
        <v>415</v>
      </c>
    </row>
    <row r="90" spans="1:5" hidden="1" outlineLevel="1" x14ac:dyDescent="0.3">
      <c r="A90" s="241"/>
      <c r="B90" s="305"/>
      <c r="C90" s="179" t="s">
        <v>334</v>
      </c>
      <c r="D90" s="309"/>
    </row>
    <row r="91" spans="1:5" hidden="1" outlineLevel="1" x14ac:dyDescent="0.3">
      <c r="A91" s="241"/>
      <c r="B91" s="305"/>
      <c r="C91" s="314" t="s">
        <v>1016</v>
      </c>
      <c r="D91" s="307"/>
      <c r="E91" s="615"/>
    </row>
    <row r="92" spans="1:5" hidden="1" outlineLevel="1" x14ac:dyDescent="0.3">
      <c r="A92" s="241"/>
      <c r="B92" s="305"/>
      <c r="C92" s="308" t="s">
        <v>750</v>
      </c>
      <c r="D92" s="309"/>
    </row>
    <row r="93" spans="1:5" hidden="1" outlineLevel="1" x14ac:dyDescent="0.3">
      <c r="A93" s="241"/>
      <c r="B93" s="305"/>
      <c r="C93" s="315" t="s">
        <v>760</v>
      </c>
      <c r="D93" s="307"/>
      <c r="E93" s="615"/>
    </row>
    <row r="94" spans="1:5" hidden="1" outlineLevel="1" x14ac:dyDescent="0.3">
      <c r="A94" s="241"/>
      <c r="B94" s="305"/>
      <c r="C94" s="308" t="s">
        <v>751</v>
      </c>
      <c r="D94" s="306"/>
    </row>
    <row r="95" spans="1:5" hidden="1" outlineLevel="1" x14ac:dyDescent="0.3">
      <c r="A95" s="241"/>
      <c r="B95" s="305"/>
      <c r="C95" s="616"/>
      <c r="D95" s="307"/>
    </row>
    <row r="96" spans="1:5" hidden="1" outlineLevel="1" x14ac:dyDescent="0.3">
      <c r="A96" s="241"/>
      <c r="B96" s="305"/>
      <c r="C96" s="308" t="s">
        <v>752</v>
      </c>
      <c r="D96" s="306"/>
    </row>
    <row r="97" spans="1:5" hidden="1" outlineLevel="1" x14ac:dyDescent="0.3">
      <c r="A97" s="241"/>
      <c r="B97" s="305"/>
      <c r="C97" s="314" t="s">
        <v>753</v>
      </c>
      <c r="D97" s="307"/>
      <c r="E97" s="615"/>
    </row>
    <row r="98" spans="1:5" hidden="1" outlineLevel="1" x14ac:dyDescent="0.3">
      <c r="A98" s="241"/>
      <c r="B98" s="227"/>
      <c r="C98" s="623" t="s">
        <v>593</v>
      </c>
      <c r="D98" s="312"/>
    </row>
    <row r="99" spans="1:5" hidden="1" outlineLevel="1" x14ac:dyDescent="0.3">
      <c r="A99" s="227"/>
      <c r="B99" s="227"/>
      <c r="C99" s="313" t="s">
        <v>1576</v>
      </c>
      <c r="D99" s="313"/>
      <c r="E99" s="616"/>
    </row>
    <row r="100" spans="1:5" hidden="1" outlineLevel="1" x14ac:dyDescent="0.3">
      <c r="A100" s="227"/>
      <c r="B100" s="227"/>
      <c r="C100" s="308" t="s">
        <v>1532</v>
      </c>
      <c r="D100" s="306"/>
    </row>
    <row r="101" spans="1:5" hidden="1" outlineLevel="1" x14ac:dyDescent="0.3">
      <c r="A101" s="241"/>
      <c r="B101" s="227"/>
      <c r="C101" s="314" t="s">
        <v>1535</v>
      </c>
      <c r="D101" s="307"/>
      <c r="E101" s="615"/>
    </row>
    <row r="102" spans="1:5" hidden="1" outlineLevel="1" x14ac:dyDescent="0.3">
      <c r="A102" s="241"/>
      <c r="B102" s="227"/>
    </row>
    <row r="103" spans="1:5" hidden="1" outlineLevel="1" x14ac:dyDescent="0.3">
      <c r="A103" s="241"/>
      <c r="B103" s="227"/>
      <c r="C103" s="239"/>
      <c r="D103" s="242"/>
    </row>
    <row r="104" spans="1:5" ht="15" collapsed="1" thickBot="1" x14ac:dyDescent="0.35">
      <c r="A104" s="235" t="s">
        <v>549</v>
      </c>
      <c r="B104" s="66"/>
      <c r="C104" s="66"/>
      <c r="D104" s="89"/>
    </row>
    <row r="105" spans="1:5" ht="15.6" hidden="1" outlineLevel="1" x14ac:dyDescent="0.3">
      <c r="A105" s="228"/>
      <c r="B105" s="283" t="s">
        <v>666</v>
      </c>
      <c r="C105" s="285" t="s">
        <v>762</v>
      </c>
      <c r="D105" s="90"/>
      <c r="E105" t="s">
        <v>1200</v>
      </c>
    </row>
    <row r="106" spans="1:5" hidden="1" outlineLevel="1" x14ac:dyDescent="0.3">
      <c r="A106" s="38"/>
      <c r="B106" s="78" t="s">
        <v>672</v>
      </c>
      <c r="C106" s="143" t="s">
        <v>673</v>
      </c>
      <c r="D106" s="149"/>
      <c r="E106" s="620"/>
    </row>
    <row r="107" spans="1:5" hidden="1" outlineLevel="1" x14ac:dyDescent="0.3">
      <c r="A107" s="38"/>
      <c r="B107" s="280" t="s">
        <v>670</v>
      </c>
      <c r="C107" s="143" t="s">
        <v>674</v>
      </c>
      <c r="D107" s="149"/>
      <c r="E107" s="615">
        <v>360</v>
      </c>
    </row>
    <row r="108" spans="1:5" hidden="1" outlineLevel="1" x14ac:dyDescent="0.3">
      <c r="A108" s="38"/>
      <c r="B108" s="78" t="s">
        <v>675</v>
      </c>
      <c r="C108" s="200" t="s">
        <v>676</v>
      </c>
      <c r="D108" s="149"/>
      <c r="E108" s="615"/>
    </row>
    <row r="109" spans="1:5" hidden="1" outlineLevel="1" x14ac:dyDescent="0.3">
      <c r="A109" s="38"/>
      <c r="B109" s="78" t="s">
        <v>677</v>
      </c>
      <c r="C109" s="200" t="s">
        <v>678</v>
      </c>
      <c r="D109" s="149"/>
      <c r="E109" s="615"/>
    </row>
    <row r="110" spans="1:5" hidden="1" outlineLevel="1" x14ac:dyDescent="0.3">
      <c r="A110" s="38"/>
      <c r="B110" s="78" t="s">
        <v>668</v>
      </c>
      <c r="C110" s="200" t="s">
        <v>679</v>
      </c>
      <c r="D110" s="97"/>
      <c r="E110" s="621"/>
    </row>
    <row r="111" spans="1:5" hidden="1" outlineLevel="1" x14ac:dyDescent="0.3">
      <c r="A111" s="38"/>
      <c r="B111" s="203" t="s">
        <v>689</v>
      </c>
      <c r="C111" s="200" t="s">
        <v>688</v>
      </c>
      <c r="D111" s="97"/>
      <c r="E111" s="615"/>
    </row>
    <row r="112" spans="1:5" hidden="1" outlineLevel="1" x14ac:dyDescent="0.3">
      <c r="A112" s="38"/>
      <c r="B112" s="78" t="s">
        <v>690</v>
      </c>
      <c r="C112" s="200" t="s">
        <v>691</v>
      </c>
      <c r="D112" s="97"/>
      <c r="E112" s="615"/>
    </row>
    <row r="113" spans="1:6" hidden="1" outlineLevel="1" x14ac:dyDescent="0.3">
      <c r="A113" s="38"/>
      <c r="B113" s="78" t="s">
        <v>692</v>
      </c>
      <c r="C113" s="200"/>
      <c r="D113" s="97"/>
      <c r="E113" s="615"/>
    </row>
    <row r="114" spans="1:6" ht="15" collapsed="1" thickBot="1" x14ac:dyDescent="0.35">
      <c r="A114" s="235" t="s">
        <v>666</v>
      </c>
      <c r="B114" s="66"/>
      <c r="C114" s="66"/>
      <c r="D114" s="89"/>
    </row>
    <row r="115" spans="1:6" hidden="1" outlineLevel="1" x14ac:dyDescent="0.3">
      <c r="A115" s="228"/>
      <c r="B115" s="284" t="s">
        <v>561</v>
      </c>
      <c r="C115" s="285" t="s">
        <v>715</v>
      </c>
      <c r="D115" s="90"/>
    </row>
    <row r="116" spans="1:6" hidden="1" outlineLevel="1" x14ac:dyDescent="0.3">
      <c r="A116" s="38"/>
      <c r="B116" s="203" t="s">
        <v>704</v>
      </c>
      <c r="C116" s="143" t="s">
        <v>1217</v>
      </c>
      <c r="D116" s="97"/>
      <c r="E116" s="620"/>
    </row>
    <row r="117" spans="1:6" hidden="1" outlineLevel="1" x14ac:dyDescent="0.3">
      <c r="A117" s="38"/>
      <c r="B117" s="203" t="s">
        <v>706</v>
      </c>
      <c r="C117" s="143" t="s">
        <v>707</v>
      </c>
      <c r="D117" s="97"/>
      <c r="E117" s="615"/>
    </row>
    <row r="118" spans="1:6" hidden="1" outlineLevel="1" x14ac:dyDescent="0.3">
      <c r="A118" s="38"/>
      <c r="B118" s="286" t="s">
        <v>708</v>
      </c>
      <c r="C118" s="143" t="s">
        <v>709</v>
      </c>
      <c r="D118" s="97"/>
      <c r="E118" s="615"/>
    </row>
    <row r="119" spans="1:6" hidden="1" outlineLevel="1" x14ac:dyDescent="0.3">
      <c r="A119" s="38"/>
      <c r="B119" s="203" t="s">
        <v>710</v>
      </c>
      <c r="C119" s="200" t="s">
        <v>711</v>
      </c>
      <c r="D119" s="97"/>
      <c r="E119" s="615"/>
    </row>
    <row r="120" spans="1:6" hidden="1" outlineLevel="1" x14ac:dyDescent="0.3">
      <c r="A120" s="38"/>
      <c r="B120" s="78" t="s">
        <v>712</v>
      </c>
      <c r="C120" s="200" t="s">
        <v>713</v>
      </c>
      <c r="D120" s="97"/>
      <c r="E120" s="621"/>
    </row>
    <row r="121" spans="1:6" hidden="1" outlineLevel="1" x14ac:dyDescent="0.3">
      <c r="A121" s="38"/>
      <c r="B121" s="203" t="s">
        <v>716</v>
      </c>
      <c r="C121" s="200" t="s">
        <v>718</v>
      </c>
      <c r="D121" s="97"/>
      <c r="E121" s="615"/>
      <c r="F121" t="s">
        <v>1573</v>
      </c>
    </row>
    <row r="122" spans="1:6" hidden="1" outlineLevel="1" x14ac:dyDescent="0.3">
      <c r="A122" s="38"/>
      <c r="B122" s="203" t="s">
        <v>719</v>
      </c>
      <c r="C122" s="200" t="s">
        <v>721</v>
      </c>
      <c r="D122" s="97"/>
      <c r="E122" s="615"/>
      <c r="F122" s="615"/>
    </row>
    <row r="123" spans="1:6" hidden="1" outlineLevel="1" x14ac:dyDescent="0.3">
      <c r="A123" s="38"/>
      <c r="B123" s="78" t="s">
        <v>720</v>
      </c>
      <c r="C123" s="200" t="s">
        <v>722</v>
      </c>
      <c r="D123" s="97"/>
      <c r="E123" s="615"/>
    </row>
    <row r="124" spans="1:6" hidden="1" outlineLevel="1" x14ac:dyDescent="0.3">
      <c r="A124" s="38"/>
      <c r="B124" s="203" t="s">
        <v>723</v>
      </c>
      <c r="C124" s="200" t="s">
        <v>724</v>
      </c>
      <c r="D124" s="97"/>
      <c r="E124" s="615"/>
    </row>
    <row r="125" spans="1:6" hidden="1" outlineLevel="1" x14ac:dyDescent="0.3">
      <c r="A125" s="38"/>
      <c r="B125" s="32"/>
      <c r="C125" s="32"/>
      <c r="D125" s="39"/>
    </row>
    <row r="126" spans="1:6" ht="15" collapsed="1" thickBot="1" x14ac:dyDescent="0.35">
      <c r="A126" s="235" t="s">
        <v>561</v>
      </c>
      <c r="B126" s="66"/>
      <c r="C126" s="66"/>
      <c r="D126" s="89"/>
    </row>
    <row r="127" spans="1:6" hidden="1" outlineLevel="1" x14ac:dyDescent="0.3">
      <c r="A127" s="38"/>
      <c r="B127" s="319" t="s">
        <v>427</v>
      </c>
      <c r="C127" s="181" t="s">
        <v>763</v>
      </c>
      <c r="D127" s="39"/>
    </row>
    <row r="128" spans="1:6" ht="15" hidden="1" outlineLevel="1" thickBot="1" x14ac:dyDescent="0.35">
      <c r="A128" s="38"/>
      <c r="B128" s="319"/>
      <c r="C128" s="235" t="str">
        <f>C3&amp;" tax payments made by taxpayer"</f>
        <v>2018 tax payments made by taxpayer</v>
      </c>
      <c r="D128" s="39"/>
    </row>
    <row r="129" spans="1:5" hidden="1" outlineLevel="1" x14ac:dyDescent="0.3">
      <c r="A129" s="38"/>
      <c r="B129" s="32"/>
      <c r="C129" s="145" t="str">
        <f>CONCATENATE("Estimated Tax Payments made for ",mapping!C1," tax year:")</f>
        <v>Estimated Tax Payments made for 2018 tax year:</v>
      </c>
      <c r="D129" s="39"/>
    </row>
    <row r="130" spans="1:5" hidden="1" outlineLevel="1" x14ac:dyDescent="0.3">
      <c r="A130" s="38"/>
      <c r="B130" s="289" t="s">
        <v>728</v>
      </c>
      <c r="C130" s="615"/>
      <c r="D130" s="252"/>
    </row>
    <row r="131" spans="1:5" hidden="1" outlineLevel="1" x14ac:dyDescent="0.3">
      <c r="B131" s="165" t="s">
        <v>729</v>
      </c>
      <c r="C131" s="616"/>
      <c r="D131" s="252"/>
    </row>
    <row r="132" spans="1:5" hidden="1" outlineLevel="1" x14ac:dyDescent="0.3">
      <c r="B132" s="165" t="s">
        <v>730</v>
      </c>
      <c r="C132" s="616"/>
      <c r="D132" s="252"/>
    </row>
    <row r="133" spans="1:5" hidden="1" outlineLevel="1" x14ac:dyDescent="0.3">
      <c r="B133" s="165" t="s">
        <v>731</v>
      </c>
      <c r="C133" s="616"/>
      <c r="D133" s="252"/>
    </row>
    <row r="134" spans="1:5" hidden="1" outlineLevel="1" x14ac:dyDescent="0.3">
      <c r="C134" s="304">
        <f>SUM(C130:C133)</f>
        <v>0</v>
      </c>
      <c r="D134" s="252"/>
    </row>
    <row r="135" spans="1:5" hidden="1" outlineLevel="1" x14ac:dyDescent="0.3">
      <c r="A135" s="38"/>
      <c r="B135" s="32"/>
      <c r="C135" s="145" t="str">
        <f>CONCATENATE(C3-1, " overpayment applied to current tax year:")</f>
        <v>2017 overpayment applied to current tax year:</v>
      </c>
      <c r="D135" s="39"/>
    </row>
    <row r="136" spans="1:5" hidden="1" outlineLevel="1" x14ac:dyDescent="0.3">
      <c r="A136" s="38"/>
      <c r="B136" s="32"/>
      <c r="C136" s="616"/>
      <c r="D136" s="252"/>
    </row>
    <row r="137" spans="1:5" hidden="1" outlineLevel="1" x14ac:dyDescent="0.3">
      <c r="A137" s="38"/>
      <c r="B137" s="32"/>
      <c r="C137" s="145" t="s">
        <v>447</v>
      </c>
      <c r="D137" s="39"/>
    </row>
    <row r="138" spans="1:5" hidden="1" outlineLevel="1" x14ac:dyDescent="0.3">
      <c r="A138" s="38"/>
      <c r="B138" s="32"/>
      <c r="C138" s="615"/>
      <c r="D138" s="252"/>
      <c r="E138" t="s">
        <v>1200</v>
      </c>
    </row>
    <row r="139" spans="1:5" hidden="1" outlineLevel="1" x14ac:dyDescent="0.3">
      <c r="A139" s="32"/>
      <c r="B139" s="78" t="s">
        <v>1206</v>
      </c>
      <c r="C139" s="143" t="s">
        <v>1207</v>
      </c>
      <c r="D139" s="149"/>
      <c r="E139" s="615"/>
    </row>
    <row r="140" spans="1:5" hidden="1" outlineLevel="1" x14ac:dyDescent="0.3">
      <c r="A140" s="32"/>
      <c r="B140" s="78" t="s">
        <v>656</v>
      </c>
      <c r="C140" s="143" t="s">
        <v>1209</v>
      </c>
      <c r="D140" s="149"/>
      <c r="E140" s="615">
        <v>4000</v>
      </c>
    </row>
    <row r="141" spans="1:5" hidden="1" outlineLevel="1" x14ac:dyDescent="0.3">
      <c r="A141" s="32"/>
      <c r="B141" s="78" t="s">
        <v>675</v>
      </c>
      <c r="C141" s="143" t="s">
        <v>1210</v>
      </c>
      <c r="D141" s="149"/>
      <c r="E141" s="615"/>
    </row>
    <row r="142" spans="1:5" hidden="1" outlineLevel="1" x14ac:dyDescent="0.3">
      <c r="A142" s="32"/>
      <c r="B142" s="78" t="s">
        <v>1204</v>
      </c>
      <c r="C142" s="143" t="s">
        <v>1205</v>
      </c>
      <c r="D142" s="149"/>
      <c r="E142" s="615"/>
    </row>
    <row r="143" spans="1:5" hidden="1" outlineLevel="1" x14ac:dyDescent="0.3">
      <c r="A143" s="32"/>
      <c r="B143" s="512" t="s">
        <v>1211</v>
      </c>
      <c r="C143" s="511"/>
      <c r="D143" s="149"/>
      <c r="E143" s="615"/>
    </row>
    <row r="144" spans="1:5" hidden="1" outlineLevel="1" x14ac:dyDescent="0.3">
      <c r="A144" s="32"/>
      <c r="B144" s="512" t="s">
        <v>1212</v>
      </c>
      <c r="C144" s="143" t="s">
        <v>1213</v>
      </c>
      <c r="D144" s="149"/>
      <c r="E144" s="615"/>
    </row>
    <row r="145" spans="1:5" hidden="1" outlineLevel="1" x14ac:dyDescent="0.3">
      <c r="A145" s="32"/>
      <c r="B145" s="512" t="s">
        <v>1215</v>
      </c>
      <c r="C145" s="143" t="s">
        <v>1214</v>
      </c>
      <c r="D145" s="149"/>
      <c r="E145" s="615"/>
    </row>
    <row r="146" spans="1:5" ht="15" collapsed="1" thickBot="1" x14ac:dyDescent="0.35">
      <c r="A146" s="54" t="s">
        <v>427</v>
      </c>
      <c r="B146" s="66"/>
      <c r="C146" s="66"/>
      <c r="D146" s="89"/>
    </row>
    <row r="147" spans="1:5" hidden="1" outlineLevel="1" x14ac:dyDescent="0.3">
      <c r="A147" s="253"/>
      <c r="B147" s="59"/>
      <c r="C147" s="59" t="str">
        <f>"HSA contributions made in "&amp;mapping!C1</f>
        <v>HSA contributions made in 2018</v>
      </c>
      <c r="D147" s="90"/>
    </row>
    <row r="148" spans="1:5" hidden="1" outlineLevel="1" x14ac:dyDescent="0.3">
      <c r="A148" s="85"/>
      <c r="B148" s="32"/>
      <c r="C148" s="615"/>
      <c r="D148" s="252"/>
    </row>
    <row r="149" spans="1:5" hidden="1" outlineLevel="1" x14ac:dyDescent="0.3">
      <c r="A149" s="85"/>
      <c r="B149" s="32"/>
      <c r="C149" s="32" t="str">
        <f>"Total HSA Distributions received in "&amp;mapping!C1</f>
        <v>Total HSA Distributions received in 2018</v>
      </c>
      <c r="D149" s="39"/>
      <c r="E149" t="s">
        <v>456</v>
      </c>
    </row>
    <row r="150" spans="1:5" hidden="1" outlineLevel="1" x14ac:dyDescent="0.3">
      <c r="A150" s="85"/>
      <c r="B150" s="32"/>
      <c r="C150" s="615"/>
      <c r="D150" s="252"/>
    </row>
    <row r="151" spans="1:5" hidden="1" outlineLevel="1" x14ac:dyDescent="0.3">
      <c r="A151" s="85"/>
      <c r="B151" s="32"/>
      <c r="C151" s="198" t="s">
        <v>468</v>
      </c>
      <c r="D151" s="39"/>
    </row>
    <row r="152" spans="1:5" hidden="1" outlineLevel="1" x14ac:dyDescent="0.3">
      <c r="A152" s="85"/>
      <c r="B152" s="32"/>
      <c r="C152" s="615"/>
      <c r="D152" s="252"/>
    </row>
    <row r="153" spans="1:5" ht="15" collapsed="1" thickBot="1" x14ac:dyDescent="0.35">
      <c r="A153" s="235" t="s">
        <v>450</v>
      </c>
      <c r="B153" s="66"/>
      <c r="C153" s="66"/>
      <c r="D153" s="89"/>
    </row>
  </sheetData>
  <mergeCells count="3">
    <mergeCell ref="C50:C51"/>
    <mergeCell ref="C52:C53"/>
    <mergeCell ref="C54:C55"/>
  </mergeCells>
  <conditionalFormatting sqref="F3:F12 I15:I16 F14 I3:I4 I6:I7">
    <cfRule type="cellIs" dxfId="34" priority="4" operator="equal">
      <formula>"Activated"</formula>
    </cfRule>
  </conditionalFormatting>
  <conditionalFormatting sqref="F13">
    <cfRule type="cellIs" dxfId="33" priority="3" operator="equal">
      <formula>"Activated"</formula>
    </cfRule>
  </conditionalFormatting>
  <conditionalFormatting sqref="F16">
    <cfRule type="cellIs" dxfId="32" priority="2" operator="equal">
      <formula>"Activated"</formula>
    </cfRule>
  </conditionalFormatting>
  <conditionalFormatting sqref="F15">
    <cfRule type="cellIs" dxfId="31" priority="1" operator="equal">
      <formula>"Activated"</formula>
    </cfRule>
  </conditionalFormatting>
  <dataValidations count="3">
    <dataValidation type="list" allowBlank="1" showInputMessage="1" showErrorMessage="1" sqref="C7">
      <formula1>"Refund,Credit to next tax year,Split"</formula1>
    </dataValidation>
    <dataValidation type="whole" allowBlank="1" showInputMessage="1" showErrorMessage="1" sqref="C3">
      <formula1>2000</formula1>
      <formula2>3000</formula2>
    </dataValidation>
    <dataValidation type="list" allowBlank="1" showInputMessage="1" showErrorMessage="1" sqref="C14">
      <formula1>"Yes, No"</formula1>
    </dataValidation>
  </dataValidations>
  <hyperlinks>
    <hyperlink ref="B41" r:id="rId1"/>
    <hyperlink ref="C115" r:id="rId2" location="page=102"/>
    <hyperlink ref="B79" r:id="rId3" location="page=86" display="Instructions"/>
    <hyperlink ref="D89" r:id="rId4"/>
    <hyperlink ref="C105" r:id="rId5" location="page=86"/>
    <hyperlink ref="C127" r:id="rId6" location="page=86"/>
    <hyperlink ref="I1" r:id="rId7"/>
    <hyperlink ref="K1"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8"/>
  <sheetViews>
    <sheetView workbookViewId="0">
      <selection activeCell="F3" sqref="F3"/>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647</v>
      </c>
      <c r="D1" s="54" t="s">
        <v>646</v>
      </c>
      <c r="J1" s="185">
        <f>mapping!C1</f>
        <v>2018</v>
      </c>
    </row>
    <row r="2" spans="1:10" x14ac:dyDescent="0.3">
      <c r="A2" s="54" t="s">
        <v>307</v>
      </c>
      <c r="D2" s="54"/>
      <c r="E2" t="s">
        <v>160</v>
      </c>
      <c r="F2" s="54" t="str">
        <f>IF('F 6251'!E4="activated", "Activated", "Not Activated")</f>
        <v>Activated</v>
      </c>
      <c r="J2" s="185"/>
    </row>
    <row r="3" spans="1:10" x14ac:dyDescent="0.3">
      <c r="A3" s="143" t="s">
        <v>306</v>
      </c>
      <c r="B3" s="149"/>
      <c r="C3" s="149"/>
      <c r="D3" s="149"/>
      <c r="E3" s="149"/>
      <c r="F3" s="149"/>
      <c r="G3" s="149"/>
      <c r="H3" s="149"/>
      <c r="I3" s="149"/>
      <c r="J3" s="144"/>
    </row>
    <row r="4" spans="1:10" ht="14.4" customHeight="1" x14ac:dyDescent="0.3">
      <c r="A4" s="274" t="s">
        <v>646</v>
      </c>
      <c r="B4" t="s">
        <v>648</v>
      </c>
      <c r="C4" t="s">
        <v>310</v>
      </c>
      <c r="I4" s="74" t="s">
        <v>648</v>
      </c>
      <c r="J4" s="164"/>
    </row>
    <row r="5" spans="1:10" x14ac:dyDescent="0.3">
      <c r="A5" s="188"/>
      <c r="B5">
        <v>45</v>
      </c>
      <c r="C5" s="156" t="s">
        <v>649</v>
      </c>
      <c r="I5" s="74">
        <v>45</v>
      </c>
      <c r="J5" s="74">
        <f>'F 6251'!I48</f>
        <v>0</v>
      </c>
    </row>
    <row r="6" spans="1:10" x14ac:dyDescent="0.3">
      <c r="A6" s="188"/>
      <c r="B6" s="165">
        <v>46</v>
      </c>
      <c r="C6" t="s">
        <v>650</v>
      </c>
      <c r="I6" s="106">
        <v>46</v>
      </c>
      <c r="J6" s="74">
        <v>0</v>
      </c>
    </row>
    <row r="7" spans="1:10" x14ac:dyDescent="0.3">
      <c r="A7" s="275"/>
      <c r="B7" s="276">
        <v>47</v>
      </c>
      <c r="C7" s="163" t="s">
        <v>651</v>
      </c>
      <c r="D7" s="121"/>
      <c r="E7" s="121"/>
      <c r="F7" s="121"/>
      <c r="G7" s="121"/>
      <c r="H7" s="121"/>
      <c r="I7" s="106">
        <v>47</v>
      </c>
      <c r="J7" s="220">
        <f>J5+J6</f>
        <v>0</v>
      </c>
    </row>
    <row r="8" spans="1:10" x14ac:dyDescent="0.3">
      <c r="C8" s="156"/>
      <c r="G8" t="s">
        <v>652</v>
      </c>
      <c r="J8" s="187">
        <f>J1</f>
        <v>2018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2"/>
  <sheetViews>
    <sheetView workbookViewId="0">
      <selection activeCell="L13" sqref="L13"/>
    </sheetView>
  </sheetViews>
  <sheetFormatPr defaultRowHeight="14.4" x14ac:dyDescent="0.3"/>
  <cols>
    <col min="1" max="1" width="14.77734375" customWidth="1"/>
    <col min="2" max="2" width="6.5546875" customWidth="1"/>
    <col min="3" max="3" width="13.5546875" customWidth="1"/>
    <col min="4" max="4" width="3.33203125" customWidth="1"/>
    <col min="5" max="5" width="3.77734375" customWidth="1"/>
    <col min="6" max="7" width="5" customWidth="1"/>
    <col min="8" max="8" width="3.33203125" customWidth="1"/>
    <col min="9" max="9" width="4.77734375" customWidth="1"/>
    <col min="10" max="11" width="5.5546875" customWidth="1"/>
    <col min="12" max="12" width="3.44140625" customWidth="1"/>
    <col min="13" max="13" width="5.5546875" customWidth="1"/>
    <col min="14" max="14" width="5.44140625" bestFit="1" customWidth="1"/>
    <col min="15" max="15" width="6.77734375" bestFit="1" customWidth="1"/>
  </cols>
  <sheetData>
    <row r="1" spans="1:16" x14ac:dyDescent="0.3">
      <c r="A1" s="54" t="s">
        <v>680</v>
      </c>
      <c r="D1" s="54" t="s">
        <v>660</v>
      </c>
      <c r="P1" s="185">
        <f>mapping!C1</f>
        <v>2018</v>
      </c>
    </row>
    <row r="2" spans="1:16" x14ac:dyDescent="0.3">
      <c r="A2" s="54" t="s">
        <v>307</v>
      </c>
      <c r="D2" s="54"/>
      <c r="E2" t="s">
        <v>160</v>
      </c>
      <c r="I2" s="54" t="str">
        <f>IF(P11&gt;0, "Activated", "Not Activated")</f>
        <v>Activated</v>
      </c>
      <c r="P2" s="185"/>
    </row>
    <row r="3" spans="1:16" x14ac:dyDescent="0.3">
      <c r="A3" s="143" t="s">
        <v>306</v>
      </c>
      <c r="B3" s="149"/>
      <c r="C3" s="149"/>
      <c r="D3" s="149"/>
      <c r="E3" s="149"/>
      <c r="F3" s="149"/>
      <c r="G3" s="149"/>
      <c r="H3" s="149"/>
      <c r="I3" s="149"/>
      <c r="J3" s="149"/>
      <c r="K3" s="149"/>
      <c r="L3" s="149"/>
      <c r="M3" s="149"/>
      <c r="N3" s="149"/>
      <c r="O3" s="149"/>
      <c r="P3" s="144"/>
    </row>
    <row r="4" spans="1:16" ht="14.4" customHeight="1" x14ac:dyDescent="0.3">
      <c r="A4" s="671" t="s">
        <v>660</v>
      </c>
      <c r="B4">
        <v>48</v>
      </c>
      <c r="C4" t="s">
        <v>661</v>
      </c>
      <c r="O4" s="74">
        <v>48</v>
      </c>
      <c r="P4" s="74">
        <f>mapping!K114</f>
        <v>0</v>
      </c>
    </row>
    <row r="5" spans="1:16" x14ac:dyDescent="0.3">
      <c r="A5" s="671"/>
      <c r="B5">
        <v>49</v>
      </c>
      <c r="C5" s="156" t="s">
        <v>662</v>
      </c>
      <c r="O5" s="74">
        <v>49</v>
      </c>
      <c r="P5" s="74">
        <f>mapping!K115</f>
        <v>360</v>
      </c>
    </row>
    <row r="6" spans="1:16" x14ac:dyDescent="0.3">
      <c r="A6" s="671"/>
      <c r="B6" s="165">
        <v>50</v>
      </c>
      <c r="C6" t="s">
        <v>1202</v>
      </c>
      <c r="O6" s="106">
        <v>50</v>
      </c>
      <c r="P6" s="74">
        <f>mapping!K117</f>
        <v>0</v>
      </c>
    </row>
    <row r="7" spans="1:16" x14ac:dyDescent="0.3">
      <c r="A7" s="188"/>
      <c r="B7" s="165">
        <v>51</v>
      </c>
      <c r="C7" t="s">
        <v>663</v>
      </c>
      <c r="O7" s="106">
        <v>51</v>
      </c>
      <c r="P7" s="74">
        <f>mapping!K118</f>
        <v>0</v>
      </c>
    </row>
    <row r="8" spans="1:16" x14ac:dyDescent="0.3">
      <c r="B8" s="165">
        <v>52</v>
      </c>
      <c r="C8" t="s">
        <v>435</v>
      </c>
      <c r="O8" s="106">
        <v>52</v>
      </c>
      <c r="P8" s="279"/>
    </row>
    <row r="9" spans="1:16" x14ac:dyDescent="0.3">
      <c r="B9">
        <v>53</v>
      </c>
      <c r="C9" t="s">
        <v>664</v>
      </c>
      <c r="O9" s="74">
        <v>53</v>
      </c>
      <c r="P9" s="74">
        <f>mapping!K119</f>
        <v>0</v>
      </c>
    </row>
    <row r="10" spans="1:16" x14ac:dyDescent="0.3">
      <c r="B10">
        <v>54</v>
      </c>
      <c r="C10" s="117" t="s">
        <v>683</v>
      </c>
      <c r="D10" t="s">
        <v>684</v>
      </c>
      <c r="E10" s="78"/>
      <c r="F10">
        <v>3800</v>
      </c>
      <c r="H10" t="s">
        <v>685</v>
      </c>
      <c r="I10" s="78"/>
      <c r="J10">
        <v>8801</v>
      </c>
      <c r="L10" s="281" t="s">
        <v>686</v>
      </c>
      <c r="M10" s="78"/>
      <c r="N10" s="26" t="s">
        <v>687</v>
      </c>
      <c r="O10" s="74">
        <v>54</v>
      </c>
      <c r="P10" s="74">
        <f>mapping!K120</f>
        <v>0</v>
      </c>
    </row>
    <row r="11" spans="1:16" x14ac:dyDescent="0.3">
      <c r="A11" s="121"/>
      <c r="B11" s="121">
        <v>55</v>
      </c>
      <c r="C11" s="163" t="s">
        <v>665</v>
      </c>
      <c r="D11" s="121"/>
      <c r="E11" s="121"/>
      <c r="F11" s="121"/>
      <c r="G11" s="121"/>
      <c r="H11" s="121"/>
      <c r="I11" s="121"/>
      <c r="J11" s="121"/>
      <c r="K11" s="121"/>
      <c r="L11" s="121"/>
      <c r="M11" s="121"/>
      <c r="N11" s="121"/>
      <c r="O11" s="74">
        <v>55</v>
      </c>
      <c r="P11" s="220">
        <f>SUM(P4:P10)</f>
        <v>360</v>
      </c>
    </row>
    <row r="12" spans="1:16" x14ac:dyDescent="0.3">
      <c r="C12" s="156"/>
      <c r="J12" t="s">
        <v>681</v>
      </c>
      <c r="P12" s="187">
        <f>P1</f>
        <v>2018</v>
      </c>
    </row>
  </sheetData>
  <mergeCells count="1">
    <mergeCell ref="A4:A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3"/>
  <sheetViews>
    <sheetView zoomScale="85" zoomScaleNormal="85" workbookViewId="0">
      <selection activeCell="J10" sqref="J10"/>
    </sheetView>
  </sheetViews>
  <sheetFormatPr defaultRowHeight="14.4" x14ac:dyDescent="0.3"/>
  <cols>
    <col min="1" max="1" width="11.77734375" customWidth="1"/>
    <col min="2" max="2" width="6.5546875" customWidth="1"/>
    <col min="3" max="3" width="13.109375" customWidth="1"/>
    <col min="4" max="4" width="12.77734375" customWidth="1"/>
    <col min="5" max="5" width="14.109375" customWidth="1"/>
    <col min="6" max="6" width="12.5546875" customWidth="1"/>
    <col min="7" max="7" width="11.6640625" customWidth="1"/>
    <col min="8" max="8" width="13" customWidth="1"/>
    <col min="9" max="9" width="6.77734375" bestFit="1" customWidth="1"/>
  </cols>
  <sheetData>
    <row r="1" spans="1:11" x14ac:dyDescent="0.3">
      <c r="A1" s="54" t="s">
        <v>671</v>
      </c>
      <c r="D1" s="54" t="s">
        <v>561</v>
      </c>
      <c r="J1" s="185">
        <f>mapping!C1</f>
        <v>2018</v>
      </c>
    </row>
    <row r="2" spans="1:11" x14ac:dyDescent="0.3">
      <c r="A2" s="54" t="s">
        <v>307</v>
      </c>
      <c r="D2" s="54"/>
      <c r="E2" t="s">
        <v>160</v>
      </c>
      <c r="F2" s="54" t="str">
        <f>IF(J12&gt;0, "Activated", "Not Activated")</f>
        <v>Not Activated</v>
      </c>
      <c r="J2" s="185"/>
      <c r="K2" s="195" t="s">
        <v>714</v>
      </c>
    </row>
    <row r="3" spans="1:11" x14ac:dyDescent="0.3">
      <c r="A3" s="143" t="s">
        <v>306</v>
      </c>
      <c r="B3" s="149"/>
      <c r="C3" s="149"/>
      <c r="D3" s="149"/>
      <c r="E3" s="149"/>
      <c r="F3" s="149"/>
      <c r="G3" s="149"/>
      <c r="H3" s="149"/>
      <c r="I3" s="149"/>
      <c r="J3" s="144"/>
    </row>
    <row r="4" spans="1:11" ht="14.4" customHeight="1" x14ac:dyDescent="0.3">
      <c r="A4" s="274" t="s">
        <v>561</v>
      </c>
      <c r="B4">
        <v>57</v>
      </c>
      <c r="C4" t="s">
        <v>693</v>
      </c>
      <c r="I4" s="74">
        <v>57</v>
      </c>
      <c r="J4" s="74">
        <f>mapping!K124</f>
        <v>0</v>
      </c>
    </row>
    <row r="5" spans="1:11" x14ac:dyDescent="0.3">
      <c r="A5" s="188"/>
      <c r="B5">
        <v>58</v>
      </c>
      <c r="C5" t="s">
        <v>694</v>
      </c>
      <c r="I5" s="74">
        <v>58</v>
      </c>
      <c r="J5" s="74">
        <f>mapping!K125</f>
        <v>0</v>
      </c>
    </row>
    <row r="6" spans="1:11" x14ac:dyDescent="0.3">
      <c r="A6" s="188"/>
      <c r="B6" s="165">
        <v>59</v>
      </c>
      <c r="C6" s="117" t="s">
        <v>703</v>
      </c>
      <c r="I6" s="106">
        <v>59</v>
      </c>
      <c r="J6" s="74">
        <f>mapping!K126</f>
        <v>0</v>
      </c>
    </row>
    <row r="7" spans="1:11" x14ac:dyDescent="0.3">
      <c r="A7" s="188"/>
      <c r="B7" s="165" t="s">
        <v>702</v>
      </c>
      <c r="C7" t="s">
        <v>695</v>
      </c>
      <c r="I7" s="106" t="s">
        <v>702</v>
      </c>
      <c r="J7" s="74">
        <f>mapping!K127</f>
        <v>0</v>
      </c>
    </row>
    <row r="8" spans="1:11" x14ac:dyDescent="0.3">
      <c r="B8" s="165" t="s">
        <v>701</v>
      </c>
      <c r="C8" t="s">
        <v>696</v>
      </c>
      <c r="I8" s="106" t="s">
        <v>701</v>
      </c>
      <c r="J8" s="74">
        <f>mapping!K128</f>
        <v>0</v>
      </c>
    </row>
    <row r="9" spans="1:11" x14ac:dyDescent="0.3">
      <c r="B9">
        <v>61</v>
      </c>
      <c r="C9" t="s">
        <v>697</v>
      </c>
      <c r="I9" s="74">
        <v>61</v>
      </c>
      <c r="J9" s="74">
        <f>mapping!K129</f>
        <v>0</v>
      </c>
    </row>
    <row r="10" spans="1:11" x14ac:dyDescent="0.3">
      <c r="B10">
        <v>62</v>
      </c>
      <c r="C10" t="s">
        <v>698</v>
      </c>
      <c r="I10" s="74">
        <v>62</v>
      </c>
      <c r="J10" s="74">
        <f>mapping!K130+mapping!K131</f>
        <v>0</v>
      </c>
    </row>
    <row r="11" spans="1:11" x14ac:dyDescent="0.3">
      <c r="B11">
        <v>63</v>
      </c>
      <c r="C11" t="s">
        <v>699</v>
      </c>
      <c r="I11" s="74">
        <v>63</v>
      </c>
      <c r="J11" s="74">
        <f>mapping!K132</f>
        <v>0</v>
      </c>
    </row>
    <row r="12" spans="1:11" x14ac:dyDescent="0.3">
      <c r="A12" s="121"/>
      <c r="B12" s="121">
        <v>64</v>
      </c>
      <c r="C12" s="163" t="s">
        <v>700</v>
      </c>
      <c r="D12" s="121"/>
      <c r="E12" s="121"/>
      <c r="F12" s="121"/>
      <c r="G12" s="121"/>
      <c r="H12" s="121"/>
      <c r="I12" s="74">
        <v>64</v>
      </c>
      <c r="J12" s="220">
        <f>SUM(J4:J11)</f>
        <v>0</v>
      </c>
    </row>
    <row r="13" spans="1:11" x14ac:dyDescent="0.3">
      <c r="C13" s="156"/>
      <c r="G13" t="s">
        <v>682</v>
      </c>
      <c r="J13" s="187">
        <f>J1</f>
        <v>2018</v>
      </c>
    </row>
  </sheetData>
  <hyperlinks>
    <hyperlink ref="K2" r:id="rId1" location="page=10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6"/>
  <sheetViews>
    <sheetView workbookViewId="0">
      <selection activeCell="J13" sqref="J13"/>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429</v>
      </c>
      <c r="D1" s="54" t="s">
        <v>427</v>
      </c>
      <c r="J1" s="185">
        <f>mapping!C1</f>
        <v>2018</v>
      </c>
    </row>
    <row r="2" spans="1:10" x14ac:dyDescent="0.3">
      <c r="A2" s="54" t="s">
        <v>307</v>
      </c>
      <c r="D2" s="54"/>
      <c r="E2" t="s">
        <v>160</v>
      </c>
      <c r="F2" s="54" t="str">
        <f>IF(J14&gt;0, "Activated", "Not Activated")</f>
        <v>Not Activated</v>
      </c>
      <c r="J2" s="185"/>
    </row>
    <row r="3" spans="1:10" x14ac:dyDescent="0.3">
      <c r="A3" s="143" t="s">
        <v>306</v>
      </c>
      <c r="B3" s="149"/>
      <c r="C3" s="149"/>
      <c r="D3" s="149"/>
      <c r="E3" s="149"/>
      <c r="F3" s="149"/>
      <c r="G3" s="149"/>
      <c r="H3" s="149"/>
      <c r="I3" s="149"/>
      <c r="J3" s="144"/>
    </row>
    <row r="4" spans="1:10" ht="14.4" customHeight="1" x14ac:dyDescent="0.3">
      <c r="A4" s="671" t="s">
        <v>428</v>
      </c>
      <c r="B4">
        <v>65</v>
      </c>
      <c r="C4" t="s">
        <v>310</v>
      </c>
      <c r="I4" s="74">
        <v>65</v>
      </c>
      <c r="J4" s="164"/>
    </row>
    <row r="5" spans="1:10" x14ac:dyDescent="0.3">
      <c r="A5" s="671"/>
      <c r="B5">
        <v>66</v>
      </c>
      <c r="C5" s="156" t="s">
        <v>430</v>
      </c>
      <c r="I5" s="74">
        <v>66</v>
      </c>
      <c r="J5" s="74">
        <f>mapping!I107+mapping!I109</f>
        <v>0</v>
      </c>
    </row>
    <row r="6" spans="1:10" x14ac:dyDescent="0.3">
      <c r="A6" s="671"/>
      <c r="B6" s="165" t="s">
        <v>431</v>
      </c>
      <c r="C6" t="s">
        <v>310</v>
      </c>
      <c r="I6" s="106" t="s">
        <v>442</v>
      </c>
      <c r="J6" s="164"/>
    </row>
    <row r="7" spans="1:10" x14ac:dyDescent="0.3">
      <c r="A7" s="188"/>
      <c r="B7" s="165" t="s">
        <v>432</v>
      </c>
      <c r="C7" t="s">
        <v>433</v>
      </c>
      <c r="I7" s="106" t="s">
        <v>443</v>
      </c>
      <c r="J7" s="164"/>
    </row>
    <row r="8" spans="1:10" x14ac:dyDescent="0.3">
      <c r="B8" s="165" t="s">
        <v>434</v>
      </c>
      <c r="C8" t="s">
        <v>435</v>
      </c>
      <c r="I8" s="106" t="s">
        <v>444</v>
      </c>
      <c r="J8" s="164"/>
    </row>
    <row r="9" spans="1:10" x14ac:dyDescent="0.3">
      <c r="B9">
        <v>70</v>
      </c>
      <c r="C9" t="s">
        <v>436</v>
      </c>
      <c r="I9" s="74">
        <v>70</v>
      </c>
      <c r="J9" s="74">
        <f>mapping!K103</f>
        <v>0</v>
      </c>
    </row>
    <row r="10" spans="1:10" x14ac:dyDescent="0.3">
      <c r="B10">
        <v>71</v>
      </c>
      <c r="C10" t="s">
        <v>437</v>
      </c>
      <c r="I10" s="74">
        <v>71</v>
      </c>
      <c r="J10" s="74">
        <f>mapping!I108</f>
        <v>0</v>
      </c>
    </row>
    <row r="11" spans="1:10" x14ac:dyDescent="0.3">
      <c r="B11">
        <v>72</v>
      </c>
      <c r="C11" t="s">
        <v>438</v>
      </c>
      <c r="I11" s="74">
        <v>72</v>
      </c>
      <c r="J11" s="74">
        <f>mapping!K104</f>
        <v>0</v>
      </c>
    </row>
    <row r="12" spans="1:10" x14ac:dyDescent="0.3">
      <c r="B12">
        <v>73</v>
      </c>
      <c r="C12" t="s">
        <v>439</v>
      </c>
      <c r="I12" s="74">
        <v>73</v>
      </c>
      <c r="J12" s="74">
        <f>mapping!K105</f>
        <v>0</v>
      </c>
    </row>
    <row r="13" spans="1:10" x14ac:dyDescent="0.3">
      <c r="B13">
        <v>74</v>
      </c>
      <c r="C13" t="s">
        <v>440</v>
      </c>
      <c r="I13" s="74">
        <v>74</v>
      </c>
      <c r="J13" s="74">
        <f>mapping!K106</f>
        <v>0</v>
      </c>
    </row>
    <row r="14" spans="1:10" x14ac:dyDescent="0.3">
      <c r="B14">
        <v>75</v>
      </c>
      <c r="C14" s="117" t="s">
        <v>448</v>
      </c>
      <c r="I14" s="662">
        <v>75</v>
      </c>
      <c r="J14" s="664">
        <f>SUM(J4:J13)</f>
        <v>0</v>
      </c>
    </row>
    <row r="15" spans="1:10" x14ac:dyDescent="0.3">
      <c r="A15" s="121"/>
      <c r="B15" s="121"/>
      <c r="C15" s="163" t="s">
        <v>449</v>
      </c>
      <c r="D15" s="121"/>
      <c r="E15" s="121"/>
      <c r="F15" s="121"/>
      <c r="G15" s="121"/>
      <c r="H15" s="121"/>
      <c r="I15" s="663"/>
      <c r="J15" s="665"/>
    </row>
    <row r="16" spans="1:10" x14ac:dyDescent="0.3">
      <c r="C16" s="156"/>
      <c r="G16" t="s">
        <v>441</v>
      </c>
      <c r="J16" s="187">
        <f>J1</f>
        <v>2018</v>
      </c>
    </row>
  </sheetData>
  <mergeCells count="3">
    <mergeCell ref="A4:A6"/>
    <mergeCell ref="I14:I15"/>
    <mergeCell ref="J14:J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109"/>
  <sheetViews>
    <sheetView zoomScale="70" zoomScaleNormal="70" workbookViewId="0">
      <selection activeCell="I8" sqref="I8"/>
    </sheetView>
  </sheetViews>
  <sheetFormatPr defaultRowHeight="13.2" x14ac:dyDescent="0.3"/>
  <cols>
    <col min="1" max="1" width="8" style="521" customWidth="1"/>
    <col min="2" max="2" width="17.109375" style="521" customWidth="1"/>
    <col min="3" max="3" width="18.6640625" style="521" customWidth="1"/>
    <col min="4" max="4" width="25.5546875" style="521" customWidth="1"/>
    <col min="5" max="5" width="26" style="521" customWidth="1"/>
    <col min="6" max="6" width="8.33203125" style="521" customWidth="1"/>
    <col min="7" max="7" width="7.88671875" style="521" customWidth="1"/>
    <col min="8" max="8" width="5.77734375" style="521" customWidth="1"/>
    <col min="9" max="9" width="15.109375" style="521" customWidth="1"/>
    <col min="10" max="10" width="4.6640625" style="521" customWidth="1"/>
    <col min="11" max="11" width="2.21875" style="521" customWidth="1"/>
    <col min="12" max="13" width="8.88671875" style="521"/>
    <col min="14" max="14" width="12" style="521" bestFit="1" customWidth="1"/>
    <col min="15" max="15" width="11.21875" style="521" bestFit="1" customWidth="1"/>
    <col min="16" max="16384" width="8.88671875" style="521"/>
  </cols>
  <sheetData>
    <row r="1" spans="1:10" ht="12" customHeight="1" x14ac:dyDescent="0.3">
      <c r="A1" s="696" t="s">
        <v>1468</v>
      </c>
      <c r="B1" s="697"/>
      <c r="C1" s="700" t="s">
        <v>1467</v>
      </c>
      <c r="D1" s="701"/>
      <c r="E1" s="701"/>
      <c r="F1" s="701"/>
      <c r="G1" s="701"/>
      <c r="H1" s="702"/>
      <c r="I1" s="706" t="s">
        <v>1466</v>
      </c>
      <c r="J1" s="707"/>
    </row>
    <row r="2" spans="1:10" ht="34.950000000000003" customHeight="1" x14ac:dyDescent="0.3">
      <c r="A2" s="698"/>
      <c r="B2" s="699"/>
      <c r="C2" s="703"/>
      <c r="D2" s="704"/>
      <c r="E2" s="704"/>
      <c r="F2" s="704"/>
      <c r="G2" s="704"/>
      <c r="H2" s="705"/>
      <c r="I2" s="708">
        <f>mapping!C1</f>
        <v>2018</v>
      </c>
      <c r="J2" s="709"/>
    </row>
    <row r="3" spans="1:10" ht="24" customHeight="1" x14ac:dyDescent="0.3">
      <c r="A3" s="710" t="s">
        <v>1465</v>
      </c>
      <c r="B3" s="710"/>
      <c r="C3" s="710"/>
      <c r="D3" s="710"/>
      <c r="E3" s="710"/>
      <c r="F3" s="711"/>
      <c r="G3" s="712" t="s">
        <v>1464</v>
      </c>
      <c r="H3" s="713"/>
      <c r="I3" s="713"/>
      <c r="J3" s="713"/>
    </row>
    <row r="4" spans="1:10" ht="14.4" x14ac:dyDescent="0.3">
      <c r="A4" s="547"/>
      <c r="B4" s="601" t="s">
        <v>144</v>
      </c>
      <c r="C4" s="602" t="str">
        <f>mapping!C2</f>
        <v>Married filing jointly</v>
      </c>
      <c r="D4" s="354" t="s">
        <v>160</v>
      </c>
      <c r="E4" s="603" t="str">
        <f>IF(ABS(SUM(I8:I27))&gt;0, "Activated", "Not Activated")</f>
        <v>Activated</v>
      </c>
      <c r="F4" s="547"/>
      <c r="G4" s="548"/>
      <c r="H4" s="548"/>
      <c r="I4" s="548"/>
      <c r="J4" s="548"/>
    </row>
    <row r="5" spans="1:10" x14ac:dyDescent="0.3">
      <c r="A5" s="542" t="s">
        <v>1463</v>
      </c>
      <c r="B5" s="681" t="s">
        <v>1462</v>
      </c>
      <c r="C5" s="681"/>
      <c r="D5" s="681"/>
      <c r="E5" s="681"/>
      <c r="F5" s="681"/>
      <c r="G5" s="681"/>
      <c r="H5" s="681"/>
      <c r="I5" s="681"/>
      <c r="J5" s="681"/>
    </row>
    <row r="6" spans="1:10" ht="31.2" customHeight="1" x14ac:dyDescent="0.25">
      <c r="A6" s="527">
        <v>1</v>
      </c>
      <c r="B6" s="692" t="s">
        <v>1461</v>
      </c>
      <c r="C6" s="692"/>
      <c r="D6" s="692"/>
      <c r="E6" s="692"/>
      <c r="F6" s="692"/>
      <c r="G6" s="693"/>
      <c r="H6" s="526">
        <v>1</v>
      </c>
      <c r="I6" s="590">
        <f>mapping!I74</f>
        <v>196754</v>
      </c>
    </row>
    <row r="7" spans="1:10" x14ac:dyDescent="0.25">
      <c r="A7" s="527" t="s">
        <v>0</v>
      </c>
      <c r="B7" s="546" t="s">
        <v>1460</v>
      </c>
      <c r="C7" s="543"/>
      <c r="D7" s="543"/>
      <c r="E7" s="543"/>
      <c r="F7" s="543"/>
      <c r="G7" s="543"/>
      <c r="H7" s="544" t="s">
        <v>1459</v>
      </c>
      <c r="I7" s="589">
        <f>IF(schA!J1="Activated", schA!K19, '1040'!L11)</f>
        <v>24000</v>
      </c>
    </row>
    <row r="8" spans="1:10" ht="10.95" customHeight="1" x14ac:dyDescent="0.25">
      <c r="A8" s="527" t="s">
        <v>8</v>
      </c>
      <c r="B8" s="545" t="s">
        <v>1458</v>
      </c>
      <c r="C8" s="543"/>
      <c r="D8" s="543"/>
      <c r="E8" s="543"/>
      <c r="F8" s="543"/>
      <c r="G8" s="543"/>
      <c r="H8" s="544" t="s">
        <v>1457</v>
      </c>
      <c r="I8" s="591">
        <f>-mapping!K8</f>
        <v>-998</v>
      </c>
    </row>
    <row r="9" spans="1:10" ht="12" customHeight="1" x14ac:dyDescent="0.25">
      <c r="A9" s="527" t="s">
        <v>1456</v>
      </c>
      <c r="B9" s="543" t="s">
        <v>1455</v>
      </c>
      <c r="C9" s="543"/>
      <c r="D9" s="543"/>
      <c r="E9" s="543"/>
      <c r="F9" s="543"/>
      <c r="G9" s="543"/>
      <c r="H9" s="544" t="s">
        <v>1454</v>
      </c>
      <c r="I9" s="589"/>
    </row>
    <row r="10" spans="1:10" ht="10.95" customHeight="1" x14ac:dyDescent="0.25">
      <c r="A10" s="527" t="s">
        <v>1453</v>
      </c>
      <c r="B10" s="543" t="s">
        <v>1452</v>
      </c>
      <c r="C10" s="543"/>
      <c r="D10" s="543"/>
      <c r="E10" s="543"/>
      <c r="F10" s="543"/>
      <c r="G10" s="543"/>
      <c r="H10" s="544" t="s">
        <v>1451</v>
      </c>
      <c r="I10" s="589">
        <f>mapping!C143</f>
        <v>0</v>
      </c>
    </row>
    <row r="11" spans="1:10" ht="12" customHeight="1" x14ac:dyDescent="0.25">
      <c r="A11" s="527" t="s">
        <v>1450</v>
      </c>
      <c r="B11" s="543" t="s">
        <v>1449</v>
      </c>
      <c r="C11" s="543"/>
      <c r="D11" s="543"/>
      <c r="E11" s="543"/>
      <c r="F11" s="543"/>
      <c r="G11" s="543"/>
      <c r="H11" s="544" t="s">
        <v>1448</v>
      </c>
      <c r="I11" s="589"/>
    </row>
    <row r="12" spans="1:10" ht="10.95" customHeight="1" x14ac:dyDescent="0.25">
      <c r="A12" s="527" t="s">
        <v>1447</v>
      </c>
      <c r="B12" s="543" t="s">
        <v>1446</v>
      </c>
      <c r="C12" s="543"/>
      <c r="D12" s="543"/>
      <c r="E12" s="543"/>
      <c r="F12" s="543"/>
      <c r="G12" s="543"/>
      <c r="H12" s="544" t="s">
        <v>1445</v>
      </c>
      <c r="I12" s="591"/>
    </row>
    <row r="13" spans="1:10" ht="12" customHeight="1" x14ac:dyDescent="0.25">
      <c r="A13" s="527" t="s">
        <v>1444</v>
      </c>
      <c r="B13" s="545" t="s">
        <v>1443</v>
      </c>
      <c r="C13" s="543"/>
      <c r="D13" s="543"/>
      <c r="E13" s="543"/>
      <c r="F13" s="543"/>
      <c r="G13" s="543"/>
      <c r="H13" s="544" t="s">
        <v>1442</v>
      </c>
      <c r="I13" s="589"/>
    </row>
    <row r="14" spans="1:10" ht="10.95" customHeight="1" x14ac:dyDescent="0.25">
      <c r="A14" s="527" t="s">
        <v>1441</v>
      </c>
      <c r="B14" s="543" t="s">
        <v>1440</v>
      </c>
      <c r="C14" s="543"/>
      <c r="D14" s="543"/>
      <c r="E14" s="543"/>
      <c r="F14" s="543"/>
      <c r="G14" s="543"/>
      <c r="H14" s="544" t="s">
        <v>1439</v>
      </c>
      <c r="I14" s="589"/>
    </row>
    <row r="15" spans="1:10" ht="10.95" customHeight="1" x14ac:dyDescent="0.25">
      <c r="A15" s="527" t="s">
        <v>1438</v>
      </c>
      <c r="B15" s="543" t="s">
        <v>1437</v>
      </c>
      <c r="C15" s="543"/>
      <c r="D15" s="543"/>
      <c r="E15" s="543"/>
      <c r="F15" s="543"/>
      <c r="G15" s="543"/>
      <c r="H15" s="544" t="s">
        <v>1436</v>
      </c>
      <c r="I15" s="589"/>
    </row>
    <row r="16" spans="1:10" ht="12" customHeight="1" x14ac:dyDescent="0.25">
      <c r="A16" s="527" t="s">
        <v>1435</v>
      </c>
      <c r="B16" s="543" t="s">
        <v>1434</v>
      </c>
      <c r="C16" s="543"/>
      <c r="D16" s="543"/>
      <c r="E16" s="543"/>
      <c r="F16" s="543"/>
      <c r="G16" s="543"/>
      <c r="H16" s="544" t="s">
        <v>1433</v>
      </c>
      <c r="I16" s="589"/>
    </row>
    <row r="17" spans="1:10" ht="10.95" customHeight="1" x14ac:dyDescent="0.25">
      <c r="A17" s="527" t="s">
        <v>1432</v>
      </c>
      <c r="B17" s="543" t="s">
        <v>1431</v>
      </c>
      <c r="C17" s="543"/>
      <c r="D17" s="543"/>
      <c r="E17" s="543"/>
      <c r="F17" s="543"/>
      <c r="G17" s="543"/>
      <c r="H17" s="544" t="s">
        <v>1430</v>
      </c>
      <c r="I17" s="589">
        <f>mapping!C142</f>
        <v>0</v>
      </c>
    </row>
    <row r="18" spans="1:10" ht="12" customHeight="1" x14ac:dyDescent="0.25">
      <c r="A18" s="527" t="s">
        <v>1429</v>
      </c>
      <c r="B18" s="543" t="s">
        <v>1428</v>
      </c>
      <c r="C18" s="543"/>
      <c r="D18" s="543"/>
      <c r="E18" s="543"/>
      <c r="F18" s="543"/>
      <c r="G18" s="543"/>
      <c r="H18" s="544" t="s">
        <v>1427</v>
      </c>
      <c r="I18" s="589">
        <f>mapping!C141</f>
        <v>0</v>
      </c>
    </row>
    <row r="19" spans="1:10" ht="12" customHeight="1" x14ac:dyDescent="0.25">
      <c r="A19" s="527" t="s">
        <v>1426</v>
      </c>
      <c r="B19" s="543" t="s">
        <v>1425</v>
      </c>
      <c r="C19" s="543"/>
      <c r="D19" s="543"/>
      <c r="E19" s="543"/>
      <c r="F19" s="543"/>
      <c r="G19" s="543"/>
      <c r="H19" s="544" t="s">
        <v>1424</v>
      </c>
      <c r="I19" s="589"/>
    </row>
    <row r="20" spans="1:10" ht="10.95" customHeight="1" x14ac:dyDescent="0.25">
      <c r="A20" s="527" t="s">
        <v>1423</v>
      </c>
      <c r="B20" s="543" t="s">
        <v>1422</v>
      </c>
      <c r="C20" s="543"/>
      <c r="D20" s="543"/>
      <c r="E20" s="543"/>
      <c r="F20" s="543"/>
      <c r="G20" s="543"/>
      <c r="H20" s="544" t="s">
        <v>1421</v>
      </c>
      <c r="I20" s="589"/>
    </row>
    <row r="21" spans="1:10" ht="10.95" customHeight="1" x14ac:dyDescent="0.25">
      <c r="A21" s="527" t="s">
        <v>1420</v>
      </c>
      <c r="B21" s="543" t="s">
        <v>1419</v>
      </c>
      <c r="C21" s="543"/>
      <c r="D21" s="543"/>
      <c r="E21" s="543"/>
      <c r="F21" s="543"/>
      <c r="G21" s="543"/>
      <c r="H21" s="544" t="s">
        <v>1418</v>
      </c>
      <c r="I21" s="589"/>
    </row>
    <row r="22" spans="1:10" ht="12" customHeight="1" x14ac:dyDescent="0.25">
      <c r="A22" s="527" t="s">
        <v>1417</v>
      </c>
      <c r="B22" s="543" t="s">
        <v>1416</v>
      </c>
      <c r="C22" s="543"/>
      <c r="D22" s="543"/>
      <c r="E22" s="543"/>
      <c r="F22" s="543"/>
      <c r="G22" s="543"/>
      <c r="H22" s="544" t="s">
        <v>1415</v>
      </c>
      <c r="I22" s="589"/>
    </row>
    <row r="23" spans="1:10" ht="10.95" customHeight="1" x14ac:dyDescent="0.25">
      <c r="A23" s="527" t="s">
        <v>1414</v>
      </c>
      <c r="B23" s="543" t="s">
        <v>1413</v>
      </c>
      <c r="C23" s="543"/>
      <c r="D23" s="543"/>
      <c r="E23" s="543"/>
      <c r="F23" s="543"/>
      <c r="G23" s="543"/>
      <c r="H23" s="544" t="s">
        <v>1412</v>
      </c>
      <c r="I23" s="589"/>
    </row>
    <row r="24" spans="1:10" ht="10.95" customHeight="1" x14ac:dyDescent="0.25">
      <c r="A24" s="527" t="s">
        <v>1411</v>
      </c>
      <c r="B24" s="543" t="s">
        <v>1410</v>
      </c>
      <c r="C24" s="543"/>
      <c r="D24" s="543"/>
      <c r="E24" s="543"/>
      <c r="F24" s="543"/>
      <c r="G24" s="543"/>
      <c r="H24" s="544" t="s">
        <v>1409</v>
      </c>
      <c r="I24" s="589"/>
    </row>
    <row r="25" spans="1:10" ht="12" customHeight="1" x14ac:dyDescent="0.25">
      <c r="A25" s="527" t="s">
        <v>1408</v>
      </c>
      <c r="B25" s="543" t="s">
        <v>1407</v>
      </c>
      <c r="C25" s="543"/>
      <c r="D25" s="543"/>
      <c r="E25" s="543"/>
      <c r="F25" s="543"/>
      <c r="G25" s="543"/>
      <c r="H25" s="544" t="s">
        <v>1406</v>
      </c>
      <c r="I25" s="591"/>
    </row>
    <row r="26" spans="1:10" ht="10.95" customHeight="1" x14ac:dyDescent="0.25">
      <c r="A26" s="527" t="s">
        <v>1405</v>
      </c>
      <c r="B26" s="543" t="s">
        <v>1404</v>
      </c>
      <c r="C26" s="543"/>
      <c r="D26" s="543"/>
      <c r="E26" s="543"/>
      <c r="F26" s="543"/>
      <c r="G26" s="543"/>
      <c r="H26" s="544" t="s">
        <v>1403</v>
      </c>
      <c r="I26" s="589">
        <f>mapping!C144+mapping!C145</f>
        <v>0</v>
      </c>
    </row>
    <row r="27" spans="1:10" ht="10.95" customHeight="1" x14ac:dyDescent="0.25">
      <c r="A27" s="527">
        <v>3</v>
      </c>
      <c r="B27" s="543" t="s">
        <v>1402</v>
      </c>
      <c r="C27" s="543"/>
      <c r="D27" s="543"/>
      <c r="E27" s="543"/>
      <c r="F27" s="543"/>
      <c r="G27" s="543"/>
      <c r="H27" s="526">
        <v>3</v>
      </c>
      <c r="I27" s="589"/>
    </row>
    <row r="28" spans="1:10" ht="24" customHeight="1" x14ac:dyDescent="0.25">
      <c r="A28" s="527">
        <v>4</v>
      </c>
      <c r="B28" s="694" t="s">
        <v>1401</v>
      </c>
      <c r="C28" s="694"/>
      <c r="D28" s="694"/>
      <c r="E28" s="694"/>
      <c r="F28" s="694"/>
      <c r="G28" s="695"/>
      <c r="H28" s="526">
        <v>4</v>
      </c>
      <c r="I28" s="595">
        <f>SUM(I6:I27)</f>
        <v>219756</v>
      </c>
    </row>
    <row r="29" spans="1:10" ht="12" customHeight="1" x14ac:dyDescent="0.3">
      <c r="A29" s="542" t="s">
        <v>1400</v>
      </c>
      <c r="B29" s="682" t="s">
        <v>1399</v>
      </c>
      <c r="C29" s="682"/>
      <c r="D29" s="682"/>
      <c r="E29" s="682"/>
      <c r="F29" s="682"/>
      <c r="G29" s="682"/>
      <c r="H29" s="683"/>
      <c r="I29" s="682"/>
      <c r="J29" s="682"/>
    </row>
    <row r="30" spans="1:10" x14ac:dyDescent="0.25">
      <c r="A30" s="527">
        <v>5</v>
      </c>
      <c r="B30" s="522" t="s">
        <v>1398</v>
      </c>
      <c r="H30" s="539"/>
    </row>
    <row r="31" spans="1:10" x14ac:dyDescent="0.25">
      <c r="B31" s="524" t="s">
        <v>1397</v>
      </c>
      <c r="D31" s="522" t="s">
        <v>1396</v>
      </c>
      <c r="E31" s="522" t="s">
        <v>1395</v>
      </c>
      <c r="H31" s="538"/>
      <c r="I31" s="592"/>
    </row>
    <row r="32" spans="1:10" ht="13.8" thickBot="1" x14ac:dyDescent="0.3">
      <c r="B32" s="521" t="s">
        <v>1394</v>
      </c>
      <c r="D32" s="540">
        <v>500000</v>
      </c>
      <c r="E32" s="521">
        <v>70300</v>
      </c>
      <c r="H32" s="537"/>
      <c r="I32" s="592"/>
    </row>
    <row r="33" spans="1:15" ht="13.8" thickBot="1" x14ac:dyDescent="0.35">
      <c r="B33" s="541" t="s">
        <v>1393</v>
      </c>
      <c r="D33" s="522" t="s">
        <v>1392</v>
      </c>
      <c r="E33" s="521">
        <v>109400</v>
      </c>
      <c r="H33" s="688">
        <v>5</v>
      </c>
      <c r="I33" s="684">
        <f>IF(I28&gt;VLOOKUP(C4,J33:O36,5,FALSE),0,VLOOKUP(C4,J33:O36,6,FALSE))</f>
        <v>109400</v>
      </c>
      <c r="J33" s="596" t="s">
        <v>20</v>
      </c>
      <c r="K33" s="541"/>
      <c r="L33" s="541"/>
      <c r="M33" s="541"/>
      <c r="N33" s="592">
        <v>500000</v>
      </c>
      <c r="O33" s="592">
        <v>70300</v>
      </c>
    </row>
    <row r="34" spans="1:15" ht="13.8" thickBot="1" x14ac:dyDescent="0.35">
      <c r="B34" s="521" t="s">
        <v>199</v>
      </c>
      <c r="D34" s="540">
        <v>500000</v>
      </c>
      <c r="E34" s="521">
        <v>54700</v>
      </c>
      <c r="H34" s="689"/>
      <c r="I34" s="685"/>
      <c r="J34" s="597" t="s">
        <v>200</v>
      </c>
      <c r="K34" s="541"/>
      <c r="L34" s="541"/>
      <c r="M34" s="541"/>
      <c r="N34" s="592">
        <v>500000</v>
      </c>
      <c r="O34" s="592">
        <v>70300</v>
      </c>
    </row>
    <row r="35" spans="1:15" ht="13.8" thickBot="1" x14ac:dyDescent="0.3">
      <c r="A35" s="527">
        <v>6</v>
      </c>
      <c r="B35" s="522" t="s">
        <v>1391</v>
      </c>
      <c r="H35" s="690">
        <v>6</v>
      </c>
      <c r="I35" s="686">
        <f>IF(I33&gt;I28, 0, I28-I33)</f>
        <v>110356</v>
      </c>
      <c r="J35" s="596" t="s">
        <v>198</v>
      </c>
      <c r="K35" s="541"/>
      <c r="L35" s="541"/>
      <c r="M35" s="541"/>
      <c r="N35" s="592">
        <v>1000000</v>
      </c>
      <c r="O35" s="592">
        <v>109400</v>
      </c>
    </row>
    <row r="36" spans="1:15" x14ac:dyDescent="0.25">
      <c r="A36" s="527"/>
      <c r="B36" s="521" t="s">
        <v>1390</v>
      </c>
      <c r="H36" s="691"/>
      <c r="I36" s="687"/>
      <c r="J36" s="596" t="s">
        <v>199</v>
      </c>
      <c r="K36" s="541"/>
      <c r="L36" s="541"/>
      <c r="M36" s="541"/>
      <c r="N36" s="592">
        <v>500000</v>
      </c>
      <c r="O36" s="592">
        <v>54700</v>
      </c>
    </row>
    <row r="37" spans="1:15" x14ac:dyDescent="0.25">
      <c r="A37" s="527">
        <v>7</v>
      </c>
      <c r="B37" s="522" t="s">
        <v>1389</v>
      </c>
      <c r="H37" s="539"/>
      <c r="I37" s="592"/>
      <c r="N37" s="592"/>
      <c r="O37" s="592"/>
    </row>
    <row r="38" spans="1:15" x14ac:dyDescent="0.25">
      <c r="A38" s="527"/>
      <c r="B38" s="522" t="s">
        <v>1388</v>
      </c>
      <c r="H38" s="538"/>
      <c r="I38" s="592"/>
    </row>
    <row r="39" spans="1:15" x14ac:dyDescent="0.25">
      <c r="A39" s="527"/>
      <c r="B39" s="522" t="s">
        <v>1387</v>
      </c>
      <c r="H39" s="538"/>
      <c r="I39" s="592"/>
    </row>
    <row r="40" spans="1:15" x14ac:dyDescent="0.25">
      <c r="A40" s="527"/>
      <c r="B40" s="521" t="s">
        <v>1386</v>
      </c>
      <c r="H40" s="538"/>
      <c r="I40" s="592"/>
    </row>
    <row r="41" spans="1:15" x14ac:dyDescent="0.25">
      <c r="A41" s="533"/>
      <c r="B41" s="536" t="s">
        <v>1385</v>
      </c>
      <c r="C41" s="533"/>
      <c r="D41" s="532"/>
      <c r="E41" s="532"/>
      <c r="H41" s="537"/>
      <c r="I41" s="592"/>
    </row>
    <row r="42" spans="1:15" x14ac:dyDescent="0.25">
      <c r="A42" s="533"/>
      <c r="B42" s="536" t="s">
        <v>1384</v>
      </c>
      <c r="C42" s="533"/>
      <c r="D42" s="532"/>
      <c r="E42" s="532"/>
      <c r="H42" s="535">
        <v>7</v>
      </c>
      <c r="I42" s="598">
        <f>IF(OR('Sch1'!J10&gt;0,'1040'!F6&gt;0,AND(SchD!J47&gt;0,SchD!J49&gt;0)),'F 6251'!I107,IF(I35&lt;191101,I35*0.26,(I35*0.28)-3822))</f>
        <v>28692.560000000001</v>
      </c>
    </row>
    <row r="43" spans="1:15" x14ac:dyDescent="0.25">
      <c r="A43" s="527">
        <v>8</v>
      </c>
      <c r="B43" s="534" t="s">
        <v>1383</v>
      </c>
      <c r="C43" s="533"/>
      <c r="D43" s="532"/>
      <c r="E43" s="532"/>
      <c r="H43" s="528">
        <v>8</v>
      </c>
      <c r="I43" s="589"/>
    </row>
    <row r="44" spans="1:15" x14ac:dyDescent="0.25">
      <c r="A44" s="527">
        <v>9</v>
      </c>
      <c r="B44" s="534" t="s">
        <v>1382</v>
      </c>
      <c r="C44" s="533"/>
      <c r="D44" s="532"/>
      <c r="E44" s="532"/>
      <c r="H44" s="531">
        <v>9</v>
      </c>
      <c r="I44" s="589">
        <f>I42-I43</f>
        <v>28692.560000000001</v>
      </c>
    </row>
    <row r="45" spans="1:15" x14ac:dyDescent="0.25">
      <c r="A45" s="527">
        <v>10</v>
      </c>
      <c r="B45" s="522" t="s">
        <v>1381</v>
      </c>
      <c r="H45" s="530"/>
      <c r="I45" s="593"/>
    </row>
    <row r="46" spans="1:15" x14ac:dyDescent="0.25">
      <c r="A46" s="527"/>
      <c r="B46" s="522" t="s">
        <v>1380</v>
      </c>
      <c r="H46" s="529"/>
      <c r="I46" s="594"/>
    </row>
    <row r="47" spans="1:15" x14ac:dyDescent="0.25">
      <c r="A47" s="527"/>
      <c r="B47" s="522" t="s">
        <v>1379</v>
      </c>
      <c r="H47" s="528">
        <v>10</v>
      </c>
      <c r="I47" s="589">
        <f>mapping!I76+mapping!I79-mapping!K114</f>
        <v>35799.96</v>
      </c>
    </row>
    <row r="48" spans="1:15" ht="14.4" x14ac:dyDescent="0.25">
      <c r="A48" s="527">
        <v>11</v>
      </c>
      <c r="B48" s="522" t="s">
        <v>1378</v>
      </c>
      <c r="H48" s="526">
        <v>11</v>
      </c>
      <c r="I48" s="589">
        <f>IF(I47&gt;I44, 0, I44-I47)</f>
        <v>0</v>
      </c>
    </row>
    <row r="49" spans="1:10" ht="13.95" customHeight="1" x14ac:dyDescent="0.3">
      <c r="A49" s="521" t="s">
        <v>1377</v>
      </c>
    </row>
    <row r="50" spans="1:10" ht="13.95" customHeight="1" x14ac:dyDescent="0.3">
      <c r="A50" s="521" t="s">
        <v>1376</v>
      </c>
      <c r="J50" s="549"/>
    </row>
    <row r="51" spans="1:10" ht="10.95" customHeight="1" x14ac:dyDescent="0.3">
      <c r="A51" s="550" t="s">
        <v>1375</v>
      </c>
      <c r="B51" s="551" t="s">
        <v>1374</v>
      </c>
      <c r="C51" s="551"/>
      <c r="D51" s="551"/>
      <c r="E51" s="551"/>
      <c r="F51" s="551"/>
      <c r="G51" s="551"/>
      <c r="H51" s="551"/>
      <c r="I51" s="551"/>
      <c r="J51" s="549"/>
    </row>
    <row r="52" spans="1:10" ht="12" customHeight="1" x14ac:dyDescent="0.3">
      <c r="A52" s="525" t="s">
        <v>1373</v>
      </c>
    </row>
    <row r="53" spans="1:10" x14ac:dyDescent="0.3">
      <c r="A53" s="521">
        <v>12</v>
      </c>
      <c r="B53" s="522" t="s">
        <v>1372</v>
      </c>
      <c r="H53" s="674">
        <v>12</v>
      </c>
      <c r="I53" s="672">
        <f>I35</f>
        <v>110356</v>
      </c>
    </row>
    <row r="54" spans="1:10" x14ac:dyDescent="0.3">
      <c r="B54" s="521" t="s">
        <v>1371</v>
      </c>
      <c r="H54" s="674"/>
      <c r="I54" s="673"/>
    </row>
    <row r="55" spans="1:10" x14ac:dyDescent="0.3">
      <c r="A55" s="521">
        <v>13</v>
      </c>
      <c r="B55" s="522" t="s">
        <v>1370</v>
      </c>
      <c r="H55" s="674">
        <v>13</v>
      </c>
      <c r="I55" s="676">
        <f>'QD CGT Tax WS'!L16</f>
        <v>0</v>
      </c>
    </row>
    <row r="56" spans="1:10" x14ac:dyDescent="0.3">
      <c r="B56" s="522" t="s">
        <v>1369</v>
      </c>
      <c r="H56" s="674"/>
      <c r="I56" s="677"/>
    </row>
    <row r="57" spans="1:10" x14ac:dyDescent="0.3">
      <c r="B57" s="522" t="s">
        <v>1368</v>
      </c>
      <c r="H57" s="674"/>
      <c r="I57" s="677"/>
    </row>
    <row r="58" spans="1:10" x14ac:dyDescent="0.3">
      <c r="B58" s="521" t="s">
        <v>1367</v>
      </c>
      <c r="H58" s="674"/>
      <c r="I58" s="677"/>
    </row>
    <row r="59" spans="1:10" x14ac:dyDescent="0.3">
      <c r="A59" s="521">
        <v>14</v>
      </c>
      <c r="B59" s="522" t="s">
        <v>1366</v>
      </c>
      <c r="H59" s="674">
        <v>14</v>
      </c>
      <c r="I59" s="672"/>
    </row>
    <row r="60" spans="1:10" x14ac:dyDescent="0.3">
      <c r="B60" s="521" t="s">
        <v>1365</v>
      </c>
      <c r="H60" s="674"/>
      <c r="I60" s="673"/>
    </row>
    <row r="61" spans="1:10" x14ac:dyDescent="0.3">
      <c r="A61" s="521">
        <v>15</v>
      </c>
      <c r="B61" s="522" t="s">
        <v>1364</v>
      </c>
      <c r="H61" s="675">
        <v>15</v>
      </c>
      <c r="I61" s="678">
        <f>I55</f>
        <v>0</v>
      </c>
    </row>
    <row r="62" spans="1:10" x14ac:dyDescent="0.3">
      <c r="B62" s="522" t="s">
        <v>1363</v>
      </c>
      <c r="H62" s="675"/>
      <c r="I62" s="679"/>
    </row>
    <row r="63" spans="1:10" x14ac:dyDescent="0.3">
      <c r="B63" s="522" t="s">
        <v>1362</v>
      </c>
      <c r="H63" s="675"/>
      <c r="I63" s="679"/>
    </row>
    <row r="64" spans="1:10" x14ac:dyDescent="0.3">
      <c r="B64" s="521" t="s">
        <v>1361</v>
      </c>
      <c r="H64" s="675"/>
      <c r="I64" s="680"/>
    </row>
    <row r="65" spans="1:15" ht="13.8" thickBot="1" x14ac:dyDescent="0.3">
      <c r="A65" s="521">
        <v>16</v>
      </c>
      <c r="B65" s="521" t="s">
        <v>1360</v>
      </c>
      <c r="H65" s="523">
        <v>16</v>
      </c>
      <c r="I65" s="599">
        <f>MIN(I61, I53)</f>
        <v>0</v>
      </c>
    </row>
    <row r="66" spans="1:15" ht="13.8" thickBot="1" x14ac:dyDescent="0.3">
      <c r="A66" s="521">
        <v>17</v>
      </c>
      <c r="B66" s="522" t="s">
        <v>1359</v>
      </c>
      <c r="H66" s="523">
        <v>17</v>
      </c>
      <c r="I66" s="599">
        <f>I53-I65</f>
        <v>110356</v>
      </c>
      <c r="J66" s="596" t="s">
        <v>20</v>
      </c>
      <c r="N66" s="521">
        <v>191000</v>
      </c>
      <c r="O66" s="521">
        <v>3822</v>
      </c>
    </row>
    <row r="67" spans="1:15" ht="13.8" thickBot="1" x14ac:dyDescent="0.35">
      <c r="A67" s="521">
        <v>18</v>
      </c>
      <c r="B67" s="522" t="s">
        <v>1358</v>
      </c>
      <c r="H67" s="674">
        <v>18</v>
      </c>
      <c r="I67" s="672">
        <f>IF(I66&lt;VLOOKUP($C$4, J66:N69, 5, FALSE), I66*0.26, (I66*0.28)-VLOOKUP($C$4, J66:O69, 6, FALSE))</f>
        <v>28692.560000000001</v>
      </c>
      <c r="J67" s="597" t="s">
        <v>200</v>
      </c>
      <c r="N67" s="521">
        <v>191000</v>
      </c>
      <c r="O67" s="521">
        <v>3822</v>
      </c>
    </row>
    <row r="68" spans="1:15" ht="13.8" thickBot="1" x14ac:dyDescent="0.35">
      <c r="B68" s="521" t="s">
        <v>1357</v>
      </c>
      <c r="H68" s="674"/>
      <c r="I68" s="673"/>
      <c r="J68" s="596" t="s">
        <v>198</v>
      </c>
      <c r="N68" s="521">
        <v>191000</v>
      </c>
      <c r="O68" s="521">
        <v>3822</v>
      </c>
    </row>
    <row r="69" spans="1:15" x14ac:dyDescent="0.3">
      <c r="A69" s="521">
        <v>19</v>
      </c>
      <c r="B69" s="522" t="s">
        <v>166</v>
      </c>
      <c r="H69" s="674">
        <v>19</v>
      </c>
      <c r="I69" s="676">
        <f>VLOOKUP(C4, J71:N74, 5, FALSE)</f>
        <v>77200</v>
      </c>
      <c r="J69" s="596" t="s">
        <v>199</v>
      </c>
      <c r="N69" s="521">
        <v>95550</v>
      </c>
      <c r="O69" s="521">
        <v>1911</v>
      </c>
    </row>
    <row r="70" spans="1:15" ht="13.8" thickBot="1" x14ac:dyDescent="0.35">
      <c r="B70" s="522" t="s">
        <v>1356</v>
      </c>
      <c r="H70" s="674"/>
      <c r="I70" s="677"/>
    </row>
    <row r="71" spans="1:15" ht="13.8" thickBot="1" x14ac:dyDescent="0.35">
      <c r="B71" s="522" t="s">
        <v>1355</v>
      </c>
      <c r="H71" s="674"/>
      <c r="I71" s="677"/>
      <c r="J71" s="596" t="s">
        <v>20</v>
      </c>
      <c r="N71" s="521">
        <v>38600</v>
      </c>
    </row>
    <row r="72" spans="1:15" ht="13.8" thickBot="1" x14ac:dyDescent="0.35">
      <c r="B72" s="521" t="s">
        <v>1354</v>
      </c>
      <c r="H72" s="674"/>
      <c r="I72" s="714"/>
      <c r="J72" s="597" t="s">
        <v>200</v>
      </c>
      <c r="N72" s="521">
        <v>51700</v>
      </c>
    </row>
    <row r="73" spans="1:15" ht="13.8" thickBot="1" x14ac:dyDescent="0.35">
      <c r="A73" s="521">
        <v>20</v>
      </c>
      <c r="B73" s="522" t="s">
        <v>1340</v>
      </c>
      <c r="H73" s="674">
        <v>20</v>
      </c>
      <c r="I73" s="716">
        <f>IF('QD CGT Tax WS'!$J$1="Activated", 'QD CGT Tax WS'!$L$17, IF('Sch D Tax WS'!$G$1="Activated", 'Sch D Tax WS'!$I$13, 0))</f>
        <v>0</v>
      </c>
      <c r="J73" s="596" t="s">
        <v>198</v>
      </c>
      <c r="N73" s="521">
        <v>77200</v>
      </c>
    </row>
    <row r="74" spans="1:15" x14ac:dyDescent="0.3">
      <c r="B74" s="522" t="s">
        <v>1353</v>
      </c>
      <c r="H74" s="674"/>
      <c r="I74" s="716"/>
      <c r="J74" s="596" t="s">
        <v>199</v>
      </c>
      <c r="N74" s="521">
        <v>38600</v>
      </c>
    </row>
    <row r="75" spans="1:15" x14ac:dyDescent="0.3">
      <c r="B75" s="522" t="s">
        <v>1352</v>
      </c>
      <c r="H75" s="674"/>
      <c r="I75" s="716"/>
    </row>
    <row r="76" spans="1:15" x14ac:dyDescent="0.3">
      <c r="B76" s="522" t="s">
        <v>1351</v>
      </c>
      <c r="H76" s="674"/>
      <c r="I76" s="716"/>
    </row>
    <row r="77" spans="1:15" x14ac:dyDescent="0.3">
      <c r="B77" s="521" t="s">
        <v>1350</v>
      </c>
      <c r="H77" s="674"/>
      <c r="I77" s="673"/>
    </row>
    <row r="78" spans="1:15" x14ac:dyDescent="0.25">
      <c r="A78" s="521">
        <v>21</v>
      </c>
      <c r="B78" s="522" t="s">
        <v>1349</v>
      </c>
      <c r="H78" s="523">
        <v>21</v>
      </c>
      <c r="I78" s="599">
        <f>IF(I73&gt;I69, 0, I69-I73)</f>
        <v>77200</v>
      </c>
    </row>
    <row r="79" spans="1:15" x14ac:dyDescent="0.25">
      <c r="A79" s="521">
        <v>22</v>
      </c>
      <c r="B79" s="521" t="s">
        <v>1348</v>
      </c>
      <c r="H79" s="523">
        <v>22</v>
      </c>
      <c r="I79" s="599">
        <f>MIN(I53,I55)</f>
        <v>0</v>
      </c>
    </row>
    <row r="80" spans="1:15" x14ac:dyDescent="0.25">
      <c r="A80" s="521">
        <v>23</v>
      </c>
      <c r="B80" s="522" t="s">
        <v>1347</v>
      </c>
      <c r="H80" s="523">
        <v>23</v>
      </c>
      <c r="I80" s="599">
        <f>MIN(I78, I79)</f>
        <v>0</v>
      </c>
    </row>
    <row r="81" spans="1:14" ht="13.8" thickBot="1" x14ac:dyDescent="0.3">
      <c r="A81" s="521">
        <v>24</v>
      </c>
      <c r="B81" s="522" t="s">
        <v>1346</v>
      </c>
      <c r="H81" s="523">
        <v>24</v>
      </c>
      <c r="I81" s="599">
        <f>I79-I80</f>
        <v>0</v>
      </c>
    </row>
    <row r="82" spans="1:14" ht="13.8" thickBot="1" x14ac:dyDescent="0.35">
      <c r="A82" s="521">
        <v>25</v>
      </c>
      <c r="B82" s="522" t="s">
        <v>166</v>
      </c>
      <c r="H82" s="674">
        <v>25</v>
      </c>
      <c r="I82" s="716">
        <f>VLOOKUP(C4, J82:N85, 5, FALSE)</f>
        <v>479000</v>
      </c>
      <c r="J82" s="596" t="s">
        <v>20</v>
      </c>
      <c r="N82" s="521">
        <v>425800</v>
      </c>
    </row>
    <row r="83" spans="1:14" ht="13.8" thickBot="1" x14ac:dyDescent="0.35">
      <c r="B83" s="522" t="s">
        <v>1345</v>
      </c>
      <c r="H83" s="674"/>
      <c r="I83" s="716"/>
      <c r="J83" s="597" t="s">
        <v>200</v>
      </c>
      <c r="N83" s="521">
        <v>452400</v>
      </c>
    </row>
    <row r="84" spans="1:14" ht="13.8" thickBot="1" x14ac:dyDescent="0.35">
      <c r="B84" s="522" t="s">
        <v>1344</v>
      </c>
      <c r="H84" s="674"/>
      <c r="I84" s="716"/>
      <c r="J84" s="596" t="s">
        <v>198</v>
      </c>
      <c r="N84" s="521">
        <v>479000</v>
      </c>
    </row>
    <row r="85" spans="1:14" x14ac:dyDescent="0.3">
      <c r="B85" s="522" t="s">
        <v>1343</v>
      </c>
      <c r="H85" s="674"/>
      <c r="I85" s="716"/>
      <c r="J85" s="596" t="s">
        <v>199</v>
      </c>
      <c r="N85" s="521">
        <v>239500</v>
      </c>
    </row>
    <row r="86" spans="1:14" x14ac:dyDescent="0.3">
      <c r="B86" s="521" t="s">
        <v>1342</v>
      </c>
      <c r="H86" s="674"/>
      <c r="I86" s="716"/>
    </row>
    <row r="87" spans="1:14" x14ac:dyDescent="0.25">
      <c r="A87" s="521">
        <v>26</v>
      </c>
      <c r="B87" s="522" t="s">
        <v>1341</v>
      </c>
      <c r="H87" s="523">
        <v>26</v>
      </c>
      <c r="I87" s="599">
        <f>I78</f>
        <v>77200</v>
      </c>
    </row>
    <row r="88" spans="1:14" x14ac:dyDescent="0.3">
      <c r="A88" s="521">
        <v>27</v>
      </c>
      <c r="B88" s="522" t="s">
        <v>1340</v>
      </c>
      <c r="H88" s="674">
        <v>27</v>
      </c>
      <c r="I88" s="676">
        <f>IF('QD CGT Tax WS'!$J$1="Activated", 'QD CGT Tax WS'!$L$17, IF('Sch D Tax WS'!$G$1="Activated", 'Sch D Tax WS'!$I$14, 0))</f>
        <v>0</v>
      </c>
    </row>
    <row r="89" spans="1:14" x14ac:dyDescent="0.3">
      <c r="B89" s="522" t="s">
        <v>1339</v>
      </c>
      <c r="H89" s="674"/>
      <c r="I89" s="677"/>
    </row>
    <row r="90" spans="1:14" x14ac:dyDescent="0.3">
      <c r="B90" s="522" t="s">
        <v>1338</v>
      </c>
      <c r="H90" s="674"/>
      <c r="I90" s="677"/>
    </row>
    <row r="91" spans="1:14" x14ac:dyDescent="0.3">
      <c r="B91" s="521" t="s">
        <v>1337</v>
      </c>
      <c r="H91" s="674"/>
      <c r="I91" s="717"/>
    </row>
    <row r="92" spans="1:14" x14ac:dyDescent="0.25">
      <c r="A92" s="521">
        <v>28</v>
      </c>
      <c r="B92" s="521" t="s">
        <v>1336</v>
      </c>
      <c r="H92" s="523">
        <v>28</v>
      </c>
      <c r="I92" s="599">
        <f>I87+I88</f>
        <v>77200</v>
      </c>
    </row>
    <row r="93" spans="1:14" x14ac:dyDescent="0.25">
      <c r="A93" s="521">
        <v>29</v>
      </c>
      <c r="B93" s="521" t="s">
        <v>1335</v>
      </c>
      <c r="H93" s="523">
        <v>29</v>
      </c>
      <c r="I93" s="599">
        <f>IF(I92&gt;I82, 0, I82-I92)</f>
        <v>401800</v>
      </c>
    </row>
    <row r="94" spans="1:14" x14ac:dyDescent="0.25">
      <c r="A94" s="521">
        <v>31</v>
      </c>
      <c r="B94" s="521" t="s">
        <v>1334</v>
      </c>
      <c r="H94" s="523">
        <v>30</v>
      </c>
      <c r="I94" s="599">
        <f>MIN(I81, I93)</f>
        <v>0</v>
      </c>
    </row>
    <row r="95" spans="1:14" x14ac:dyDescent="0.25">
      <c r="A95" s="521">
        <v>31</v>
      </c>
      <c r="B95" s="521" t="s">
        <v>1333</v>
      </c>
      <c r="H95" s="523">
        <v>31</v>
      </c>
      <c r="I95" s="599">
        <f>I94*0.15</f>
        <v>0</v>
      </c>
    </row>
    <row r="96" spans="1:14" x14ac:dyDescent="0.3">
      <c r="A96" s="521">
        <v>32</v>
      </c>
      <c r="B96" s="522" t="s">
        <v>1332</v>
      </c>
      <c r="H96" s="674">
        <v>32</v>
      </c>
      <c r="I96" s="672">
        <f>I80+I94</f>
        <v>0</v>
      </c>
    </row>
    <row r="97" spans="1:15" x14ac:dyDescent="0.3">
      <c r="B97" s="524" t="s">
        <v>1331</v>
      </c>
      <c r="H97" s="674"/>
      <c r="I97" s="673"/>
    </row>
    <row r="98" spans="1:15" x14ac:dyDescent="0.25">
      <c r="A98" s="521">
        <v>33</v>
      </c>
      <c r="B98" s="522" t="s">
        <v>1330</v>
      </c>
      <c r="H98" s="523">
        <v>33</v>
      </c>
      <c r="I98" s="600">
        <f>I79-I96</f>
        <v>0</v>
      </c>
    </row>
    <row r="99" spans="1:15" x14ac:dyDescent="0.3">
      <c r="A99" s="521">
        <v>34</v>
      </c>
      <c r="B99" s="522" t="s">
        <v>1329</v>
      </c>
      <c r="H99" s="674">
        <v>34</v>
      </c>
      <c r="I99" s="672">
        <f>ROUND(I98*0.2, 0)</f>
        <v>0</v>
      </c>
    </row>
    <row r="100" spans="1:15" x14ac:dyDescent="0.3">
      <c r="B100" s="524" t="s">
        <v>1328</v>
      </c>
      <c r="H100" s="674"/>
      <c r="I100" s="673"/>
    </row>
    <row r="101" spans="1:15" ht="13.8" thickBot="1" x14ac:dyDescent="0.3">
      <c r="A101" s="521">
        <v>35</v>
      </c>
      <c r="B101" s="522" t="s">
        <v>1327</v>
      </c>
      <c r="H101" s="523">
        <v>35</v>
      </c>
      <c r="I101" s="599">
        <f>IF(I59=0, 0, I98+I96+I66)</f>
        <v>0</v>
      </c>
    </row>
    <row r="102" spans="1:15" ht="13.8" thickBot="1" x14ac:dyDescent="0.3">
      <c r="A102" s="521">
        <v>36</v>
      </c>
      <c r="B102" s="522" t="s">
        <v>1326</v>
      </c>
      <c r="H102" s="523">
        <v>36</v>
      </c>
      <c r="I102" s="599">
        <f>IF(I101=0, 0, I53-I101)</f>
        <v>0</v>
      </c>
      <c r="J102" s="596" t="s">
        <v>20</v>
      </c>
      <c r="N102" s="521">
        <v>191000</v>
      </c>
      <c r="O102" s="521">
        <v>3822</v>
      </c>
    </row>
    <row r="103" spans="1:15" ht="13.8" thickBot="1" x14ac:dyDescent="0.3">
      <c r="A103" s="521">
        <v>37</v>
      </c>
      <c r="B103" s="522" t="s">
        <v>1325</v>
      </c>
      <c r="H103" s="523">
        <v>37</v>
      </c>
      <c r="I103" s="599">
        <f>IF(I101=0,0, I102*0.25)</f>
        <v>0</v>
      </c>
      <c r="J103" s="597" t="s">
        <v>200</v>
      </c>
      <c r="N103" s="521">
        <v>191000</v>
      </c>
      <c r="O103" s="521">
        <v>3822</v>
      </c>
    </row>
    <row r="104" spans="1:15" ht="13.8" thickBot="1" x14ac:dyDescent="0.3">
      <c r="A104" s="521">
        <v>38</v>
      </c>
      <c r="B104" s="522" t="s">
        <v>1324</v>
      </c>
      <c r="H104" s="523">
        <v>38</v>
      </c>
      <c r="I104" s="599">
        <f>I67+I95+I99+I103</f>
        <v>28692.560000000001</v>
      </c>
      <c r="J104" s="596" t="s">
        <v>198</v>
      </c>
      <c r="N104" s="521">
        <v>191000</v>
      </c>
      <c r="O104" s="521">
        <v>3822</v>
      </c>
    </row>
    <row r="105" spans="1:15" x14ac:dyDescent="0.3">
      <c r="A105" s="521">
        <v>39</v>
      </c>
      <c r="B105" s="522" t="s">
        <v>1323</v>
      </c>
      <c r="H105" s="674">
        <v>39</v>
      </c>
      <c r="I105" s="672">
        <f>IF(I53&lt;VLOOKUP($C$4, J102:N105, 5, FALSE), I53*0.26, (I53*0.28)-VLOOKUP($C$4, J102:O105, 6, FALSE))</f>
        <v>28692.560000000001</v>
      </c>
      <c r="J105" s="596" t="s">
        <v>199</v>
      </c>
      <c r="N105" s="521">
        <v>95550</v>
      </c>
      <c r="O105" s="521">
        <v>1911</v>
      </c>
    </row>
    <row r="106" spans="1:15" x14ac:dyDescent="0.3">
      <c r="B106" s="522" t="s">
        <v>1322</v>
      </c>
      <c r="H106" s="674"/>
      <c r="I106" s="673"/>
    </row>
    <row r="107" spans="1:15" ht="14.4" x14ac:dyDescent="0.3">
      <c r="A107" s="521">
        <v>40</v>
      </c>
      <c r="B107" s="522" t="s">
        <v>1321</v>
      </c>
      <c r="H107" s="674">
        <v>40</v>
      </c>
      <c r="I107" s="672">
        <f>MIN(I105, I104)</f>
        <v>28692.560000000001</v>
      </c>
    </row>
    <row r="108" spans="1:15" x14ac:dyDescent="0.3">
      <c r="A108" s="549"/>
      <c r="B108" s="549" t="s">
        <v>1320</v>
      </c>
      <c r="C108" s="549"/>
      <c r="D108" s="549"/>
      <c r="E108" s="549"/>
      <c r="F108" s="549"/>
      <c r="G108" s="549"/>
      <c r="H108" s="674"/>
      <c r="I108" s="715"/>
      <c r="J108" s="549"/>
    </row>
    <row r="109" spans="1:15" x14ac:dyDescent="0.3">
      <c r="A109" s="521" t="s">
        <v>1319</v>
      </c>
    </row>
  </sheetData>
  <mergeCells count="40">
    <mergeCell ref="I69:I72"/>
    <mergeCell ref="I105:I106"/>
    <mergeCell ref="I107:I108"/>
    <mergeCell ref="I73:I77"/>
    <mergeCell ref="I82:I86"/>
    <mergeCell ref="I88:I91"/>
    <mergeCell ref="I96:I97"/>
    <mergeCell ref="I99:I100"/>
    <mergeCell ref="H88:H91"/>
    <mergeCell ref="H67:H68"/>
    <mergeCell ref="H96:H97"/>
    <mergeCell ref="H99:H100"/>
    <mergeCell ref="H107:H108"/>
    <mergeCell ref="H105:H106"/>
    <mergeCell ref="H73:H77"/>
    <mergeCell ref="H82:H86"/>
    <mergeCell ref="H69:H72"/>
    <mergeCell ref="A1:B2"/>
    <mergeCell ref="C1:H2"/>
    <mergeCell ref="I1:J1"/>
    <mergeCell ref="I2:J2"/>
    <mergeCell ref="A3:F3"/>
    <mergeCell ref="G3:J3"/>
    <mergeCell ref="B5:J5"/>
    <mergeCell ref="B29:J29"/>
    <mergeCell ref="I33:I34"/>
    <mergeCell ref="I35:I36"/>
    <mergeCell ref="H33:H34"/>
    <mergeCell ref="H35:H36"/>
    <mergeCell ref="B6:G6"/>
    <mergeCell ref="B28:G28"/>
    <mergeCell ref="I67:I68"/>
    <mergeCell ref="I53:I54"/>
    <mergeCell ref="H53:H54"/>
    <mergeCell ref="H55:H58"/>
    <mergeCell ref="H59:H60"/>
    <mergeCell ref="H61:H64"/>
    <mergeCell ref="I55:I58"/>
    <mergeCell ref="I59:I60"/>
    <mergeCell ref="I61:I64"/>
  </mergeCells>
  <hyperlinks>
    <hyperlink ref="C1" r:id="rId1" display="http://www.irs.gov/Form625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7"/>
  <sheetViews>
    <sheetView zoomScale="85" zoomScaleNormal="85" workbookViewId="0">
      <selection activeCell="J5" sqref="J5"/>
    </sheetView>
  </sheetViews>
  <sheetFormatPr defaultRowHeight="14.4" x14ac:dyDescent="0.3"/>
  <cols>
    <col min="2" max="2" width="4.21875" customWidth="1"/>
    <col min="3" max="3" width="10.77734375" customWidth="1"/>
    <col min="7" max="7" width="12.109375" customWidth="1"/>
    <col min="8" max="8" width="5.21875" customWidth="1"/>
    <col min="9" max="9" width="12" customWidth="1"/>
    <col min="10" max="10" width="11.6640625" customWidth="1"/>
    <col min="11" max="11" width="9.5546875" bestFit="1" customWidth="1"/>
    <col min="14" max="14" width="27.6640625" customWidth="1"/>
  </cols>
  <sheetData>
    <row r="1" spans="1:15" x14ac:dyDescent="0.3">
      <c r="A1" s="54" t="s">
        <v>548</v>
      </c>
      <c r="E1" s="54" t="s">
        <v>547</v>
      </c>
      <c r="I1" s="54" t="s">
        <v>160</v>
      </c>
      <c r="J1" t="str">
        <f>IF(K46&gt;mapping!I39, "Activated", "Not Activated")</f>
        <v>Not Activated</v>
      </c>
      <c r="K1" s="54">
        <v>2018</v>
      </c>
      <c r="L1" s="195" t="s">
        <v>546</v>
      </c>
    </row>
    <row r="2" spans="1:15" x14ac:dyDescent="0.3">
      <c r="A2" s="54" t="s">
        <v>92</v>
      </c>
      <c r="C2" s="117" t="s">
        <v>545</v>
      </c>
      <c r="J2" t="s">
        <v>144</v>
      </c>
      <c r="K2" s="217" t="str">
        <f>mapping!C2</f>
        <v>Married filing jointly</v>
      </c>
    </row>
    <row r="3" spans="1:15" x14ac:dyDescent="0.3">
      <c r="A3" s="216" t="s">
        <v>544</v>
      </c>
      <c r="B3" s="149"/>
      <c r="C3" s="149"/>
      <c r="D3" s="149"/>
      <c r="E3" s="149"/>
      <c r="F3" s="149"/>
      <c r="G3" s="149"/>
      <c r="H3" s="149"/>
      <c r="I3" s="149"/>
      <c r="J3" s="149"/>
      <c r="K3" s="144"/>
    </row>
    <row r="4" spans="1:15" x14ac:dyDescent="0.3">
      <c r="A4" s="189" t="s">
        <v>543</v>
      </c>
      <c r="D4" t="s">
        <v>542</v>
      </c>
      <c r="N4" s="114"/>
    </row>
    <row r="5" spans="1:15" x14ac:dyDescent="0.3">
      <c r="B5" s="54">
        <v>1</v>
      </c>
      <c r="C5" t="s">
        <v>541</v>
      </c>
      <c r="I5" s="569">
        <v>1</v>
      </c>
      <c r="J5" s="213">
        <f>mapping!I41</f>
        <v>0</v>
      </c>
      <c r="K5" s="215"/>
    </row>
    <row r="6" spans="1:15" x14ac:dyDescent="0.3">
      <c r="B6" s="54">
        <v>2</v>
      </c>
      <c r="C6" t="s">
        <v>540</v>
      </c>
      <c r="I6" s="569">
        <v>2</v>
      </c>
      <c r="J6" s="74">
        <f>IF(J5&gt;0, '1040'!L10, 0)</f>
        <v>0</v>
      </c>
      <c r="K6" s="215"/>
    </row>
    <row r="7" spans="1:15" x14ac:dyDescent="0.3">
      <c r="B7" s="54">
        <v>3</v>
      </c>
      <c r="C7" t="s">
        <v>539</v>
      </c>
      <c r="I7" s="569">
        <v>3</v>
      </c>
      <c r="J7" s="213">
        <f>J6*0.075</f>
        <v>0</v>
      </c>
      <c r="K7" s="215"/>
    </row>
    <row r="8" spans="1:15" x14ac:dyDescent="0.3">
      <c r="A8" s="121"/>
      <c r="B8" s="293">
        <v>4</v>
      </c>
      <c r="C8" s="210" t="s">
        <v>538</v>
      </c>
      <c r="D8" s="121"/>
      <c r="E8" s="121"/>
      <c r="F8" s="121"/>
      <c r="G8" s="121"/>
      <c r="H8" s="121"/>
      <c r="I8" s="121"/>
      <c r="J8" s="304">
        <v>4</v>
      </c>
      <c r="K8" s="212">
        <f>IF(J7&gt;J5, 0, J5-J7)</f>
        <v>0</v>
      </c>
    </row>
    <row r="9" spans="1:15" x14ac:dyDescent="0.3">
      <c r="A9" s="54" t="s">
        <v>537</v>
      </c>
      <c r="J9" s="1"/>
      <c r="K9" s="1"/>
      <c r="N9" s="54" t="s">
        <v>592</v>
      </c>
      <c r="O9">
        <f>K1</f>
        <v>2018</v>
      </c>
    </row>
    <row r="10" spans="1:15" x14ac:dyDescent="0.3">
      <c r="B10" s="54">
        <v>5</v>
      </c>
      <c r="C10" t="s">
        <v>536</v>
      </c>
      <c r="J10" s="1"/>
      <c r="K10" s="1"/>
      <c r="N10" s="179" t="s">
        <v>20</v>
      </c>
      <c r="O10" s="120">
        <v>12000</v>
      </c>
    </row>
    <row r="11" spans="1:15" x14ac:dyDescent="0.3">
      <c r="B11" s="354" t="s">
        <v>518</v>
      </c>
      <c r="C11" s="117" t="s">
        <v>535</v>
      </c>
      <c r="I11" s="718" t="s">
        <v>3</v>
      </c>
      <c r="J11" s="724">
        <f>MAX(mapping!I42:I43)</f>
        <v>0</v>
      </c>
      <c r="K11" s="215"/>
      <c r="N11" s="180" t="s">
        <v>198</v>
      </c>
      <c r="O11" s="131">
        <v>24000</v>
      </c>
    </row>
    <row r="12" spans="1:15" x14ac:dyDescent="0.3">
      <c r="B12" s="354"/>
      <c r="C12" s="117" t="s">
        <v>534</v>
      </c>
      <c r="I12" s="719"/>
      <c r="J12" s="725"/>
      <c r="K12" s="215"/>
      <c r="N12" s="180" t="s">
        <v>199</v>
      </c>
      <c r="O12" s="131">
        <v>12000</v>
      </c>
    </row>
    <row r="13" spans="1:15" x14ac:dyDescent="0.3">
      <c r="B13" s="354"/>
      <c r="C13" s="117" t="s">
        <v>533</v>
      </c>
      <c r="H13" s="209" t="str">
        <f>IF(mapping!I43&gt;mapping!I42, "X", "-")</f>
        <v>-</v>
      </c>
      <c r="I13" s="720"/>
      <c r="J13" s="726"/>
      <c r="K13" s="215"/>
      <c r="N13" s="57" t="s">
        <v>200</v>
      </c>
      <c r="O13" s="122">
        <v>18000</v>
      </c>
    </row>
    <row r="14" spans="1:15" x14ac:dyDescent="0.3">
      <c r="B14" s="354" t="s">
        <v>432</v>
      </c>
      <c r="C14" s="156" t="s">
        <v>532</v>
      </c>
      <c r="I14" s="561" t="s">
        <v>11</v>
      </c>
      <c r="J14" s="213">
        <f>mapping!I44</f>
        <v>0</v>
      </c>
      <c r="K14" s="215"/>
    </row>
    <row r="15" spans="1:15" x14ac:dyDescent="0.3">
      <c r="B15" s="354" t="s">
        <v>513</v>
      </c>
      <c r="C15" s="156" t="s">
        <v>531</v>
      </c>
      <c r="I15" s="561" t="s">
        <v>530</v>
      </c>
      <c r="J15" s="213">
        <f>mapping!I45</f>
        <v>0</v>
      </c>
      <c r="K15" s="215"/>
    </row>
    <row r="16" spans="1:15" x14ac:dyDescent="0.3">
      <c r="B16" s="354" t="s">
        <v>510</v>
      </c>
      <c r="C16" t="s">
        <v>529</v>
      </c>
      <c r="I16" s="561" t="s">
        <v>528</v>
      </c>
      <c r="J16" s="213">
        <f>J11+J14+J15</f>
        <v>0</v>
      </c>
      <c r="K16" s="215"/>
    </row>
    <row r="17" spans="1:11" x14ac:dyDescent="0.3">
      <c r="B17" s="354" t="s">
        <v>507</v>
      </c>
      <c r="C17" s="156" t="s">
        <v>527</v>
      </c>
      <c r="I17" s="561" t="s">
        <v>526</v>
      </c>
      <c r="J17" s="213">
        <f>IF(K2="married filing separately",MIN(J16,5000),MIN(J16,10000))</f>
        <v>0</v>
      </c>
      <c r="K17" s="215"/>
    </row>
    <row r="18" spans="1:11" x14ac:dyDescent="0.3">
      <c r="B18" s="54">
        <v>6</v>
      </c>
      <c r="C18" s="156" t="s">
        <v>525</v>
      </c>
      <c r="I18" s="561">
        <v>6</v>
      </c>
      <c r="J18" s="213">
        <f>mapping!I46</f>
        <v>0</v>
      </c>
      <c r="K18" s="215"/>
    </row>
    <row r="19" spans="1:11" x14ac:dyDescent="0.3">
      <c r="A19" s="121"/>
      <c r="B19" s="293">
        <v>7</v>
      </c>
      <c r="C19" s="121" t="s">
        <v>524</v>
      </c>
      <c r="D19" s="121"/>
      <c r="E19" s="121"/>
      <c r="F19" s="121"/>
      <c r="G19" s="121"/>
      <c r="H19" s="121"/>
      <c r="I19" s="121"/>
      <c r="J19" s="561">
        <v>7</v>
      </c>
      <c r="K19" s="212">
        <f>J17+J18</f>
        <v>0</v>
      </c>
    </row>
    <row r="20" spans="1:11" x14ac:dyDescent="0.3">
      <c r="A20" s="54" t="s">
        <v>523</v>
      </c>
      <c r="D20" s="214" t="s">
        <v>522</v>
      </c>
      <c r="J20" s="1"/>
      <c r="K20" s="1"/>
    </row>
    <row r="21" spans="1:11" x14ac:dyDescent="0.3">
      <c r="B21" s="54">
        <v>8</v>
      </c>
      <c r="C21" s="156" t="s">
        <v>521</v>
      </c>
      <c r="I21" s="211"/>
      <c r="J21" s="211"/>
      <c r="K21" s="211"/>
    </row>
    <row r="22" spans="1:11" x14ac:dyDescent="0.3">
      <c r="B22" s="54"/>
      <c r="C22" s="156" t="s">
        <v>520</v>
      </c>
      <c r="I22" s="211"/>
      <c r="J22" s="211"/>
      <c r="K22" s="211"/>
    </row>
    <row r="23" spans="1:11" x14ac:dyDescent="0.3">
      <c r="B23" s="54"/>
      <c r="C23" s="156" t="s">
        <v>519</v>
      </c>
      <c r="H23" s="209" t="s">
        <v>362</v>
      </c>
      <c r="I23" s="211"/>
      <c r="J23" s="211"/>
      <c r="K23" s="211"/>
    </row>
    <row r="24" spans="1:11" x14ac:dyDescent="0.3">
      <c r="B24" s="354" t="s">
        <v>518</v>
      </c>
      <c r="C24" s="156" t="s">
        <v>517</v>
      </c>
      <c r="I24" s="561" t="s">
        <v>259</v>
      </c>
      <c r="J24" s="213">
        <f>mapping!I47</f>
        <v>0</v>
      </c>
      <c r="K24" s="211"/>
    </row>
    <row r="25" spans="1:11" x14ac:dyDescent="0.3">
      <c r="B25" s="354" t="s">
        <v>432</v>
      </c>
      <c r="C25" s="156" t="s">
        <v>516</v>
      </c>
      <c r="I25" s="718" t="s">
        <v>260</v>
      </c>
      <c r="J25" s="724">
        <f>mapping!I48</f>
        <v>0</v>
      </c>
      <c r="K25" s="211"/>
    </row>
    <row r="26" spans="1:11" x14ac:dyDescent="0.3">
      <c r="B26" s="354"/>
      <c r="C26" s="156" t="s">
        <v>515</v>
      </c>
      <c r="I26" s="719"/>
      <c r="J26" s="725"/>
      <c r="K26" s="211"/>
    </row>
    <row r="27" spans="1:11" x14ac:dyDescent="0.3">
      <c r="B27" s="354"/>
      <c r="C27" t="s">
        <v>514</v>
      </c>
      <c r="I27" s="720"/>
      <c r="J27" s="726"/>
      <c r="K27" s="211"/>
    </row>
    <row r="28" spans="1:11" x14ac:dyDescent="0.3">
      <c r="B28" s="354" t="s">
        <v>513</v>
      </c>
      <c r="C28" s="156" t="s">
        <v>512</v>
      </c>
      <c r="I28" s="561" t="s">
        <v>511</v>
      </c>
      <c r="J28" s="213">
        <f>mapping!I49</f>
        <v>0</v>
      </c>
      <c r="K28" s="211"/>
    </row>
    <row r="29" spans="1:11" x14ac:dyDescent="0.3">
      <c r="B29" s="354" t="s">
        <v>510</v>
      </c>
      <c r="C29" s="156" t="s">
        <v>509</v>
      </c>
      <c r="I29" s="561" t="s">
        <v>508</v>
      </c>
      <c r="J29" s="211"/>
      <c r="K29" s="211"/>
    </row>
    <row r="30" spans="1:11" x14ac:dyDescent="0.3">
      <c r="B30" s="354" t="s">
        <v>507</v>
      </c>
      <c r="C30" s="156" t="s">
        <v>506</v>
      </c>
      <c r="I30" s="561" t="s">
        <v>505</v>
      </c>
      <c r="J30" s="213">
        <f>J24+J25+J28</f>
        <v>0</v>
      </c>
      <c r="K30" s="211"/>
    </row>
    <row r="31" spans="1:11" x14ac:dyDescent="0.3">
      <c r="B31" s="54">
        <v>9</v>
      </c>
      <c r="C31" s="156" t="s">
        <v>504</v>
      </c>
      <c r="I31" s="561">
        <v>9</v>
      </c>
      <c r="J31" s="213">
        <f>mapping!I50</f>
        <v>0</v>
      </c>
      <c r="K31" s="211"/>
    </row>
    <row r="32" spans="1:11" x14ac:dyDescent="0.3">
      <c r="A32" s="121"/>
      <c r="B32" s="293">
        <v>10</v>
      </c>
      <c r="C32" s="121" t="s">
        <v>503</v>
      </c>
      <c r="D32" s="121"/>
      <c r="E32" s="121"/>
      <c r="F32" s="121"/>
      <c r="G32" s="121"/>
      <c r="H32" s="121"/>
      <c r="I32" s="144"/>
      <c r="J32" s="561">
        <v>10</v>
      </c>
      <c r="K32" s="212">
        <f>J30+J31</f>
        <v>0</v>
      </c>
    </row>
    <row r="33" spans="1:11" x14ac:dyDescent="0.3">
      <c r="A33" s="54" t="s">
        <v>502</v>
      </c>
      <c r="D33" s="214" t="s">
        <v>501</v>
      </c>
    </row>
    <row r="34" spans="1:11" x14ac:dyDescent="0.3">
      <c r="B34" s="54">
        <v>11</v>
      </c>
      <c r="C34" s="156" t="s">
        <v>500</v>
      </c>
      <c r="I34" s="561">
        <v>11</v>
      </c>
      <c r="J34" s="213">
        <f>mapping!I51</f>
        <v>0</v>
      </c>
      <c r="K34" s="1"/>
    </row>
    <row r="35" spans="1:11" x14ac:dyDescent="0.3">
      <c r="B35" s="54">
        <v>12</v>
      </c>
      <c r="C35" s="156" t="s">
        <v>499</v>
      </c>
      <c r="I35" s="718">
        <v>12</v>
      </c>
      <c r="J35" s="724">
        <f>mapping!I52</f>
        <v>0</v>
      </c>
      <c r="K35" s="1"/>
    </row>
    <row r="36" spans="1:11" x14ac:dyDescent="0.3">
      <c r="B36" s="54"/>
      <c r="C36" s="156" t="s">
        <v>498</v>
      </c>
      <c r="I36" s="720"/>
      <c r="J36" s="726"/>
      <c r="K36" s="1"/>
    </row>
    <row r="37" spans="1:11" x14ac:dyDescent="0.3">
      <c r="B37" s="54">
        <v>13</v>
      </c>
      <c r="C37" s="156" t="s">
        <v>497</v>
      </c>
      <c r="I37" s="561">
        <v>13</v>
      </c>
      <c r="J37" s="213">
        <f>mapping!I53</f>
        <v>0</v>
      </c>
      <c r="K37" s="1"/>
    </row>
    <row r="38" spans="1:11" x14ac:dyDescent="0.3">
      <c r="A38" s="121"/>
      <c r="B38" s="293">
        <v>14</v>
      </c>
      <c r="C38" s="210" t="s">
        <v>496</v>
      </c>
      <c r="D38" s="121"/>
      <c r="E38" s="121"/>
      <c r="F38" s="121"/>
      <c r="G38" s="121"/>
      <c r="H38" s="121"/>
      <c r="I38" s="144"/>
      <c r="J38" s="561">
        <v>14</v>
      </c>
      <c r="K38" s="212">
        <f>J34+J35+J37</f>
        <v>0</v>
      </c>
    </row>
    <row r="39" spans="1:11" x14ac:dyDescent="0.3">
      <c r="A39" s="54" t="s">
        <v>495</v>
      </c>
      <c r="J39" s="1"/>
      <c r="K39" s="1"/>
    </row>
    <row r="40" spans="1:11" x14ac:dyDescent="0.3">
      <c r="A40" s="32"/>
      <c r="B40" s="145">
        <v>15</v>
      </c>
      <c r="C40" s="198" t="s">
        <v>494</v>
      </c>
      <c r="D40" s="32"/>
      <c r="E40" s="32"/>
      <c r="F40" s="32"/>
      <c r="G40" s="32"/>
      <c r="H40" s="32"/>
      <c r="J40" s="718">
        <v>15</v>
      </c>
      <c r="K40" s="721">
        <f>mapping!I54</f>
        <v>0</v>
      </c>
    </row>
    <row r="41" spans="1:11" x14ac:dyDescent="0.3">
      <c r="A41" s="198"/>
      <c r="B41" s="198"/>
      <c r="C41" s="198" t="s">
        <v>493</v>
      </c>
      <c r="D41" s="198"/>
      <c r="E41" s="198"/>
      <c r="F41" s="198"/>
      <c r="G41" s="198"/>
      <c r="H41" s="198"/>
      <c r="J41" s="719"/>
      <c r="K41" s="722"/>
    </row>
    <row r="42" spans="1:11" x14ac:dyDescent="0.3">
      <c r="A42" s="210"/>
      <c r="B42" s="210"/>
      <c r="C42" s="210" t="s">
        <v>492</v>
      </c>
      <c r="D42" s="210"/>
      <c r="E42" s="210"/>
      <c r="F42" s="210"/>
      <c r="G42" s="210"/>
      <c r="H42" s="210"/>
      <c r="I42" s="122"/>
      <c r="J42" s="720"/>
      <c r="K42" s="723"/>
    </row>
    <row r="43" spans="1:11" x14ac:dyDescent="0.3">
      <c r="A43" s="54" t="s">
        <v>491</v>
      </c>
      <c r="B43" s="156"/>
      <c r="C43" s="156"/>
      <c r="D43" s="156"/>
      <c r="E43" s="156"/>
      <c r="F43" s="156"/>
      <c r="G43" s="156"/>
      <c r="H43" s="156"/>
      <c r="J43" s="1"/>
      <c r="K43" s="1"/>
    </row>
    <row r="44" spans="1:11" x14ac:dyDescent="0.3">
      <c r="A44" s="210"/>
      <c r="B44" s="570">
        <v>16</v>
      </c>
      <c r="C44" s="210" t="s">
        <v>490</v>
      </c>
      <c r="D44" s="210"/>
      <c r="E44" s="210"/>
      <c r="F44" s="210"/>
      <c r="G44" s="210"/>
      <c r="H44" s="210"/>
      <c r="I44" s="121"/>
      <c r="J44" s="561">
        <v>16</v>
      </c>
      <c r="K44" s="212">
        <f>mapping!I55</f>
        <v>0</v>
      </c>
    </row>
    <row r="45" spans="1:11" x14ac:dyDescent="0.3">
      <c r="A45" s="54" t="s">
        <v>489</v>
      </c>
      <c r="B45" s="156"/>
      <c r="C45" s="156"/>
      <c r="D45" s="156"/>
      <c r="E45" s="156"/>
      <c r="F45" s="156"/>
      <c r="G45" s="156"/>
      <c r="H45" s="156"/>
    </row>
    <row r="46" spans="1:11" x14ac:dyDescent="0.3">
      <c r="A46" s="54"/>
      <c r="B46" s="189">
        <v>17</v>
      </c>
      <c r="C46" s="156" t="s">
        <v>488</v>
      </c>
      <c r="D46" s="156"/>
      <c r="E46" s="156"/>
      <c r="F46" s="156"/>
      <c r="G46" s="156"/>
      <c r="H46" s="156"/>
      <c r="J46" s="718">
        <v>17</v>
      </c>
      <c r="K46" s="664">
        <f>K8+K19+K32+K38+K40+K44</f>
        <v>0</v>
      </c>
    </row>
    <row r="47" spans="1:11" x14ac:dyDescent="0.3">
      <c r="A47" s="54"/>
      <c r="B47" s="156"/>
      <c r="C47" s="156" t="s">
        <v>487</v>
      </c>
      <c r="D47" s="156"/>
      <c r="E47" s="156"/>
      <c r="F47" s="156"/>
      <c r="G47" s="156"/>
      <c r="H47" s="156"/>
      <c r="J47" s="720"/>
      <c r="K47" s="665"/>
    </row>
    <row r="48" spans="1:11" x14ac:dyDescent="0.3">
      <c r="B48" s="189">
        <v>18</v>
      </c>
      <c r="C48" s="156" t="s">
        <v>486</v>
      </c>
      <c r="D48" s="156"/>
      <c r="E48" s="156"/>
      <c r="F48" s="156"/>
      <c r="G48" s="156"/>
      <c r="H48" s="156"/>
      <c r="J48" s="211"/>
      <c r="K48" s="211"/>
    </row>
    <row r="49" spans="1:11" x14ac:dyDescent="0.3">
      <c r="A49" s="210"/>
      <c r="B49" s="210"/>
      <c r="C49" s="210" t="s">
        <v>485</v>
      </c>
      <c r="D49" s="210"/>
      <c r="E49" s="210"/>
      <c r="F49" s="210"/>
      <c r="G49" s="210"/>
      <c r="H49" s="210"/>
      <c r="I49" s="209" t="s">
        <v>362</v>
      </c>
      <c r="J49" s="208"/>
      <c r="K49" s="208"/>
    </row>
    <row r="50" spans="1:11" x14ac:dyDescent="0.3">
      <c r="B50" s="156"/>
      <c r="C50" s="156"/>
      <c r="D50" s="156"/>
      <c r="E50" s="156"/>
      <c r="F50" s="156"/>
      <c r="G50" s="156"/>
      <c r="H50" s="156"/>
      <c r="I50" s="156" t="s">
        <v>484</v>
      </c>
      <c r="K50" s="133">
        <v>2018</v>
      </c>
    </row>
    <row r="51" spans="1:11" x14ac:dyDescent="0.3">
      <c r="B51" s="156"/>
      <c r="C51" s="156"/>
      <c r="D51" s="156"/>
      <c r="E51" s="156"/>
      <c r="F51" s="156"/>
      <c r="G51" s="156"/>
      <c r="H51" s="156"/>
    </row>
    <row r="52" spans="1:11" x14ac:dyDescent="0.3">
      <c r="A52" s="156"/>
      <c r="B52" s="156"/>
      <c r="C52" s="156"/>
      <c r="D52" s="156"/>
      <c r="E52" s="156"/>
      <c r="F52" s="156"/>
      <c r="G52" s="156"/>
      <c r="H52" s="156"/>
    </row>
    <row r="53" spans="1:11" x14ac:dyDescent="0.3">
      <c r="A53" s="156"/>
      <c r="B53" s="156"/>
      <c r="C53" s="156"/>
      <c r="D53" s="156"/>
      <c r="E53" s="156"/>
      <c r="F53" s="156"/>
      <c r="G53" s="156"/>
      <c r="H53" s="156"/>
    </row>
    <row r="54" spans="1:11" x14ac:dyDescent="0.3">
      <c r="B54" s="156"/>
      <c r="C54" s="156"/>
      <c r="D54" s="156"/>
      <c r="E54" s="156"/>
      <c r="F54" s="156"/>
      <c r="G54" s="156"/>
      <c r="H54" s="156"/>
    </row>
    <row r="55" spans="1:11" x14ac:dyDescent="0.3">
      <c r="A55" s="156"/>
      <c r="B55" s="156"/>
      <c r="C55" s="156"/>
      <c r="D55" s="156"/>
      <c r="E55" s="156"/>
      <c r="F55" s="156"/>
      <c r="G55" s="156"/>
      <c r="H55" s="156"/>
    </row>
    <row r="56" spans="1:11" x14ac:dyDescent="0.3">
      <c r="A56" s="156"/>
      <c r="B56" s="156"/>
      <c r="C56" s="156"/>
      <c r="D56" s="156"/>
      <c r="E56" s="156"/>
      <c r="F56" s="156"/>
      <c r="G56" s="156"/>
      <c r="H56" s="156"/>
    </row>
    <row r="57" spans="1:11" x14ac:dyDescent="0.3">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formula1>"X, -"</formula1>
    </dataValidation>
  </dataValidations>
  <hyperlinks>
    <hyperlink ref="L1" r:id="rId1"/>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sheetPr>
  <dimension ref="A1:G52"/>
  <sheetViews>
    <sheetView zoomScale="85" zoomScaleNormal="85" workbookViewId="0">
      <selection activeCell="E12" sqref="E12"/>
    </sheetView>
  </sheetViews>
  <sheetFormatPr defaultRowHeight="14.4" x14ac:dyDescent="0.3"/>
  <cols>
    <col min="1" max="1" width="14.33203125" customWidth="1"/>
    <col min="2" max="2" width="65" customWidth="1"/>
    <col min="3" max="3" width="5.21875" customWidth="1"/>
    <col min="4" max="4" width="9.5546875" bestFit="1" customWidth="1"/>
    <col min="5" max="5" width="11.21875" customWidth="1"/>
    <col min="6" max="6" width="15.109375" customWidth="1"/>
  </cols>
  <sheetData>
    <row r="1" spans="1:7" x14ac:dyDescent="0.3">
      <c r="A1" s="54" t="s">
        <v>91</v>
      </c>
      <c r="B1" s="54" t="s">
        <v>899</v>
      </c>
      <c r="D1" s="184">
        <f>mapping!C1</f>
        <v>2018</v>
      </c>
      <c r="E1" s="54"/>
      <c r="G1" s="195" t="s">
        <v>714</v>
      </c>
    </row>
    <row r="2" spans="1:7" x14ac:dyDescent="0.3">
      <c r="A2" s="54" t="s">
        <v>92</v>
      </c>
      <c r="B2" s="54" t="s">
        <v>355</v>
      </c>
      <c r="C2" s="54"/>
      <c r="D2" s="54"/>
      <c r="E2" s="116" t="s">
        <v>160</v>
      </c>
      <c r="F2" s="54" t="str">
        <f>IF(OR('1040'!L5&gt;1500, '1040'!L6&gt;1500), "Activated", "Not Activated")</f>
        <v>Not Activated</v>
      </c>
      <c r="G2" t="s">
        <v>214</v>
      </c>
    </row>
    <row r="3" spans="1:7" ht="15" thickBot="1" x14ac:dyDescent="0.35">
      <c r="G3" t="s">
        <v>215</v>
      </c>
    </row>
    <row r="4" spans="1:7" ht="42" customHeight="1" x14ac:dyDescent="0.3">
      <c r="A4" s="84" t="s">
        <v>94</v>
      </c>
      <c r="B4" s="730" t="s">
        <v>93</v>
      </c>
      <c r="C4" s="730"/>
      <c r="D4" s="731"/>
    </row>
    <row r="5" spans="1:7" x14ac:dyDescent="0.3">
      <c r="A5" s="85">
        <v>1</v>
      </c>
      <c r="B5" s="271" t="s">
        <v>95</v>
      </c>
      <c r="C5" s="32">
        <v>1</v>
      </c>
      <c r="D5" s="272" t="s">
        <v>96</v>
      </c>
    </row>
    <row r="6" spans="1:7" x14ac:dyDescent="0.3">
      <c r="A6" s="734" t="s">
        <v>101</v>
      </c>
      <c r="B6" s="270">
        <f>'MISC Inc'!B3</f>
        <v>0</v>
      </c>
      <c r="C6" s="51"/>
      <c r="D6" s="87">
        <f>'MISC Inc'!G2+'MISC Inc'!G6</f>
        <v>0</v>
      </c>
    </row>
    <row r="7" spans="1:7" x14ac:dyDescent="0.3">
      <c r="A7" s="734"/>
      <c r="B7" s="270">
        <f>'MISC Inc'!B24</f>
        <v>0</v>
      </c>
      <c r="C7" s="51"/>
      <c r="D7" s="87">
        <f>'MISC Inc'!G23+'MISC Inc'!G27</f>
        <v>0</v>
      </c>
    </row>
    <row r="8" spans="1:7" x14ac:dyDescent="0.3">
      <c r="A8" s="734"/>
      <c r="B8" s="270">
        <f>'MISC Inc'!B45</f>
        <v>0</v>
      </c>
      <c r="C8" s="51"/>
      <c r="D8" s="87">
        <f>'MISC Inc'!G44+'MISC Inc'!G48</f>
        <v>0</v>
      </c>
    </row>
    <row r="9" spans="1:7" x14ac:dyDescent="0.3">
      <c r="A9" s="85"/>
      <c r="B9" s="270">
        <f>'MISC Inc'!B66</f>
        <v>0</v>
      </c>
      <c r="C9" s="51"/>
      <c r="D9" s="87">
        <f>'MISC Inc'!G65+'MISC Inc'!G69</f>
        <v>0</v>
      </c>
    </row>
    <row r="10" spans="1:7" ht="14.4" customHeight="1" x14ac:dyDescent="0.3">
      <c r="A10" s="729" t="s">
        <v>102</v>
      </c>
      <c r="B10" s="270">
        <f>'MISC Inc'!B87</f>
        <v>0</v>
      </c>
      <c r="C10" s="51"/>
      <c r="D10" s="87">
        <f>'MISC Inc'!G86+'MISC Inc'!G90</f>
        <v>0</v>
      </c>
    </row>
    <row r="11" spans="1:7" x14ac:dyDescent="0.3">
      <c r="A11" s="729"/>
      <c r="B11" s="269"/>
      <c r="C11" s="51"/>
      <c r="D11" s="87"/>
    </row>
    <row r="12" spans="1:7" x14ac:dyDescent="0.3">
      <c r="A12" s="729"/>
      <c r="B12" s="269"/>
      <c r="C12" s="51"/>
      <c r="D12" s="87"/>
    </row>
    <row r="13" spans="1:7" x14ac:dyDescent="0.3">
      <c r="A13" s="729"/>
      <c r="B13" s="269"/>
      <c r="C13" s="51"/>
      <c r="D13" s="87"/>
    </row>
    <row r="14" spans="1:7" x14ac:dyDescent="0.3">
      <c r="A14" s="729"/>
      <c r="B14" s="269"/>
      <c r="C14" s="51"/>
      <c r="D14" s="87"/>
    </row>
    <row r="15" spans="1:7" x14ac:dyDescent="0.3">
      <c r="A15" s="729"/>
      <c r="B15" s="269"/>
      <c r="C15" s="51"/>
      <c r="D15" s="87"/>
    </row>
    <row r="16" spans="1:7" x14ac:dyDescent="0.3">
      <c r="A16" s="729"/>
      <c r="B16" s="72"/>
      <c r="C16" s="32"/>
      <c r="D16" s="86"/>
    </row>
    <row r="17" spans="1:5" x14ac:dyDescent="0.3">
      <c r="A17" s="38">
        <v>2</v>
      </c>
      <c r="B17" s="32" t="s">
        <v>97</v>
      </c>
      <c r="C17" s="32">
        <v>2</v>
      </c>
      <c r="D17" s="87">
        <f>SUM(D6:D16)</f>
        <v>0</v>
      </c>
    </row>
    <row r="18" spans="1:5" x14ac:dyDescent="0.3">
      <c r="A18" s="38">
        <v>3</v>
      </c>
      <c r="B18" s="32" t="s">
        <v>98</v>
      </c>
      <c r="C18" s="32"/>
      <c r="D18" s="39"/>
      <c r="E18" s="112"/>
    </row>
    <row r="19" spans="1:5" x14ac:dyDescent="0.3">
      <c r="A19" s="38"/>
      <c r="B19" s="32" t="s">
        <v>99</v>
      </c>
      <c r="C19" s="32">
        <v>3</v>
      </c>
      <c r="D19" s="88"/>
    </row>
    <row r="20" spans="1:5" x14ac:dyDescent="0.3">
      <c r="A20" s="38">
        <v>4</v>
      </c>
      <c r="B20" s="32" t="s">
        <v>103</v>
      </c>
      <c r="C20" s="32">
        <v>4</v>
      </c>
      <c r="D20" s="88">
        <f>D17-D19</f>
        <v>0</v>
      </c>
    </row>
    <row r="21" spans="1:5" ht="15" thickBot="1" x14ac:dyDescent="0.35">
      <c r="A21" s="92" t="s">
        <v>104</v>
      </c>
      <c r="B21" s="66" t="s">
        <v>105</v>
      </c>
      <c r="C21" s="66"/>
      <c r="D21" s="89"/>
    </row>
    <row r="22" spans="1:5" x14ac:dyDescent="0.3">
      <c r="A22" s="732" t="s">
        <v>100</v>
      </c>
      <c r="B22" s="59"/>
      <c r="C22" s="59"/>
      <c r="D22" s="90"/>
    </row>
    <row r="23" spans="1:5" x14ac:dyDescent="0.3">
      <c r="A23" s="733"/>
      <c r="B23" s="32"/>
      <c r="C23" s="32"/>
      <c r="D23" s="39"/>
    </row>
    <row r="24" spans="1:5" x14ac:dyDescent="0.3">
      <c r="A24" s="85">
        <v>5</v>
      </c>
      <c r="B24" s="271" t="s">
        <v>95</v>
      </c>
      <c r="C24" s="32">
        <v>5</v>
      </c>
      <c r="D24" s="272" t="s">
        <v>96</v>
      </c>
    </row>
    <row r="25" spans="1:5" x14ac:dyDescent="0.3">
      <c r="A25" s="728" t="s">
        <v>107</v>
      </c>
      <c r="B25" s="291">
        <f>'MISC Inc'!B109</f>
        <v>0</v>
      </c>
      <c r="C25" s="32"/>
      <c r="D25" s="87">
        <f>'MISC Inc'!G108</f>
        <v>0</v>
      </c>
    </row>
    <row r="26" spans="1:5" x14ac:dyDescent="0.3">
      <c r="A26" s="728"/>
      <c r="B26" s="291">
        <f>'MISC Inc'!B130</f>
        <v>0</v>
      </c>
      <c r="C26" s="32"/>
      <c r="D26" s="87">
        <f>'MISC Inc'!G129+'MISC Inc'!G131</f>
        <v>0</v>
      </c>
    </row>
    <row r="27" spans="1:5" x14ac:dyDescent="0.3">
      <c r="A27" s="728"/>
      <c r="B27" s="291">
        <f>'MISC Inc'!B151</f>
        <v>0</v>
      </c>
      <c r="C27" s="32"/>
      <c r="D27" s="87">
        <f>'MISC Inc'!G150+'MISC Inc'!G152</f>
        <v>0</v>
      </c>
    </row>
    <row r="28" spans="1:5" x14ac:dyDescent="0.3">
      <c r="A28" s="85"/>
      <c r="B28" s="291">
        <f>'MISC Inc'!B172</f>
        <v>0</v>
      </c>
      <c r="C28" s="32"/>
      <c r="D28" s="87">
        <f>'MISC Inc'!G171+'MISC Inc'!G173</f>
        <v>0</v>
      </c>
    </row>
    <row r="29" spans="1:5" x14ac:dyDescent="0.3">
      <c r="A29" s="729" t="s">
        <v>108</v>
      </c>
      <c r="B29" s="291">
        <f>'MISC Inc'!B193</f>
        <v>0</v>
      </c>
      <c r="C29" s="32"/>
      <c r="D29" s="87">
        <f>'MISC Inc'!G192+'MISC Inc'!G194</f>
        <v>0</v>
      </c>
    </row>
    <row r="30" spans="1:5" x14ac:dyDescent="0.3">
      <c r="A30" s="729"/>
      <c r="B30" s="290"/>
      <c r="C30" s="32"/>
      <c r="D30" s="87"/>
    </row>
    <row r="31" spans="1:5" x14ac:dyDescent="0.3">
      <c r="A31" s="729"/>
      <c r="B31" s="72"/>
      <c r="C31" s="32"/>
      <c r="D31" s="87"/>
    </row>
    <row r="32" spans="1:5" x14ac:dyDescent="0.3">
      <c r="A32" s="729"/>
      <c r="B32" s="72"/>
      <c r="C32" s="32"/>
      <c r="D32" s="87"/>
    </row>
    <row r="33" spans="1:4" x14ac:dyDescent="0.3">
      <c r="A33" s="729"/>
      <c r="B33" s="72"/>
      <c r="C33" s="32"/>
      <c r="D33" s="87"/>
    </row>
    <row r="34" spans="1:4" x14ac:dyDescent="0.3">
      <c r="A34" s="729"/>
      <c r="B34" s="72"/>
      <c r="C34" s="32"/>
      <c r="D34" s="86"/>
    </row>
    <row r="35" spans="1:4" x14ac:dyDescent="0.3">
      <c r="A35" s="729"/>
      <c r="B35" s="72"/>
      <c r="C35" s="32"/>
      <c r="D35" s="86"/>
    </row>
    <row r="36" spans="1:4" x14ac:dyDescent="0.3">
      <c r="A36" s="38">
        <v>6</v>
      </c>
      <c r="B36" s="32" t="s">
        <v>106</v>
      </c>
      <c r="C36" s="32">
        <v>6</v>
      </c>
      <c r="D36" s="91">
        <f>SUM(D25:D35)</f>
        <v>0</v>
      </c>
    </row>
    <row r="37" spans="1:4" ht="15" thickBot="1" x14ac:dyDescent="0.35">
      <c r="A37" s="92" t="s">
        <v>110</v>
      </c>
      <c r="B37" s="66" t="s">
        <v>111</v>
      </c>
      <c r="C37" s="66"/>
      <c r="D37" s="89"/>
    </row>
    <row r="38" spans="1:4" ht="14.4" customHeight="1" x14ac:dyDescent="0.3">
      <c r="A38" s="732" t="s">
        <v>112</v>
      </c>
      <c r="B38" s="93" t="s">
        <v>113</v>
      </c>
      <c r="C38" s="735" t="s">
        <v>116</v>
      </c>
      <c r="D38" s="738" t="s">
        <v>117</v>
      </c>
    </row>
    <row r="39" spans="1:4" x14ac:dyDescent="0.3">
      <c r="A39" s="733"/>
      <c r="B39" s="56" t="s">
        <v>114</v>
      </c>
      <c r="C39" s="736"/>
      <c r="D39" s="739"/>
    </row>
    <row r="40" spans="1:4" x14ac:dyDescent="0.3">
      <c r="A40" s="733"/>
      <c r="B40" s="26" t="s">
        <v>115</v>
      </c>
      <c r="C40" s="737"/>
      <c r="D40" s="740"/>
    </row>
    <row r="41" spans="1:4" x14ac:dyDescent="0.3">
      <c r="A41" s="94" t="s">
        <v>118</v>
      </c>
      <c r="B41" s="81" t="s">
        <v>119</v>
      </c>
      <c r="C41" s="79"/>
      <c r="D41" s="95"/>
    </row>
    <row r="42" spans="1:4" x14ac:dyDescent="0.3">
      <c r="A42" s="94"/>
      <c r="B42" s="82" t="s">
        <v>120</v>
      </c>
      <c r="C42" s="80"/>
      <c r="D42" s="96"/>
    </row>
    <row r="43" spans="1:4" x14ac:dyDescent="0.3">
      <c r="A43" s="94"/>
      <c r="B43" s="83" t="s">
        <v>121</v>
      </c>
      <c r="C43" s="78"/>
      <c r="D43" s="97"/>
    </row>
    <row r="44" spans="1:4" x14ac:dyDescent="0.3">
      <c r="A44" s="94"/>
      <c r="B44" s="81" t="s">
        <v>122</v>
      </c>
      <c r="C44" s="79"/>
      <c r="D44" s="95"/>
    </row>
    <row r="45" spans="1:4" x14ac:dyDescent="0.3">
      <c r="A45" s="94"/>
      <c r="B45" s="82" t="s">
        <v>123</v>
      </c>
      <c r="C45" s="80"/>
      <c r="D45" s="96"/>
    </row>
    <row r="46" spans="1:4" x14ac:dyDescent="0.3">
      <c r="A46" s="94"/>
      <c r="B46" s="82" t="s">
        <v>124</v>
      </c>
      <c r="C46" s="80"/>
      <c r="D46" s="96"/>
    </row>
    <row r="47" spans="1:4" x14ac:dyDescent="0.3">
      <c r="A47" s="94"/>
      <c r="B47" s="83" t="s">
        <v>125</v>
      </c>
      <c r="C47" s="78"/>
      <c r="D47" s="97"/>
    </row>
    <row r="48" spans="1:4" x14ac:dyDescent="0.3">
      <c r="A48" s="94" t="s">
        <v>126</v>
      </c>
      <c r="B48" s="77" t="s">
        <v>127</v>
      </c>
      <c r="C48" s="79"/>
      <c r="D48" s="95"/>
    </row>
    <row r="49" spans="1:4" x14ac:dyDescent="0.3">
      <c r="A49" s="94"/>
      <c r="B49" s="26" t="s">
        <v>128</v>
      </c>
      <c r="C49" s="648"/>
      <c r="D49" s="727"/>
    </row>
    <row r="50" spans="1:4" x14ac:dyDescent="0.3">
      <c r="A50" s="94">
        <v>8</v>
      </c>
      <c r="B50" s="77" t="s">
        <v>129</v>
      </c>
      <c r="C50" s="79"/>
      <c r="D50" s="95"/>
    </row>
    <row r="51" spans="1:4" x14ac:dyDescent="0.3">
      <c r="A51" s="38"/>
      <c r="B51" s="56" t="s">
        <v>130</v>
      </c>
      <c r="C51" s="80"/>
      <c r="D51" s="96"/>
    </row>
    <row r="52" spans="1:4" ht="15" thickBot="1" x14ac:dyDescent="0.35">
      <c r="A52" s="65"/>
      <c r="B52" s="43" t="s">
        <v>131</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G1" r:id="rId1"/>
  </hyperlinks>
  <pageMargins left="0.7" right="0.7" top="0.75" bottom="0.75" header="0.3" footer="0.3"/>
  <pageSetup orientation="portrait"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354"/>
  <sheetViews>
    <sheetView zoomScale="70" zoomScaleNormal="70" workbookViewId="0">
      <selection activeCell="L23" sqref="L23"/>
    </sheetView>
  </sheetViews>
  <sheetFormatPr defaultRowHeight="14.4" outlineLevelRow="1" x14ac:dyDescent="0.3"/>
  <cols>
    <col min="1" max="1" width="10.33203125" customWidth="1"/>
    <col min="2" max="2" width="22.77734375" customWidth="1"/>
    <col min="3" max="3" width="7.6640625" customWidth="1"/>
    <col min="4" max="4" width="5.88671875" customWidth="1"/>
    <col min="5" max="5" width="13.88671875" customWidth="1"/>
    <col min="6" max="6" width="7.109375" customWidth="1"/>
    <col min="7" max="7" width="24.5546875" customWidth="1"/>
    <col min="8" max="8" width="6.5546875" customWidth="1"/>
    <col min="9" max="9" width="9.109375" customWidth="1"/>
    <col min="10" max="10" width="6.77734375" customWidth="1"/>
    <col min="11" max="11" width="12.88671875" customWidth="1"/>
    <col min="13" max="13" width="10.109375" customWidth="1"/>
    <col min="15" max="17" width="20.88671875" customWidth="1"/>
    <col min="18" max="18" width="14.5546875" bestFit="1" customWidth="1"/>
    <col min="19" max="19" width="6.5546875" customWidth="1"/>
  </cols>
  <sheetData>
    <row r="1" spans="1:22" x14ac:dyDescent="0.3">
      <c r="M1" s="32"/>
      <c r="N1" s="179"/>
      <c r="O1" s="119" t="s">
        <v>773</v>
      </c>
      <c r="P1" s="119" t="s">
        <v>1565</v>
      </c>
      <c r="Q1" s="119" t="s">
        <v>1566</v>
      </c>
      <c r="R1" s="119" t="s">
        <v>1567</v>
      </c>
      <c r="S1" s="119"/>
      <c r="T1" s="119" t="s">
        <v>1568</v>
      </c>
      <c r="U1" s="120" t="s">
        <v>1569</v>
      </c>
      <c r="V1" s="32"/>
    </row>
    <row r="2" spans="1:22" x14ac:dyDescent="0.3">
      <c r="M2" s="32"/>
      <c r="N2" s="179">
        <v>1</v>
      </c>
      <c r="O2" s="641">
        <f>E93</f>
        <v>0</v>
      </c>
      <c r="P2" s="641">
        <f>G93</f>
        <v>0</v>
      </c>
      <c r="Q2" s="641">
        <f>J93</f>
        <v>0</v>
      </c>
      <c r="R2" s="641">
        <f>K53</f>
        <v>0</v>
      </c>
      <c r="S2" s="119"/>
      <c r="T2" s="641">
        <f>IF(R2&gt;0, R2, 0)</f>
        <v>0</v>
      </c>
      <c r="U2" s="642">
        <f>IF(R2&lt;0, R2, 0)</f>
        <v>0</v>
      </c>
      <c r="V2" s="32"/>
    </row>
    <row r="3" spans="1:22" x14ac:dyDescent="0.3">
      <c r="M3" s="32"/>
      <c r="N3" s="180">
        <v>2</v>
      </c>
      <c r="O3" s="632">
        <f>E180</f>
        <v>0</v>
      </c>
      <c r="P3" s="632">
        <f>G180</f>
        <v>0</v>
      </c>
      <c r="Q3" s="632">
        <f>J180</f>
        <v>0</v>
      </c>
      <c r="R3" s="632">
        <f>K140</f>
        <v>0</v>
      </c>
      <c r="S3" s="32"/>
      <c r="T3" s="632">
        <f t="shared" ref="T3:T5" si="0">IF(R3&gt;0, R3, 0)</f>
        <v>0</v>
      </c>
      <c r="U3" s="637">
        <f t="shared" ref="U3:U5" si="1">IF(R3&lt;0, R3, 0)</f>
        <v>0</v>
      </c>
      <c r="V3" s="32"/>
    </row>
    <row r="4" spans="1:22" x14ac:dyDescent="0.3">
      <c r="M4" s="32"/>
      <c r="N4" s="180">
        <v>3</v>
      </c>
      <c r="O4" s="632">
        <f>E267</f>
        <v>0</v>
      </c>
      <c r="P4" s="632">
        <f>G267</f>
        <v>0</v>
      </c>
      <c r="Q4" s="632">
        <f>J267</f>
        <v>0</v>
      </c>
      <c r="R4" s="632">
        <f>K227</f>
        <v>0</v>
      </c>
      <c r="S4" s="32"/>
      <c r="T4" s="632">
        <f t="shared" si="0"/>
        <v>0</v>
      </c>
      <c r="U4" s="637">
        <f t="shared" si="1"/>
        <v>0</v>
      </c>
      <c r="V4" s="32"/>
    </row>
    <row r="5" spans="1:22" x14ac:dyDescent="0.3">
      <c r="M5" s="32"/>
      <c r="N5" s="180">
        <v>4</v>
      </c>
      <c r="O5" s="632">
        <f>E354</f>
        <v>0</v>
      </c>
      <c r="P5" s="632">
        <f>G354</f>
        <v>0</v>
      </c>
      <c r="Q5" s="632">
        <f>J354</f>
        <v>0</v>
      </c>
      <c r="R5" s="632">
        <f>K314</f>
        <v>0</v>
      </c>
      <c r="S5" s="32"/>
      <c r="T5" s="632">
        <f t="shared" si="0"/>
        <v>0</v>
      </c>
      <c r="U5" s="637">
        <f t="shared" si="1"/>
        <v>0</v>
      </c>
      <c r="V5" s="32"/>
    </row>
    <row r="6" spans="1:22" x14ac:dyDescent="0.3">
      <c r="M6" s="32"/>
      <c r="N6" s="57"/>
      <c r="O6" s="121"/>
      <c r="P6" s="121"/>
      <c r="Q6" s="121"/>
      <c r="R6" s="639">
        <f>SUM(R2:R5)</f>
        <v>0</v>
      </c>
      <c r="S6" s="121"/>
      <c r="T6" s="636">
        <f>SUM(T2:T5)</f>
        <v>0</v>
      </c>
      <c r="U6" s="638">
        <f>SUM(U2:U5)</f>
        <v>0</v>
      </c>
      <c r="V6" s="32"/>
    </row>
    <row r="7" spans="1:22" ht="15.6" outlineLevel="1" x14ac:dyDescent="0.3">
      <c r="A7" s="54" t="s">
        <v>769</v>
      </c>
      <c r="D7" s="320" t="s">
        <v>770</v>
      </c>
      <c r="J7" s="185">
        <f>mapping!$C$1</f>
        <v>2018</v>
      </c>
      <c r="K7" s="185"/>
      <c r="L7" s="195" t="s">
        <v>415</v>
      </c>
      <c r="M7" s="32"/>
      <c r="N7" s="32"/>
      <c r="O7" s="632"/>
      <c r="P7" s="632"/>
      <c r="Q7" s="632"/>
      <c r="R7" s="32"/>
      <c r="S7" s="32"/>
      <c r="T7" s="32"/>
      <c r="U7" s="32"/>
      <c r="V7" s="32"/>
    </row>
    <row r="8" spans="1:22" outlineLevel="1" x14ac:dyDescent="0.3">
      <c r="A8" s="54" t="s">
        <v>92</v>
      </c>
      <c r="E8" s="156" t="s">
        <v>771</v>
      </c>
      <c r="L8" s="195"/>
      <c r="M8" s="32"/>
      <c r="N8" s="32"/>
      <c r="O8" s="632"/>
      <c r="P8" s="632"/>
      <c r="Q8" s="632"/>
      <c r="R8" s="32"/>
      <c r="S8" s="32"/>
      <c r="T8" s="32"/>
      <c r="U8" s="32"/>
      <c r="V8" s="32"/>
    </row>
    <row r="9" spans="1:22" outlineLevel="1" x14ac:dyDescent="0.3">
      <c r="A9" s="54"/>
      <c r="E9" s="156"/>
      <c r="I9" s="165" t="s">
        <v>749</v>
      </c>
      <c r="J9" s="54" t="str">
        <f>IF(OR(K$33&gt;0, K$49&gt;0), "Activated", "Not Activated")</f>
        <v>Not Activated</v>
      </c>
      <c r="L9" s="195"/>
      <c r="M9" s="32"/>
      <c r="N9" s="32"/>
      <c r="O9" s="632"/>
      <c r="P9" s="632"/>
      <c r="Q9" s="632"/>
      <c r="R9" s="32"/>
      <c r="S9" s="32"/>
      <c r="T9" s="32"/>
      <c r="U9" s="32"/>
      <c r="V9" s="32"/>
    </row>
    <row r="10" spans="1:22" outlineLevel="1" x14ac:dyDescent="0.3">
      <c r="A10" s="107" t="s">
        <v>773</v>
      </c>
      <c r="B10" s="119"/>
      <c r="C10" s="119"/>
      <c r="D10" s="119"/>
      <c r="E10" s="321"/>
      <c r="F10" s="119"/>
      <c r="G10" s="119"/>
      <c r="H10" s="201" t="s">
        <v>774</v>
      </c>
      <c r="I10" s="322"/>
      <c r="J10" s="322"/>
      <c r="K10" s="323"/>
      <c r="L10" s="195"/>
      <c r="M10" s="32"/>
      <c r="N10" s="32"/>
      <c r="O10" s="632"/>
      <c r="P10" s="632"/>
      <c r="Q10" s="632"/>
      <c r="R10" s="32"/>
      <c r="S10" s="32"/>
      <c r="T10" s="32"/>
      <c r="U10" s="32"/>
      <c r="V10" s="32"/>
    </row>
    <row r="11" spans="1:22" outlineLevel="1" x14ac:dyDescent="0.3">
      <c r="A11" s="748"/>
      <c r="B11" s="749"/>
      <c r="C11" s="749"/>
      <c r="D11" s="749"/>
      <c r="E11" s="749"/>
      <c r="F11" s="749"/>
      <c r="G11" s="749"/>
      <c r="H11" s="747">
        <v>0</v>
      </c>
      <c r="I11" s="750"/>
      <c r="J11" s="750"/>
      <c r="K11" s="751"/>
      <c r="L11" s="324"/>
      <c r="M11" s="51"/>
      <c r="N11" s="32"/>
      <c r="O11" s="632"/>
      <c r="P11" s="632"/>
      <c r="Q11" s="632"/>
      <c r="R11" s="32"/>
      <c r="S11" s="32"/>
      <c r="T11" s="32"/>
      <c r="U11" s="32"/>
      <c r="V11" s="32"/>
    </row>
    <row r="12" spans="1:22" outlineLevel="1" x14ac:dyDescent="0.3">
      <c r="A12" s="325" t="s">
        <v>772</v>
      </c>
      <c r="B12" s="207" t="s">
        <v>775</v>
      </c>
      <c r="C12" s="207"/>
      <c r="D12" s="207"/>
      <c r="E12" s="207"/>
      <c r="F12" s="207"/>
      <c r="G12" s="100"/>
      <c r="H12" s="201" t="s">
        <v>776</v>
      </c>
      <c r="I12" s="322"/>
      <c r="J12" s="322"/>
      <c r="K12" s="323"/>
      <c r="L12" s="1"/>
      <c r="M12" s="51"/>
      <c r="N12" s="32"/>
      <c r="O12" s="632"/>
      <c r="P12" s="632"/>
      <c r="Q12" s="632"/>
      <c r="R12" s="32"/>
      <c r="S12" s="32"/>
      <c r="T12" s="32"/>
      <c r="U12" s="32"/>
      <c r="V12" s="32"/>
    </row>
    <row r="13" spans="1:22" outlineLevel="1" x14ac:dyDescent="0.3">
      <c r="A13" s="748"/>
      <c r="B13" s="749"/>
      <c r="C13" s="749"/>
      <c r="D13" s="749"/>
      <c r="E13" s="749"/>
      <c r="F13" s="749"/>
      <c r="G13" s="758"/>
      <c r="H13" s="759"/>
      <c r="I13" s="760"/>
      <c r="J13" s="760"/>
      <c r="K13" s="761"/>
      <c r="L13" s="1"/>
      <c r="M13" s="51"/>
      <c r="N13" s="32"/>
      <c r="O13" s="632"/>
      <c r="P13" s="632"/>
      <c r="Q13" s="632"/>
      <c r="R13" s="32"/>
      <c r="S13" s="32"/>
      <c r="T13" s="32"/>
      <c r="U13" s="32"/>
      <c r="V13" s="32"/>
    </row>
    <row r="14" spans="1:22" outlineLevel="1" x14ac:dyDescent="0.3">
      <c r="A14" s="325" t="s">
        <v>777</v>
      </c>
      <c r="B14" s="207" t="s">
        <v>783</v>
      </c>
      <c r="C14" s="207"/>
      <c r="D14" s="207"/>
      <c r="E14" s="207"/>
      <c r="F14" s="207"/>
      <c r="G14" s="100"/>
      <c r="H14" s="201" t="s">
        <v>778</v>
      </c>
      <c r="I14" s="322"/>
      <c r="J14" s="322"/>
      <c r="K14" s="323"/>
      <c r="L14" s="1"/>
      <c r="M14" s="51"/>
      <c r="N14" s="32"/>
      <c r="O14" s="632"/>
      <c r="P14" s="632"/>
      <c r="Q14" s="632"/>
      <c r="R14" s="32"/>
      <c r="S14" s="32"/>
      <c r="T14" s="32"/>
      <c r="U14" s="32"/>
      <c r="V14" s="32"/>
    </row>
    <row r="15" spans="1:22" outlineLevel="1" x14ac:dyDescent="0.3">
      <c r="A15" s="748">
        <v>0</v>
      </c>
      <c r="B15" s="749"/>
      <c r="C15" s="749"/>
      <c r="D15" s="749"/>
      <c r="E15" s="749"/>
      <c r="F15" s="749"/>
      <c r="G15" s="758"/>
      <c r="H15" s="747">
        <v>0</v>
      </c>
      <c r="I15" s="750"/>
      <c r="J15" s="750"/>
      <c r="K15" s="751"/>
      <c r="L15" s="1"/>
      <c r="M15" s="51"/>
      <c r="N15" s="32"/>
      <c r="O15" s="632"/>
      <c r="P15" s="632"/>
      <c r="Q15" s="632"/>
      <c r="R15" s="32"/>
      <c r="S15" s="32"/>
      <c r="T15" s="32"/>
      <c r="U15" s="32"/>
      <c r="V15" s="32"/>
    </row>
    <row r="16" spans="1:22" outlineLevel="1" x14ac:dyDescent="0.3">
      <c r="A16" s="329" t="s">
        <v>779</v>
      </c>
      <c r="B16" s="321" t="s">
        <v>781</v>
      </c>
      <c r="C16" s="207"/>
      <c r="D16" s="207"/>
      <c r="E16" s="207"/>
      <c r="F16" s="330"/>
      <c r="G16" s="330"/>
      <c r="H16" s="330"/>
      <c r="I16" s="330"/>
      <c r="J16" s="330"/>
      <c r="K16" s="330"/>
      <c r="L16" s="1"/>
      <c r="M16" s="51"/>
      <c r="N16" s="32"/>
      <c r="O16" s="632"/>
      <c r="P16" s="632"/>
      <c r="Q16" s="632"/>
      <c r="R16" s="32"/>
      <c r="S16" s="32"/>
      <c r="T16" s="32"/>
      <c r="U16" s="32"/>
      <c r="V16" s="32"/>
    </row>
    <row r="17" spans="1:24" outlineLevel="1" x14ac:dyDescent="0.3">
      <c r="A17" s="331"/>
      <c r="B17" s="332" t="s">
        <v>780</v>
      </c>
      <c r="C17" s="333"/>
      <c r="D17" s="333"/>
      <c r="E17" s="333"/>
      <c r="F17" s="334"/>
      <c r="G17" s="334"/>
      <c r="H17" s="334"/>
      <c r="I17" s="334"/>
      <c r="J17" s="334"/>
      <c r="K17" s="334"/>
      <c r="L17" s="1"/>
      <c r="M17" s="51"/>
      <c r="N17" s="32"/>
      <c r="O17" s="632"/>
      <c r="P17" s="632"/>
      <c r="Q17" s="632"/>
      <c r="R17" s="32"/>
      <c r="S17" s="32"/>
      <c r="T17" s="32"/>
      <c r="U17" s="32"/>
      <c r="V17" s="32"/>
    </row>
    <row r="18" spans="1:24" outlineLevel="1" x14ac:dyDescent="0.3">
      <c r="A18" s="327" t="s">
        <v>782</v>
      </c>
      <c r="B18" s="1" t="s">
        <v>864</v>
      </c>
      <c r="C18" s="1"/>
      <c r="D18" s="377"/>
      <c r="E18" s="1" t="s">
        <v>865</v>
      </c>
      <c r="F18" s="377"/>
      <c r="G18" s="328" t="s">
        <v>863</v>
      </c>
      <c r="H18" s="377"/>
      <c r="I18" s="1" t="s">
        <v>784</v>
      </c>
      <c r="J18" s="1"/>
      <c r="K18" s="1"/>
      <c r="L18" s="1"/>
      <c r="M18" s="51"/>
      <c r="N18" s="32"/>
      <c r="O18" s="632"/>
      <c r="P18" s="632"/>
      <c r="Q18" s="632"/>
      <c r="R18" s="32"/>
      <c r="S18" s="32"/>
      <c r="T18" s="32"/>
      <c r="U18" s="32"/>
      <c r="V18" s="32"/>
    </row>
    <row r="19" spans="1:24" outlineLevel="1" x14ac:dyDescent="0.3">
      <c r="A19" s="329" t="s">
        <v>785</v>
      </c>
      <c r="B19" s="337" t="s">
        <v>786</v>
      </c>
      <c r="C19" s="207"/>
      <c r="D19" s="207"/>
      <c r="E19" s="207"/>
      <c r="F19" s="207"/>
      <c r="G19" s="207"/>
      <c r="H19" s="207"/>
      <c r="I19" s="207"/>
      <c r="J19" s="207"/>
      <c r="K19" s="100"/>
      <c r="L19" s="1"/>
      <c r="M19" s="51"/>
      <c r="N19" s="32"/>
      <c r="O19" s="632"/>
      <c r="P19" s="632"/>
      <c r="Q19" s="632"/>
      <c r="R19" s="32"/>
      <c r="S19" s="32"/>
      <c r="T19" s="32"/>
      <c r="U19" s="32"/>
      <c r="V19" s="32"/>
    </row>
    <row r="20" spans="1:24" outlineLevel="1" x14ac:dyDescent="0.3">
      <c r="A20" s="331"/>
      <c r="B20" s="121"/>
      <c r="C20" s="333"/>
      <c r="D20" s="333"/>
      <c r="E20" s="333"/>
      <c r="F20" s="333"/>
      <c r="G20" s="333"/>
      <c r="H20" s="376">
        <v>0</v>
      </c>
      <c r="I20" s="338" t="s">
        <v>116</v>
      </c>
      <c r="J20" s="376">
        <v>0</v>
      </c>
      <c r="K20" s="103" t="s">
        <v>117</v>
      </c>
      <c r="L20" s="1"/>
      <c r="M20" s="51"/>
      <c r="N20" s="32"/>
      <c r="O20" s="632"/>
      <c r="P20" s="632"/>
      <c r="Q20" s="632"/>
      <c r="R20" s="32"/>
      <c r="S20" s="32"/>
      <c r="T20" s="32"/>
      <c r="U20" s="32"/>
      <c r="V20" s="32"/>
    </row>
    <row r="21" spans="1:24" outlineLevel="1" x14ac:dyDescent="0.3">
      <c r="A21" s="212" t="s">
        <v>787</v>
      </c>
      <c r="B21" s="282" t="s">
        <v>788</v>
      </c>
      <c r="C21" s="282"/>
      <c r="D21" s="282"/>
      <c r="E21" s="282"/>
      <c r="F21" s="282"/>
      <c r="G21" s="282"/>
      <c r="H21" s="376">
        <v>0</v>
      </c>
      <c r="I21" s="282"/>
      <c r="J21" s="282"/>
      <c r="K21" s="336"/>
      <c r="L21" s="1"/>
      <c r="M21" s="51"/>
      <c r="N21" s="32"/>
      <c r="O21" s="632"/>
      <c r="P21" s="632"/>
      <c r="Q21" s="632"/>
      <c r="R21" s="32"/>
      <c r="S21" s="32"/>
      <c r="T21" s="32"/>
      <c r="U21" s="32"/>
      <c r="V21" s="32"/>
    </row>
    <row r="22" spans="1:24" outlineLevel="1" x14ac:dyDescent="0.3">
      <c r="A22" s="329" t="s">
        <v>789</v>
      </c>
      <c r="B22" s="337" t="s">
        <v>790</v>
      </c>
      <c r="C22" s="207"/>
      <c r="D22" s="207"/>
      <c r="E22" s="207"/>
      <c r="F22" s="207"/>
      <c r="G22" s="207"/>
      <c r="H22" s="376">
        <v>0</v>
      </c>
      <c r="I22" s="339" t="s">
        <v>116</v>
      </c>
      <c r="J22" s="376">
        <v>0</v>
      </c>
      <c r="K22" s="340" t="s">
        <v>117</v>
      </c>
      <c r="L22" s="1"/>
      <c r="M22" s="51"/>
      <c r="N22" s="32"/>
      <c r="O22" s="632"/>
      <c r="P22" s="632"/>
      <c r="Q22" s="632"/>
      <c r="R22" s="32"/>
      <c r="S22" s="32"/>
      <c r="T22" s="32"/>
      <c r="U22" s="32"/>
      <c r="V22" s="32"/>
    </row>
    <row r="23" spans="1:24" outlineLevel="1" x14ac:dyDescent="0.3">
      <c r="A23" s="331"/>
      <c r="B23" s="333"/>
      <c r="C23" s="333"/>
      <c r="D23" s="333"/>
      <c r="E23" s="333"/>
      <c r="F23" s="341" t="s">
        <v>791</v>
      </c>
      <c r="G23" s="333"/>
      <c r="H23" s="333"/>
      <c r="I23" s="333"/>
      <c r="J23" s="333"/>
      <c r="K23" s="162"/>
      <c r="L23" s="1"/>
      <c r="M23" s="51"/>
      <c r="N23" s="32"/>
      <c r="O23" s="632"/>
      <c r="P23" s="632"/>
      <c r="Q23" s="632"/>
      <c r="R23" s="32"/>
      <c r="S23" s="32"/>
      <c r="T23" s="32"/>
      <c r="U23" s="32"/>
      <c r="V23" s="32"/>
    </row>
    <row r="24" spans="1:24" outlineLevel="1" x14ac:dyDescent="0.3">
      <c r="A24" s="212" t="s">
        <v>793</v>
      </c>
      <c r="B24" s="282" t="s">
        <v>792</v>
      </c>
      <c r="C24" s="282"/>
      <c r="D24" s="282"/>
      <c r="E24" s="282"/>
      <c r="F24" s="282"/>
      <c r="G24" s="282"/>
      <c r="H24" s="376">
        <v>0</v>
      </c>
      <c r="I24" s="342" t="s">
        <v>116</v>
      </c>
      <c r="J24" s="376">
        <v>0</v>
      </c>
      <c r="K24" s="343" t="s">
        <v>117</v>
      </c>
      <c r="L24" s="1"/>
      <c r="M24" s="51"/>
      <c r="N24" s="32"/>
      <c r="O24" s="632"/>
      <c r="P24" s="632"/>
      <c r="Q24" s="632"/>
      <c r="R24" s="32"/>
      <c r="S24" s="32"/>
      <c r="T24" s="32"/>
      <c r="U24" s="32"/>
      <c r="V24" s="32"/>
      <c r="W24" s="32"/>
      <c r="X24" s="32"/>
    </row>
    <row r="25" spans="1:24" outlineLevel="1" x14ac:dyDescent="0.3">
      <c r="A25" s="344" t="s">
        <v>961</v>
      </c>
      <c r="B25" s="342" t="s">
        <v>197</v>
      </c>
      <c r="C25" s="282"/>
      <c r="D25" s="282"/>
      <c r="E25" s="282"/>
      <c r="F25" s="282"/>
      <c r="G25" s="282"/>
      <c r="H25" s="282"/>
      <c r="I25" s="282"/>
      <c r="J25" s="282"/>
      <c r="K25" s="336"/>
      <c r="L25" s="1"/>
      <c r="M25" s="51"/>
      <c r="N25" s="32"/>
      <c r="O25" s="632"/>
      <c r="P25" s="632"/>
      <c r="Q25" s="632"/>
      <c r="R25" s="32"/>
      <c r="S25" s="32"/>
      <c r="T25" s="32"/>
      <c r="U25" s="32"/>
      <c r="V25" s="32"/>
      <c r="W25" s="32"/>
      <c r="X25" s="32"/>
    </row>
    <row r="26" spans="1:24" ht="15" outlineLevel="1" thickBot="1" x14ac:dyDescent="0.35">
      <c r="A26" s="345">
        <v>1</v>
      </c>
      <c r="B26" s="335" t="s">
        <v>794</v>
      </c>
      <c r="C26" s="1"/>
      <c r="D26" s="1"/>
      <c r="E26" s="1"/>
      <c r="F26" s="1"/>
      <c r="G26" s="1"/>
      <c r="H26" s="1"/>
      <c r="I26" s="1"/>
      <c r="J26" s="1"/>
      <c r="K26" s="1"/>
      <c r="L26" s="1"/>
      <c r="M26" s="51"/>
      <c r="N26" s="32"/>
      <c r="O26" s="632"/>
      <c r="P26" s="632"/>
      <c r="Q26" s="632"/>
      <c r="R26" s="32"/>
      <c r="S26" s="32"/>
      <c r="T26" s="32"/>
      <c r="U26" s="32"/>
      <c r="V26" s="32"/>
      <c r="W26" s="32"/>
      <c r="X26" s="32"/>
    </row>
    <row r="27" spans="1:24" outlineLevel="1" x14ac:dyDescent="0.3">
      <c r="A27" s="345"/>
      <c r="B27" s="335" t="s">
        <v>795</v>
      </c>
      <c r="C27" s="1"/>
      <c r="D27" s="1"/>
      <c r="E27" s="1"/>
      <c r="F27" s="1"/>
      <c r="G27" s="1"/>
      <c r="H27" s="1"/>
      <c r="I27" s="1"/>
      <c r="J27" s="206">
        <v>1</v>
      </c>
      <c r="K27" s="74">
        <f>M29</f>
        <v>0</v>
      </c>
      <c r="L27" s="380" t="s">
        <v>957</v>
      </c>
      <c r="M27" s="643">
        <f>mapping!C23</f>
        <v>0</v>
      </c>
      <c r="N27" s="572" t="s">
        <v>958</v>
      </c>
      <c r="O27" s="630"/>
      <c r="P27" s="631"/>
      <c r="Q27" s="632"/>
      <c r="R27" s="32"/>
      <c r="S27" s="32"/>
      <c r="T27" s="32"/>
      <c r="U27" s="32"/>
      <c r="V27" s="32"/>
      <c r="W27" s="32"/>
      <c r="X27" s="32"/>
    </row>
    <row r="28" spans="1:24" outlineLevel="1" x14ac:dyDescent="0.3">
      <c r="A28" s="345">
        <v>2</v>
      </c>
      <c r="B28" s="1" t="s">
        <v>796</v>
      </c>
      <c r="C28" s="1"/>
      <c r="D28" s="1"/>
      <c r="E28" s="1"/>
      <c r="F28" s="1"/>
      <c r="G28" s="1"/>
      <c r="H28" s="1"/>
      <c r="I28" s="1"/>
      <c r="J28" s="206">
        <v>2</v>
      </c>
      <c r="K28" s="367"/>
      <c r="L28" s="1"/>
      <c r="M28" s="644"/>
      <c r="N28" s="180" t="s">
        <v>959</v>
      </c>
      <c r="O28" s="632"/>
      <c r="P28" s="633"/>
      <c r="Q28" s="632"/>
      <c r="R28" s="32"/>
      <c r="S28" s="32"/>
      <c r="T28" s="32"/>
      <c r="U28" s="32"/>
      <c r="V28" s="32"/>
      <c r="W28" s="32"/>
      <c r="X28" s="32"/>
    </row>
    <row r="29" spans="1:24" ht="15" outlineLevel="1" thickBot="1" x14ac:dyDescent="0.35">
      <c r="A29" s="345">
        <v>3</v>
      </c>
      <c r="B29" s="1" t="s">
        <v>797</v>
      </c>
      <c r="C29" s="1"/>
      <c r="D29" s="1"/>
      <c r="E29" s="1"/>
      <c r="F29" s="1"/>
      <c r="G29" s="1"/>
      <c r="H29" s="1"/>
      <c r="I29" s="1"/>
      <c r="J29" s="206">
        <v>3</v>
      </c>
      <c r="K29" s="213">
        <f>K27-K28</f>
        <v>0</v>
      </c>
      <c r="L29" s="1"/>
      <c r="M29" s="645">
        <f>M27+M28</f>
        <v>0</v>
      </c>
      <c r="N29" s="494" t="s">
        <v>960</v>
      </c>
      <c r="O29" s="634"/>
      <c r="P29" s="635"/>
      <c r="Q29" s="632"/>
      <c r="R29" s="32"/>
      <c r="S29" s="32"/>
      <c r="T29" s="32"/>
      <c r="U29" s="32"/>
      <c r="V29" s="32"/>
      <c r="W29" s="32"/>
      <c r="X29" s="32"/>
    </row>
    <row r="30" spans="1:24" outlineLevel="1" x14ac:dyDescent="0.3">
      <c r="A30" s="345">
        <v>4</v>
      </c>
      <c r="B30" s="1" t="s">
        <v>798</v>
      </c>
      <c r="C30" s="1"/>
      <c r="D30" s="1"/>
      <c r="E30" s="1"/>
      <c r="F30" s="1"/>
      <c r="G30" s="1"/>
      <c r="H30" s="1"/>
      <c r="I30" s="1"/>
      <c r="J30" s="206">
        <v>4</v>
      </c>
      <c r="K30" s="213">
        <f>K74</f>
        <v>0</v>
      </c>
      <c r="L30" s="1"/>
      <c r="M30" s="51"/>
      <c r="N30" s="32"/>
      <c r="O30" s="632"/>
      <c r="P30" s="632"/>
      <c r="Q30" s="632"/>
      <c r="R30" s="32"/>
      <c r="S30" s="32"/>
      <c r="T30" s="32"/>
      <c r="U30" s="32"/>
      <c r="V30" s="32"/>
      <c r="W30" s="32"/>
      <c r="X30" s="32"/>
    </row>
    <row r="31" spans="1:24" outlineLevel="1" x14ac:dyDescent="0.3">
      <c r="A31" s="345">
        <v>5</v>
      </c>
      <c r="B31" s="327" t="s">
        <v>799</v>
      </c>
      <c r="C31" s="1" t="s">
        <v>800</v>
      </c>
      <c r="D31" s="1"/>
      <c r="E31" s="1"/>
      <c r="F31" s="1"/>
      <c r="G31" s="1"/>
      <c r="H31" s="1"/>
      <c r="I31" s="1"/>
      <c r="J31" s="206">
        <v>5</v>
      </c>
      <c r="K31" s="213">
        <f>K29-K30</f>
        <v>0</v>
      </c>
      <c r="L31" s="1"/>
      <c r="M31" s="51"/>
      <c r="N31" s="32"/>
      <c r="O31" s="632"/>
      <c r="P31" s="632"/>
      <c r="Q31" s="632"/>
      <c r="R31" s="32"/>
      <c r="S31" s="32"/>
      <c r="T31" s="32"/>
      <c r="U31" s="32"/>
      <c r="V31" s="32"/>
      <c r="W31" s="32"/>
      <c r="X31" s="32"/>
    </row>
    <row r="32" spans="1:24" outlineLevel="1" x14ac:dyDescent="0.3">
      <c r="A32" s="345">
        <v>6</v>
      </c>
      <c r="B32" s="335" t="s">
        <v>801</v>
      </c>
      <c r="C32" s="1" t="s">
        <v>802</v>
      </c>
      <c r="D32" s="1"/>
      <c r="E32" s="1"/>
      <c r="F32" s="1"/>
      <c r="G32" s="1"/>
      <c r="H32" s="1"/>
      <c r="I32" s="1"/>
      <c r="J32" s="206">
        <v>6</v>
      </c>
      <c r="K32" s="367"/>
      <c r="L32" s="1"/>
      <c r="M32" s="51"/>
      <c r="N32" s="32"/>
      <c r="O32" s="632"/>
      <c r="P32" s="632"/>
      <c r="Q32" s="632"/>
      <c r="R32" s="32"/>
      <c r="S32" s="32"/>
      <c r="T32" s="32"/>
      <c r="U32" s="32"/>
      <c r="V32" s="32"/>
      <c r="W32" s="32"/>
      <c r="X32" s="32"/>
    </row>
    <row r="33" spans="1:24" outlineLevel="1" x14ac:dyDescent="0.3">
      <c r="A33" s="347">
        <v>7</v>
      </c>
      <c r="B33" s="338" t="s">
        <v>803</v>
      </c>
      <c r="C33" s="333" t="s">
        <v>804</v>
      </c>
      <c r="D33" s="333"/>
      <c r="E33" s="333"/>
      <c r="F33" s="333"/>
      <c r="G33" s="333"/>
      <c r="H33" s="333"/>
      <c r="I33" s="333"/>
      <c r="J33" s="206">
        <v>7</v>
      </c>
      <c r="K33" s="213">
        <f>K31+K32</f>
        <v>0</v>
      </c>
      <c r="L33" s="1"/>
      <c r="M33" s="51"/>
      <c r="N33" s="32"/>
      <c r="O33" s="632"/>
      <c r="P33" s="632"/>
      <c r="Q33" s="632"/>
      <c r="R33" s="32"/>
      <c r="S33" s="32"/>
      <c r="T33" s="32"/>
      <c r="U33" s="32"/>
      <c r="V33" s="32"/>
      <c r="W33" s="32"/>
      <c r="X33" s="32"/>
    </row>
    <row r="34" spans="1:24" outlineLevel="1" x14ac:dyDescent="0.3">
      <c r="A34" s="344" t="s">
        <v>805</v>
      </c>
      <c r="B34" s="342" t="s">
        <v>806</v>
      </c>
      <c r="C34" s="282" t="s">
        <v>807</v>
      </c>
      <c r="D34" s="282"/>
      <c r="E34" s="282"/>
      <c r="F34" s="282"/>
      <c r="G34" s="282"/>
      <c r="H34" s="282"/>
      <c r="I34" s="282"/>
      <c r="J34" s="282"/>
      <c r="K34" s="336"/>
      <c r="L34" s="1"/>
      <c r="M34" s="51"/>
      <c r="N34" s="32"/>
      <c r="O34" s="632"/>
      <c r="P34" s="632"/>
      <c r="Q34" s="632"/>
      <c r="R34" s="32"/>
      <c r="S34" s="32"/>
      <c r="T34" s="32"/>
      <c r="U34" s="32"/>
      <c r="V34" s="32"/>
      <c r="W34" s="32"/>
      <c r="X34" s="32"/>
    </row>
    <row r="35" spans="1:24" outlineLevel="1" x14ac:dyDescent="0.3">
      <c r="A35" s="345">
        <v>8</v>
      </c>
      <c r="B35" s="1" t="s">
        <v>808</v>
      </c>
      <c r="C35" s="1"/>
      <c r="D35" s="206">
        <v>8</v>
      </c>
      <c r="E35" s="367"/>
      <c r="F35" s="327">
        <v>20</v>
      </c>
      <c r="G35" s="1" t="s">
        <v>822</v>
      </c>
      <c r="H35" s="1"/>
      <c r="I35" s="1"/>
      <c r="J35" s="351"/>
      <c r="K35" s="164"/>
      <c r="L35" s="1"/>
      <c r="M35" s="51"/>
      <c r="N35" s="32"/>
      <c r="O35" s="632"/>
      <c r="P35" s="632"/>
      <c r="Q35" s="632"/>
      <c r="R35" s="32"/>
      <c r="S35" s="32"/>
      <c r="T35" s="32"/>
      <c r="U35" s="32"/>
      <c r="V35" s="32"/>
      <c r="W35" s="32"/>
      <c r="X35" s="32"/>
    </row>
    <row r="36" spans="1:24" outlineLevel="1" x14ac:dyDescent="0.3">
      <c r="A36" s="345">
        <v>9</v>
      </c>
      <c r="B36" s="1" t="s">
        <v>809</v>
      </c>
      <c r="C36" s="1"/>
      <c r="D36" s="206">
        <v>9</v>
      </c>
      <c r="E36" s="367"/>
      <c r="F36" s="348" t="s">
        <v>518</v>
      </c>
      <c r="G36" s="1" t="s">
        <v>823</v>
      </c>
      <c r="H36" s="1"/>
      <c r="I36" s="1"/>
      <c r="J36" s="350" t="s">
        <v>143</v>
      </c>
      <c r="K36" s="367"/>
      <c r="L36" s="1"/>
      <c r="M36" s="51"/>
      <c r="N36" s="32"/>
      <c r="O36" s="632"/>
      <c r="P36" s="632"/>
      <c r="Q36" s="632"/>
      <c r="R36" s="32"/>
      <c r="S36" s="32"/>
      <c r="T36" s="32"/>
      <c r="U36" s="32"/>
      <c r="V36" s="32"/>
      <c r="W36" s="32"/>
      <c r="X36" s="32"/>
    </row>
    <row r="37" spans="1:24" outlineLevel="1" x14ac:dyDescent="0.3">
      <c r="A37" s="345">
        <v>10</v>
      </c>
      <c r="B37" s="1" t="s">
        <v>810</v>
      </c>
      <c r="C37" s="1"/>
      <c r="D37" s="206">
        <v>10</v>
      </c>
      <c r="E37" s="367"/>
      <c r="F37" s="348" t="s">
        <v>432</v>
      </c>
      <c r="G37" s="1" t="s">
        <v>824</v>
      </c>
      <c r="H37" s="1"/>
      <c r="I37" s="1"/>
      <c r="J37" s="350" t="s">
        <v>324</v>
      </c>
      <c r="K37" s="367"/>
      <c r="L37" s="1"/>
      <c r="M37" s="51"/>
      <c r="N37" s="32"/>
      <c r="O37" s="632"/>
      <c r="P37" s="632"/>
      <c r="Q37" s="632"/>
      <c r="R37" s="32"/>
      <c r="S37" s="32"/>
      <c r="T37" s="32"/>
      <c r="U37" s="32"/>
      <c r="V37" s="32"/>
      <c r="W37" s="32"/>
      <c r="X37" s="32"/>
    </row>
    <row r="38" spans="1:24" outlineLevel="1" x14ac:dyDescent="0.3">
      <c r="A38" s="345">
        <v>11</v>
      </c>
      <c r="B38" s="1" t="s">
        <v>811</v>
      </c>
      <c r="C38" s="1"/>
      <c r="D38" s="206">
        <v>11</v>
      </c>
      <c r="E38" s="367"/>
      <c r="F38" s="327">
        <v>21</v>
      </c>
      <c r="G38" s="1" t="s">
        <v>825</v>
      </c>
      <c r="H38" s="1"/>
      <c r="I38" s="1"/>
      <c r="J38" s="350">
        <v>21</v>
      </c>
      <c r="K38" s="367"/>
      <c r="L38" s="1"/>
      <c r="M38" s="51"/>
      <c r="N38" s="32"/>
      <c r="O38" s="632"/>
      <c r="P38" s="632"/>
      <c r="Q38" s="632"/>
      <c r="R38" s="32"/>
      <c r="S38" s="32"/>
      <c r="T38" s="32"/>
      <c r="U38" s="32"/>
      <c r="V38" s="32"/>
      <c r="W38" s="32"/>
      <c r="X38" s="32"/>
    </row>
    <row r="39" spans="1:24" outlineLevel="1" x14ac:dyDescent="0.3">
      <c r="A39" s="345">
        <v>12</v>
      </c>
      <c r="B39" s="1" t="s">
        <v>812</v>
      </c>
      <c r="C39" s="1"/>
      <c r="D39" s="206">
        <v>12</v>
      </c>
      <c r="E39" s="367"/>
      <c r="F39" s="327">
        <v>22</v>
      </c>
      <c r="G39" s="1" t="s">
        <v>826</v>
      </c>
      <c r="H39" s="1"/>
      <c r="I39" s="1"/>
      <c r="J39" s="350">
        <v>22</v>
      </c>
      <c r="K39" s="367"/>
      <c r="L39" s="1"/>
      <c r="M39" s="51"/>
      <c r="N39" s="32"/>
      <c r="O39" s="632"/>
      <c r="P39" s="632"/>
      <c r="Q39" s="632"/>
      <c r="R39" s="32"/>
      <c r="S39" s="32"/>
      <c r="T39" s="32"/>
      <c r="U39" s="32"/>
      <c r="V39" s="32"/>
      <c r="W39" s="32"/>
      <c r="X39" s="32"/>
    </row>
    <row r="40" spans="1:24" outlineLevel="1" x14ac:dyDescent="0.3">
      <c r="A40" s="327">
        <v>13</v>
      </c>
      <c r="B40" s="335" t="s">
        <v>813</v>
      </c>
      <c r="C40" s="1"/>
      <c r="D40" s="206">
        <v>13</v>
      </c>
      <c r="E40" s="367"/>
      <c r="F40" s="327">
        <v>23</v>
      </c>
      <c r="G40" s="1" t="s">
        <v>827</v>
      </c>
      <c r="H40" s="1"/>
      <c r="I40" s="1"/>
      <c r="J40" s="350">
        <v>23</v>
      </c>
      <c r="K40" s="367"/>
      <c r="L40" s="1"/>
      <c r="M40" s="51"/>
      <c r="N40" s="32"/>
      <c r="O40" s="632"/>
      <c r="P40" s="632"/>
      <c r="Q40" s="632"/>
      <c r="R40" s="32"/>
      <c r="S40" s="32"/>
      <c r="T40" s="32"/>
      <c r="U40" s="32"/>
      <c r="V40" s="32"/>
      <c r="W40" s="32"/>
      <c r="X40" s="32"/>
    </row>
    <row r="41" spans="1:24" outlineLevel="1" x14ac:dyDescent="0.3">
      <c r="A41" s="327">
        <v>14</v>
      </c>
      <c r="B41" s="335" t="s">
        <v>814</v>
      </c>
      <c r="C41" s="1"/>
      <c r="D41" s="206">
        <v>14</v>
      </c>
      <c r="E41" s="367"/>
      <c r="F41" s="327">
        <v>24</v>
      </c>
      <c r="G41" s="1" t="s">
        <v>828</v>
      </c>
      <c r="H41" s="1"/>
      <c r="I41" s="1"/>
      <c r="J41" s="351"/>
      <c r="K41" s="164"/>
      <c r="L41" s="1"/>
      <c r="M41" s="51"/>
      <c r="N41" s="32"/>
      <c r="O41" s="632"/>
      <c r="P41" s="632"/>
      <c r="Q41" s="632"/>
      <c r="R41" s="32"/>
      <c r="S41" s="32"/>
      <c r="T41" s="32"/>
      <c r="U41" s="32"/>
      <c r="V41" s="32"/>
      <c r="W41" s="32"/>
      <c r="X41" s="32"/>
    </row>
    <row r="42" spans="1:24" outlineLevel="1" x14ac:dyDescent="0.3">
      <c r="A42" s="327">
        <v>15</v>
      </c>
      <c r="B42" s="335" t="s">
        <v>815</v>
      </c>
      <c r="C42" s="1"/>
      <c r="D42" s="206">
        <v>15</v>
      </c>
      <c r="E42" s="367"/>
      <c r="F42" s="348" t="s">
        <v>518</v>
      </c>
      <c r="G42" s="1" t="s">
        <v>829</v>
      </c>
      <c r="H42" s="1"/>
      <c r="I42" s="1"/>
      <c r="J42" s="350" t="s">
        <v>836</v>
      </c>
      <c r="K42" s="367"/>
      <c r="L42" s="1"/>
      <c r="M42" s="51"/>
      <c r="N42" s="32"/>
      <c r="O42" s="632"/>
      <c r="P42" s="632"/>
      <c r="Q42" s="632"/>
      <c r="R42" s="32"/>
      <c r="S42" s="32"/>
      <c r="T42" s="32"/>
      <c r="U42" s="32"/>
      <c r="V42" s="32"/>
      <c r="W42" s="32"/>
      <c r="X42" s="32"/>
    </row>
    <row r="43" spans="1:24" outlineLevel="1" x14ac:dyDescent="0.3">
      <c r="A43" s="327">
        <v>16</v>
      </c>
      <c r="B43" s="335" t="s">
        <v>816</v>
      </c>
      <c r="C43" s="1"/>
      <c r="D43" s="349"/>
      <c r="E43" s="349"/>
      <c r="F43" s="348" t="s">
        <v>432</v>
      </c>
      <c r="G43" s="1" t="s">
        <v>830</v>
      </c>
      <c r="H43" s="1"/>
      <c r="I43" s="1"/>
      <c r="J43" s="350" t="s">
        <v>837</v>
      </c>
      <c r="K43" s="367"/>
      <c r="L43" s="1"/>
      <c r="M43" s="51"/>
      <c r="N43" s="32"/>
      <c r="O43" s="632"/>
      <c r="P43" s="632"/>
      <c r="Q43" s="632"/>
      <c r="R43" s="32"/>
      <c r="S43" s="32"/>
      <c r="T43" s="32"/>
      <c r="U43" s="32"/>
      <c r="V43" s="32"/>
      <c r="W43" s="32"/>
      <c r="X43" s="32"/>
    </row>
    <row r="44" spans="1:24" outlineLevel="1" x14ac:dyDescent="0.3">
      <c r="A44" s="348" t="s">
        <v>518</v>
      </c>
      <c r="B44" s="335" t="s">
        <v>817</v>
      </c>
      <c r="C44" s="1"/>
      <c r="D44" s="350" t="s">
        <v>321</v>
      </c>
      <c r="E44" s="367"/>
      <c r="F44" s="348">
        <v>25</v>
      </c>
      <c r="G44" s="1" t="s">
        <v>831</v>
      </c>
      <c r="H44" s="1"/>
      <c r="I44" s="1"/>
      <c r="J44" s="350">
        <v>25</v>
      </c>
      <c r="K44" s="367"/>
      <c r="L44" s="1"/>
      <c r="M44" s="51"/>
      <c r="N44" s="32"/>
      <c r="O44" s="632"/>
      <c r="P44" s="632"/>
      <c r="Q44" s="632"/>
      <c r="R44" s="32"/>
      <c r="S44" s="32"/>
      <c r="T44" s="32"/>
      <c r="U44" s="32"/>
      <c r="V44" s="32"/>
      <c r="W44" s="32"/>
      <c r="X44" s="32"/>
    </row>
    <row r="45" spans="1:24" outlineLevel="1" x14ac:dyDescent="0.3">
      <c r="A45" s="348" t="s">
        <v>432</v>
      </c>
      <c r="B45" s="335" t="s">
        <v>818</v>
      </c>
      <c r="C45" s="1"/>
      <c r="D45" s="350" t="s">
        <v>323</v>
      </c>
      <c r="E45" s="367"/>
      <c r="F45" s="348">
        <v>26</v>
      </c>
      <c r="G45" s="1" t="s">
        <v>832</v>
      </c>
      <c r="J45" s="213">
        <v>26</v>
      </c>
      <c r="K45" s="367"/>
      <c r="L45" s="1"/>
      <c r="M45" s="51"/>
      <c r="N45" s="32"/>
      <c r="O45" s="632"/>
      <c r="P45" s="632"/>
      <c r="Q45" s="632"/>
      <c r="R45" s="32"/>
      <c r="S45" s="32"/>
      <c r="T45" s="32"/>
      <c r="U45" s="32"/>
      <c r="V45" s="32"/>
      <c r="W45" s="32"/>
      <c r="X45" s="32"/>
    </row>
    <row r="46" spans="1:24" outlineLevel="1" x14ac:dyDescent="0.3">
      <c r="A46" s="327">
        <v>17</v>
      </c>
      <c r="B46" s="335" t="s">
        <v>819</v>
      </c>
      <c r="C46" s="1"/>
      <c r="D46" s="350">
        <v>17</v>
      </c>
      <c r="E46" s="367"/>
      <c r="F46" s="354" t="s">
        <v>835</v>
      </c>
      <c r="G46" s="1" t="s">
        <v>833</v>
      </c>
      <c r="J46" s="353" t="s">
        <v>835</v>
      </c>
      <c r="K46" s="213">
        <f>K92</f>
        <v>0</v>
      </c>
      <c r="L46" s="1"/>
      <c r="M46" s="51"/>
      <c r="N46" s="32"/>
      <c r="O46" s="632"/>
      <c r="P46" s="632"/>
      <c r="Q46" s="632"/>
      <c r="R46" s="32"/>
      <c r="S46" s="32"/>
      <c r="T46" s="32"/>
      <c r="U46" s="32"/>
      <c r="V46" s="32"/>
      <c r="W46" s="32"/>
      <c r="X46" s="32"/>
    </row>
    <row r="47" spans="1:24" outlineLevel="1" x14ac:dyDescent="0.3">
      <c r="A47" s="327">
        <v>18</v>
      </c>
      <c r="B47" s="1" t="s">
        <v>820</v>
      </c>
      <c r="C47" s="1"/>
      <c r="D47" s="350">
        <v>18</v>
      </c>
      <c r="E47" s="367"/>
      <c r="F47" s="348" t="s">
        <v>432</v>
      </c>
      <c r="G47" s="327" t="s">
        <v>834</v>
      </c>
      <c r="H47" s="1"/>
      <c r="I47" s="1"/>
      <c r="J47" s="353" t="s">
        <v>838</v>
      </c>
      <c r="K47" s="164"/>
      <c r="L47" s="1"/>
      <c r="M47" s="51"/>
      <c r="N47" s="32"/>
      <c r="O47" s="632"/>
      <c r="P47" s="632"/>
      <c r="Q47" s="632"/>
      <c r="R47" s="32"/>
      <c r="S47" s="32"/>
      <c r="T47" s="32"/>
      <c r="U47" s="32"/>
      <c r="V47" s="32"/>
      <c r="W47" s="32"/>
      <c r="X47" s="32"/>
    </row>
    <row r="48" spans="1:24" outlineLevel="1" x14ac:dyDescent="0.3">
      <c r="A48" s="338">
        <v>19</v>
      </c>
      <c r="B48" s="333" t="s">
        <v>821</v>
      </c>
      <c r="C48" s="333"/>
      <c r="D48" s="350">
        <v>19</v>
      </c>
      <c r="E48" s="367"/>
      <c r="F48" s="121"/>
      <c r="G48" s="333"/>
      <c r="H48" s="333"/>
      <c r="I48" s="333"/>
      <c r="J48" s="333"/>
      <c r="K48" s="333"/>
      <c r="L48" s="1"/>
      <c r="M48" s="51"/>
      <c r="N48" s="32"/>
      <c r="O48" s="632"/>
      <c r="P48" s="632"/>
      <c r="Q48" s="632"/>
      <c r="R48" s="32"/>
      <c r="S48" s="32"/>
      <c r="T48" s="32"/>
      <c r="U48" s="32"/>
      <c r="V48" s="32"/>
      <c r="W48" s="32"/>
      <c r="X48" s="32"/>
    </row>
    <row r="49" spans="1:24" outlineLevel="1" x14ac:dyDescent="0.3">
      <c r="A49" s="327">
        <v>28</v>
      </c>
      <c r="B49" s="335" t="s">
        <v>839</v>
      </c>
      <c r="C49" s="1" t="s">
        <v>840</v>
      </c>
      <c r="D49" s="51"/>
      <c r="E49" s="51"/>
      <c r="F49" s="1"/>
      <c r="G49" s="1"/>
      <c r="H49" s="1"/>
      <c r="I49" s="1"/>
      <c r="J49" s="350">
        <v>28</v>
      </c>
      <c r="K49" s="213">
        <f>SUM(E35:E48,K35:K47)</f>
        <v>0</v>
      </c>
      <c r="L49" s="1"/>
      <c r="M49" s="51"/>
      <c r="N49" s="32"/>
      <c r="O49" s="632"/>
      <c r="P49" s="632"/>
      <c r="Q49" s="632"/>
      <c r="R49" s="32"/>
      <c r="S49" s="32"/>
      <c r="T49" s="32"/>
      <c r="U49" s="32"/>
      <c r="V49" s="32"/>
      <c r="W49" s="32"/>
      <c r="X49" s="32"/>
    </row>
    <row r="50" spans="1:24" outlineLevel="1" x14ac:dyDescent="0.3">
      <c r="A50" s="327">
        <v>29</v>
      </c>
      <c r="B50" s="335" t="s">
        <v>841</v>
      </c>
      <c r="C50" s="1"/>
      <c r="D50" s="51"/>
      <c r="E50" s="51"/>
      <c r="F50" s="1"/>
      <c r="G50" s="1"/>
      <c r="H50" s="1"/>
      <c r="I50" s="1"/>
      <c r="J50" s="350">
        <v>29</v>
      </c>
      <c r="K50" s="213">
        <f>K33-K49</f>
        <v>0</v>
      </c>
      <c r="L50" s="1"/>
      <c r="M50" s="51"/>
      <c r="N50" s="32"/>
      <c r="O50" s="632"/>
      <c r="P50" s="632"/>
      <c r="Q50" s="632"/>
      <c r="R50" s="32"/>
      <c r="S50" s="32"/>
      <c r="T50" s="32"/>
      <c r="U50" s="32"/>
      <c r="V50" s="32"/>
      <c r="W50" s="32"/>
      <c r="X50" s="32"/>
    </row>
    <row r="51" spans="1:24" outlineLevel="1" x14ac:dyDescent="0.3">
      <c r="A51" s="327">
        <v>30</v>
      </c>
      <c r="B51" s="335" t="s">
        <v>842</v>
      </c>
      <c r="C51" s="1"/>
      <c r="D51" s="51"/>
      <c r="E51" s="51"/>
      <c r="F51" s="1"/>
      <c r="G51" s="1"/>
      <c r="H51" s="1"/>
      <c r="I51" s="1"/>
      <c r="J51" s="744">
        <v>30</v>
      </c>
      <c r="K51" s="746"/>
      <c r="L51" s="1"/>
      <c r="M51" s="51"/>
      <c r="N51" s="32"/>
      <c r="O51" s="632"/>
      <c r="P51" s="632"/>
      <c r="Q51" s="632"/>
      <c r="R51" s="32"/>
      <c r="S51" s="32"/>
      <c r="T51" s="32"/>
      <c r="U51" s="32"/>
      <c r="V51" s="32"/>
      <c r="W51" s="32"/>
      <c r="X51" s="32"/>
    </row>
    <row r="52" spans="1:24" outlineLevel="1" x14ac:dyDescent="0.3">
      <c r="A52" s="327"/>
      <c r="B52" s="335" t="s">
        <v>843</v>
      </c>
      <c r="C52" s="1"/>
      <c r="D52" s="51"/>
      <c r="E52" s="51"/>
      <c r="F52" s="1"/>
      <c r="G52" s="1"/>
      <c r="H52" s="1"/>
      <c r="I52" s="1"/>
      <c r="J52" s="745"/>
      <c r="K52" s="747"/>
      <c r="L52" s="1"/>
      <c r="M52" s="1"/>
      <c r="N52" s="180"/>
      <c r="O52" s="632"/>
      <c r="P52" s="632"/>
      <c r="Q52" s="632"/>
      <c r="R52" s="32"/>
      <c r="S52" s="32"/>
      <c r="T52" s="32"/>
      <c r="U52" s="131"/>
    </row>
    <row r="53" spans="1:24" outlineLevel="1" x14ac:dyDescent="0.3">
      <c r="A53" s="327">
        <v>31</v>
      </c>
      <c r="B53" s="335" t="s">
        <v>844</v>
      </c>
      <c r="C53" s="1" t="s">
        <v>845</v>
      </c>
      <c r="D53" s="51"/>
      <c r="E53" s="51"/>
      <c r="F53" s="1"/>
      <c r="G53" s="1"/>
      <c r="H53" s="1"/>
      <c r="I53" s="1"/>
      <c r="J53" s="744">
        <v>31</v>
      </c>
      <c r="K53" s="721">
        <f>K50-K51</f>
        <v>0</v>
      </c>
      <c r="L53" s="1"/>
      <c r="M53" s="1"/>
      <c r="N53" s="180"/>
      <c r="O53" s="632"/>
      <c r="P53" s="632"/>
      <c r="Q53" s="632"/>
      <c r="R53" s="32"/>
      <c r="S53" s="32"/>
      <c r="T53" s="32"/>
      <c r="U53" s="131"/>
    </row>
    <row r="54" spans="1:24" outlineLevel="1" x14ac:dyDescent="0.3">
      <c r="A54" s="327"/>
      <c r="B54" s="356" t="s">
        <v>847</v>
      </c>
      <c r="C54" s="1"/>
      <c r="D54" s="51"/>
      <c r="E54" s="51"/>
      <c r="F54" s="1"/>
      <c r="G54" s="1"/>
      <c r="H54" s="1"/>
      <c r="I54" s="1"/>
      <c r="J54" s="745"/>
      <c r="K54" s="723"/>
      <c r="L54" s="1"/>
      <c r="M54" s="1"/>
      <c r="N54" s="180"/>
      <c r="O54" s="632"/>
      <c r="P54" s="632"/>
      <c r="Q54" s="632"/>
      <c r="R54" s="32"/>
      <c r="S54" s="32"/>
      <c r="T54" s="32"/>
      <c r="U54" s="131"/>
    </row>
    <row r="55" spans="1:24" outlineLevel="1" x14ac:dyDescent="0.3">
      <c r="A55" s="327"/>
      <c r="B55" s="335" t="s">
        <v>846</v>
      </c>
      <c r="C55" s="1"/>
      <c r="D55" s="51"/>
      <c r="E55" s="51"/>
      <c r="F55" s="1"/>
      <c r="G55" s="1"/>
      <c r="H55" s="1"/>
      <c r="I55" s="1"/>
      <c r="J55" s="355"/>
      <c r="K55" s="355"/>
      <c r="L55" s="1"/>
      <c r="M55" s="1"/>
      <c r="N55" s="180"/>
      <c r="O55" s="632"/>
      <c r="P55" s="632"/>
      <c r="Q55" s="632"/>
      <c r="R55" s="32"/>
      <c r="S55" s="32"/>
      <c r="T55" s="32"/>
      <c r="U55" s="131"/>
    </row>
    <row r="56" spans="1:24" outlineLevel="1" x14ac:dyDescent="0.3">
      <c r="A56" s="327"/>
      <c r="B56" s="356" t="s">
        <v>848</v>
      </c>
      <c r="C56" s="1"/>
      <c r="D56" s="51"/>
      <c r="E56" s="51"/>
      <c r="F56" s="1"/>
      <c r="G56" s="1"/>
      <c r="H56" s="1"/>
      <c r="I56" s="1"/>
      <c r="J56" s="355"/>
      <c r="K56" s="355"/>
      <c r="L56" s="1"/>
      <c r="M56" s="1"/>
      <c r="N56" s="180"/>
      <c r="O56" s="632"/>
      <c r="P56" s="632"/>
      <c r="Q56" s="632"/>
      <c r="R56" s="32"/>
      <c r="S56" s="32"/>
      <c r="T56" s="32"/>
      <c r="U56" s="131"/>
    </row>
    <row r="57" spans="1:24" outlineLevel="1" x14ac:dyDescent="0.3">
      <c r="A57" s="327">
        <v>32</v>
      </c>
      <c r="B57" s="335" t="s">
        <v>896</v>
      </c>
      <c r="C57" s="1"/>
      <c r="D57" s="51"/>
      <c r="E57" s="51"/>
      <c r="F57" s="1"/>
      <c r="G57" s="1"/>
      <c r="H57" s="1"/>
      <c r="I57" s="1"/>
      <c r="J57" t="s">
        <v>853</v>
      </c>
      <c r="L57" s="1"/>
      <c r="M57" s="1"/>
      <c r="N57" s="180"/>
      <c r="O57" s="632"/>
      <c r="P57" s="632"/>
      <c r="Q57" s="632"/>
      <c r="R57" s="32"/>
      <c r="S57" s="32"/>
      <c r="T57" s="32"/>
      <c r="U57" s="131"/>
    </row>
    <row r="58" spans="1:24" outlineLevel="1" x14ac:dyDescent="0.3">
      <c r="A58" s="327"/>
      <c r="B58" s="356" t="s">
        <v>849</v>
      </c>
      <c r="C58" s="1"/>
      <c r="D58" s="51"/>
      <c r="E58" s="51"/>
      <c r="F58" s="1"/>
      <c r="G58" s="1"/>
      <c r="H58" s="1"/>
      <c r="I58" s="1"/>
      <c r="J58" s="350" t="s">
        <v>852</v>
      </c>
      <c r="K58" s="367"/>
      <c r="L58" s="1"/>
      <c r="M58" s="1"/>
      <c r="N58" s="180"/>
      <c r="O58" s="632"/>
      <c r="P58" s="632"/>
      <c r="Q58" s="632"/>
      <c r="R58" s="32"/>
      <c r="S58" s="32"/>
      <c r="T58" s="32"/>
      <c r="U58" s="131"/>
    </row>
    <row r="59" spans="1:24" outlineLevel="1" x14ac:dyDescent="0.3">
      <c r="A59" s="327"/>
      <c r="B59" s="335" t="s">
        <v>850</v>
      </c>
      <c r="C59" s="1"/>
      <c r="D59" s="51"/>
      <c r="E59" s="51"/>
      <c r="F59" s="1"/>
      <c r="G59" s="1"/>
      <c r="H59" s="1"/>
      <c r="I59" s="1"/>
      <c r="J59" s="1" t="s">
        <v>854</v>
      </c>
      <c r="K59" s="1"/>
      <c r="L59" s="1"/>
      <c r="M59" s="1"/>
      <c r="N59" s="180"/>
      <c r="O59" s="632"/>
      <c r="P59" s="632"/>
      <c r="Q59" s="632"/>
      <c r="R59" s="32"/>
      <c r="S59" s="32"/>
      <c r="T59" s="32"/>
      <c r="U59" s="131"/>
    </row>
    <row r="60" spans="1:24" outlineLevel="1" x14ac:dyDescent="0.3">
      <c r="A60" s="359"/>
      <c r="B60" s="360" t="s">
        <v>851</v>
      </c>
      <c r="C60" s="51"/>
      <c r="D60" s="51"/>
      <c r="E60" s="51"/>
      <c r="F60" s="51"/>
      <c r="G60" s="51"/>
      <c r="H60" s="51"/>
      <c r="I60" s="51"/>
      <c r="J60" s="350" t="s">
        <v>855</v>
      </c>
      <c r="K60" s="367"/>
      <c r="L60" s="1"/>
      <c r="M60" s="1"/>
      <c r="N60" s="180"/>
      <c r="O60" s="632"/>
      <c r="P60" s="632"/>
      <c r="Q60" s="632"/>
      <c r="R60" s="32"/>
      <c r="S60" s="32"/>
      <c r="T60" s="32"/>
      <c r="U60" s="131"/>
    </row>
    <row r="61" spans="1:24" outlineLevel="1" x14ac:dyDescent="0.3">
      <c r="A61" s="338"/>
      <c r="B61" s="361" t="s">
        <v>858</v>
      </c>
      <c r="C61" s="333"/>
      <c r="D61" s="333"/>
      <c r="E61" s="333"/>
      <c r="F61" s="333"/>
      <c r="G61" s="333"/>
      <c r="H61" s="333"/>
      <c r="I61" s="333"/>
      <c r="J61" s="358"/>
      <c r="K61" s="282"/>
      <c r="L61" s="1"/>
      <c r="M61" s="1"/>
      <c r="N61" s="180"/>
      <c r="O61" s="632"/>
      <c r="P61" s="632"/>
      <c r="Q61" s="632"/>
      <c r="R61" s="32"/>
      <c r="S61" s="32"/>
      <c r="T61" s="32"/>
      <c r="U61" s="131"/>
    </row>
    <row r="62" spans="1:24" outlineLevel="1" x14ac:dyDescent="0.3">
      <c r="A62" s="344" t="s">
        <v>856</v>
      </c>
      <c r="B62" s="342" t="s">
        <v>857</v>
      </c>
      <c r="C62" s="282"/>
      <c r="D62" s="282"/>
      <c r="E62" s="282"/>
      <c r="F62" s="282"/>
      <c r="G62" s="282"/>
      <c r="H62" s="282"/>
      <c r="I62" s="282"/>
      <c r="J62" s="282"/>
      <c r="K62" s="336"/>
      <c r="L62" s="1"/>
      <c r="M62" s="1"/>
      <c r="N62" s="180"/>
      <c r="O62" s="632"/>
      <c r="P62" s="632"/>
      <c r="Q62" s="632"/>
      <c r="R62" s="32"/>
      <c r="S62" s="32"/>
      <c r="T62" s="32"/>
      <c r="U62" s="131"/>
    </row>
    <row r="63" spans="1:24" outlineLevel="1" x14ac:dyDescent="0.3">
      <c r="A63" s="327">
        <v>33</v>
      </c>
      <c r="B63" s="335" t="s">
        <v>859</v>
      </c>
      <c r="C63" s="1"/>
      <c r="D63" s="51"/>
      <c r="E63" s="51"/>
      <c r="F63" s="1"/>
      <c r="G63" s="1"/>
      <c r="H63" s="1"/>
      <c r="I63" s="1"/>
      <c r="J63" s="257"/>
      <c r="K63" s="51"/>
      <c r="L63" s="1"/>
      <c r="M63" s="1"/>
      <c r="N63" s="180"/>
      <c r="O63" s="632"/>
      <c r="P63" s="632"/>
      <c r="Q63" s="632"/>
      <c r="R63" s="32"/>
      <c r="S63" s="32"/>
      <c r="T63" s="32"/>
      <c r="U63" s="131"/>
    </row>
    <row r="64" spans="1:24" outlineLevel="1" x14ac:dyDescent="0.3">
      <c r="A64" s="327"/>
      <c r="B64" s="1"/>
      <c r="C64" s="352" t="s">
        <v>684</v>
      </c>
      <c r="D64" s="376"/>
      <c r="E64" s="1" t="s">
        <v>862</v>
      </c>
      <c r="F64" s="376"/>
      <c r="G64" s="328" t="s">
        <v>861</v>
      </c>
      <c r="H64" s="377"/>
      <c r="I64" s="1" t="s">
        <v>860</v>
      </c>
      <c r="J64" s="1"/>
      <c r="K64" s="1"/>
      <c r="L64" s="1"/>
      <c r="M64" s="1"/>
      <c r="N64" s="180"/>
      <c r="O64" s="632"/>
      <c r="P64" s="632"/>
      <c r="Q64" s="632"/>
      <c r="R64" s="32"/>
      <c r="S64" s="32"/>
      <c r="T64" s="32"/>
      <c r="U64" s="131"/>
    </row>
    <row r="65" spans="1:21" outlineLevel="1" x14ac:dyDescent="0.3">
      <c r="A65" s="327">
        <v>34</v>
      </c>
      <c r="B65" s="335" t="s">
        <v>866</v>
      </c>
      <c r="C65" s="1"/>
      <c r="D65" s="51"/>
      <c r="E65" s="51"/>
      <c r="F65" s="1"/>
      <c r="G65" s="1"/>
      <c r="H65" s="1"/>
      <c r="I65" s="1"/>
      <c r="J65" s="257"/>
      <c r="K65" s="51"/>
      <c r="L65" s="1"/>
      <c r="M65" s="1"/>
      <c r="N65" s="180"/>
      <c r="O65" s="632"/>
      <c r="P65" s="632"/>
      <c r="Q65" s="632"/>
      <c r="R65" s="32"/>
      <c r="S65" s="32"/>
      <c r="T65" s="32"/>
      <c r="U65" s="131"/>
    </row>
    <row r="66" spans="1:21" outlineLevel="1" x14ac:dyDescent="0.3">
      <c r="A66" s="327"/>
      <c r="B66" s="335" t="s">
        <v>867</v>
      </c>
      <c r="C66" s="1"/>
      <c r="D66" s="51"/>
      <c r="E66" s="51"/>
      <c r="F66" s="1"/>
      <c r="G66" s="1"/>
      <c r="H66" s="376">
        <v>0</v>
      </c>
      <c r="I66" s="338" t="s">
        <v>116</v>
      </c>
      <c r="J66" s="376">
        <v>0</v>
      </c>
      <c r="K66" s="103" t="s">
        <v>117</v>
      </c>
      <c r="L66" s="1"/>
      <c r="M66" s="1"/>
      <c r="N66" s="180"/>
      <c r="O66" s="632"/>
      <c r="P66" s="632"/>
      <c r="Q66" s="632"/>
      <c r="R66" s="32"/>
      <c r="S66" s="32"/>
      <c r="T66" s="32"/>
      <c r="U66" s="131"/>
    </row>
    <row r="67" spans="1:21" outlineLevel="1" x14ac:dyDescent="0.3">
      <c r="A67" s="327">
        <v>35</v>
      </c>
      <c r="B67" s="335" t="s">
        <v>868</v>
      </c>
      <c r="C67" s="1"/>
      <c r="D67" s="51"/>
      <c r="E67" s="51"/>
      <c r="F67" s="1"/>
      <c r="G67" s="1"/>
      <c r="H67" s="51"/>
      <c r="I67" s="359"/>
      <c r="J67" s="350">
        <v>35</v>
      </c>
      <c r="K67" s="367"/>
      <c r="L67" s="1"/>
      <c r="M67" s="1"/>
      <c r="N67" s="180"/>
      <c r="O67" s="632"/>
      <c r="P67" s="632"/>
      <c r="Q67" s="632"/>
      <c r="R67" s="32"/>
      <c r="S67" s="32"/>
      <c r="T67" s="32"/>
      <c r="U67" s="131"/>
    </row>
    <row r="68" spans="1:21" outlineLevel="1" x14ac:dyDescent="0.3">
      <c r="A68" s="327">
        <v>36</v>
      </c>
      <c r="B68" s="335" t="s">
        <v>869</v>
      </c>
      <c r="C68" s="1"/>
      <c r="D68" s="51"/>
      <c r="E68" s="51"/>
      <c r="F68" s="1"/>
      <c r="G68" s="1"/>
      <c r="H68" s="51"/>
      <c r="I68" s="359"/>
      <c r="J68" s="350">
        <v>36</v>
      </c>
      <c r="K68" s="367"/>
      <c r="L68" s="1"/>
      <c r="M68" s="1"/>
      <c r="N68" s="180"/>
      <c r="O68" s="632"/>
      <c r="P68" s="632"/>
      <c r="Q68" s="632"/>
      <c r="R68" s="32"/>
      <c r="S68" s="32"/>
      <c r="T68" s="32"/>
      <c r="U68" s="131"/>
    </row>
    <row r="69" spans="1:21" outlineLevel="1" x14ac:dyDescent="0.3">
      <c r="A69" s="327">
        <v>37</v>
      </c>
      <c r="B69" s="335" t="s">
        <v>870</v>
      </c>
      <c r="C69" s="1"/>
      <c r="D69" s="51"/>
      <c r="E69" s="51"/>
      <c r="F69" s="1"/>
      <c r="G69" s="1"/>
      <c r="H69" s="51"/>
      <c r="I69" s="359"/>
      <c r="J69" s="350">
        <v>37</v>
      </c>
      <c r="K69" s="367"/>
      <c r="L69" s="1"/>
      <c r="M69" s="1"/>
      <c r="N69" s="180"/>
      <c r="O69" s="632"/>
      <c r="P69" s="632"/>
      <c r="Q69" s="632"/>
      <c r="R69" s="32"/>
      <c r="S69" s="32"/>
      <c r="T69" s="32"/>
      <c r="U69" s="131"/>
    </row>
    <row r="70" spans="1:21" outlineLevel="1" x14ac:dyDescent="0.3">
      <c r="A70" s="327">
        <v>38</v>
      </c>
      <c r="B70" s="335" t="s">
        <v>871</v>
      </c>
      <c r="C70" s="1"/>
      <c r="D70" s="51"/>
      <c r="E70" s="51"/>
      <c r="F70" s="1"/>
      <c r="G70" s="1"/>
      <c r="H70" s="51"/>
      <c r="I70" s="359"/>
      <c r="J70" s="350">
        <v>38</v>
      </c>
      <c r="K70" s="367"/>
      <c r="L70" s="1"/>
      <c r="M70" s="1"/>
      <c r="N70" s="180"/>
      <c r="O70" s="632"/>
      <c r="P70" s="632"/>
      <c r="Q70" s="632"/>
      <c r="R70" s="32"/>
      <c r="S70" s="32"/>
      <c r="T70" s="32"/>
      <c r="U70" s="131"/>
    </row>
    <row r="71" spans="1:21" outlineLevel="1" x14ac:dyDescent="0.3">
      <c r="A71" s="327">
        <v>39</v>
      </c>
      <c r="B71" s="335" t="s">
        <v>872</v>
      </c>
      <c r="C71" s="1"/>
      <c r="D71" s="51"/>
      <c r="E71" s="51"/>
      <c r="F71" s="1"/>
      <c r="G71" s="1"/>
      <c r="H71" s="51"/>
      <c r="I71" s="359"/>
      <c r="J71" s="350">
        <v>39</v>
      </c>
      <c r="K71" s="367"/>
      <c r="L71" s="1"/>
      <c r="M71" s="1"/>
      <c r="N71" s="180"/>
      <c r="O71" s="632"/>
      <c r="P71" s="632"/>
      <c r="Q71" s="632"/>
      <c r="R71" s="32"/>
      <c r="S71" s="32"/>
      <c r="T71" s="32"/>
      <c r="U71" s="131"/>
    </row>
    <row r="72" spans="1:21" outlineLevel="1" x14ac:dyDescent="0.3">
      <c r="A72" s="327">
        <v>40</v>
      </c>
      <c r="B72" s="335" t="s">
        <v>873</v>
      </c>
      <c r="C72" s="1"/>
      <c r="D72" s="51"/>
      <c r="E72" s="51"/>
      <c r="F72" s="1"/>
      <c r="G72" s="1"/>
      <c r="H72" s="51"/>
      <c r="I72" s="359"/>
      <c r="J72" s="350">
        <v>40</v>
      </c>
      <c r="K72" s="213">
        <f>SUM(K67:K71)</f>
        <v>0</v>
      </c>
      <c r="L72" s="1"/>
      <c r="M72" s="1"/>
      <c r="N72" s="180"/>
      <c r="O72" s="632"/>
      <c r="P72" s="632"/>
      <c r="Q72" s="632"/>
      <c r="R72" s="32"/>
      <c r="S72" s="32"/>
      <c r="T72" s="32"/>
      <c r="U72" s="131"/>
    </row>
    <row r="73" spans="1:21" outlineLevel="1" x14ac:dyDescent="0.3">
      <c r="A73" s="327">
        <v>41</v>
      </c>
      <c r="B73" s="335" t="s">
        <v>874</v>
      </c>
      <c r="C73" s="1"/>
      <c r="D73" s="51"/>
      <c r="E73" s="51"/>
      <c r="F73" s="1"/>
      <c r="G73" s="1"/>
      <c r="H73" s="51"/>
      <c r="I73" s="359"/>
      <c r="J73" s="350">
        <v>41</v>
      </c>
      <c r="K73" s="367"/>
      <c r="L73" s="1"/>
      <c r="M73" s="1"/>
      <c r="N73" s="180"/>
      <c r="O73" s="632"/>
      <c r="P73" s="632"/>
      <c r="Q73" s="632"/>
      <c r="R73" s="32"/>
      <c r="S73" s="32"/>
      <c r="T73" s="32"/>
      <c r="U73" s="131"/>
    </row>
    <row r="74" spans="1:21" outlineLevel="1" x14ac:dyDescent="0.3">
      <c r="A74" s="327">
        <v>42</v>
      </c>
      <c r="B74" s="346" t="s">
        <v>876</v>
      </c>
      <c r="C74" s="1" t="s">
        <v>875</v>
      </c>
      <c r="D74" s="51"/>
      <c r="E74" s="51"/>
      <c r="F74" s="1"/>
      <c r="G74" s="1"/>
      <c r="H74" s="51"/>
      <c r="I74" s="359"/>
      <c r="J74" s="362">
        <v>42</v>
      </c>
      <c r="K74" s="326">
        <f>K72-K73</f>
        <v>0</v>
      </c>
      <c r="L74" s="1"/>
      <c r="M74" s="1"/>
      <c r="N74" s="180"/>
      <c r="O74" s="632"/>
      <c r="P74" s="632"/>
      <c r="Q74" s="632"/>
      <c r="R74" s="32"/>
      <c r="S74" s="32"/>
      <c r="T74" s="32"/>
      <c r="U74" s="131"/>
    </row>
    <row r="75" spans="1:21" outlineLevel="1" x14ac:dyDescent="0.3">
      <c r="A75" s="363" t="s">
        <v>877</v>
      </c>
      <c r="B75" s="339" t="s">
        <v>878</v>
      </c>
      <c r="C75" s="207"/>
      <c r="D75" s="207" t="s">
        <v>879</v>
      </c>
      <c r="E75" s="207"/>
      <c r="F75" s="207"/>
      <c r="G75" s="207"/>
      <c r="H75" s="207"/>
      <c r="I75" s="207"/>
      <c r="J75" s="207"/>
      <c r="K75" s="100"/>
      <c r="L75" s="1"/>
      <c r="M75" s="1"/>
      <c r="N75" s="180"/>
      <c r="O75" s="632"/>
      <c r="P75" s="632"/>
      <c r="Q75" s="632"/>
      <c r="R75" s="32"/>
      <c r="S75" s="32"/>
      <c r="T75" s="32"/>
      <c r="U75" s="131"/>
    </row>
    <row r="76" spans="1:21" outlineLevel="1" x14ac:dyDescent="0.3">
      <c r="A76" s="331"/>
      <c r="B76" s="357"/>
      <c r="C76" s="333"/>
      <c r="D76" s="333" t="s">
        <v>880</v>
      </c>
      <c r="E76" s="333"/>
      <c r="F76" s="333"/>
      <c r="G76" s="333"/>
      <c r="H76" s="333"/>
      <c r="I76" s="338"/>
      <c r="J76" s="333"/>
      <c r="K76" s="103"/>
      <c r="L76" s="1"/>
      <c r="M76" s="1"/>
      <c r="N76" s="180"/>
      <c r="O76" s="632"/>
      <c r="P76" s="632"/>
      <c r="Q76" s="632"/>
      <c r="R76" s="32"/>
      <c r="S76" s="32"/>
      <c r="T76" s="32"/>
      <c r="U76" s="131"/>
    </row>
    <row r="77" spans="1:21" outlineLevel="1" x14ac:dyDescent="0.3">
      <c r="A77" s="327">
        <v>43</v>
      </c>
      <c r="B77" s="335" t="s">
        <v>881</v>
      </c>
      <c r="C77" s="1"/>
      <c r="D77" s="51"/>
      <c r="E77" s="51"/>
      <c r="F77" s="1"/>
      <c r="G77" s="1"/>
      <c r="H77" s="742"/>
      <c r="I77" s="743"/>
      <c r="K77" s="359"/>
      <c r="L77" s="1"/>
      <c r="M77" s="1"/>
      <c r="N77" s="180"/>
      <c r="O77" s="632"/>
      <c r="P77" s="632"/>
      <c r="Q77" s="632"/>
      <c r="R77" s="32"/>
      <c r="S77" s="32"/>
      <c r="T77" s="32"/>
      <c r="U77" s="131"/>
    </row>
    <row r="78" spans="1:21" outlineLevel="1" x14ac:dyDescent="0.3">
      <c r="A78" s="327">
        <v>44</v>
      </c>
      <c r="B78" t="s">
        <v>882</v>
      </c>
      <c r="M78" s="1"/>
      <c r="N78" s="180"/>
      <c r="O78" s="632"/>
      <c r="P78" s="632"/>
      <c r="Q78" s="632"/>
      <c r="R78" s="32"/>
      <c r="S78" s="32"/>
      <c r="T78" s="32"/>
      <c r="U78" s="131"/>
    </row>
    <row r="79" spans="1:21" outlineLevel="1" x14ac:dyDescent="0.3">
      <c r="A79" s="327"/>
      <c r="B79" s="165" t="s">
        <v>883</v>
      </c>
      <c r="C79" s="742"/>
      <c r="D79" s="743"/>
      <c r="E79" s="165" t="s">
        <v>884</v>
      </c>
      <c r="F79" s="742"/>
      <c r="G79" s="743"/>
      <c r="H79" s="165" t="s">
        <v>885</v>
      </c>
      <c r="I79" s="742"/>
      <c r="J79" s="743"/>
      <c r="M79" s="1"/>
      <c r="N79" s="180"/>
      <c r="O79" s="632"/>
      <c r="P79" s="632"/>
      <c r="Q79" s="632"/>
      <c r="R79" s="32"/>
      <c r="S79" s="32"/>
      <c r="T79" s="32"/>
      <c r="U79" s="131"/>
    </row>
    <row r="80" spans="1:21" outlineLevel="1" x14ac:dyDescent="0.3">
      <c r="A80" s="327">
        <v>45</v>
      </c>
      <c r="B80" t="s">
        <v>887</v>
      </c>
      <c r="H80" s="376">
        <v>0</v>
      </c>
      <c r="I80" s="338" t="s">
        <v>116</v>
      </c>
      <c r="J80" s="376">
        <v>0</v>
      </c>
      <c r="K80" s="103" t="s">
        <v>117</v>
      </c>
      <c r="M80" s="1"/>
      <c r="N80" s="180"/>
      <c r="O80" s="632"/>
      <c r="P80" s="632"/>
      <c r="Q80" s="632"/>
      <c r="R80" s="32"/>
      <c r="S80" s="32"/>
      <c r="T80" s="32"/>
      <c r="U80" s="131"/>
    </row>
    <row r="81" spans="1:21" outlineLevel="1" x14ac:dyDescent="0.3">
      <c r="A81" s="348">
        <v>46</v>
      </c>
      <c r="B81" t="s">
        <v>888</v>
      </c>
      <c r="H81" s="376">
        <v>0</v>
      </c>
      <c r="I81" s="338" t="s">
        <v>116</v>
      </c>
      <c r="J81" s="376">
        <v>0</v>
      </c>
      <c r="K81" s="103" t="s">
        <v>117</v>
      </c>
      <c r="M81" s="1"/>
      <c r="N81" s="180"/>
      <c r="O81" s="632"/>
      <c r="P81" s="632"/>
      <c r="Q81" s="632"/>
      <c r="R81" s="32"/>
      <c r="S81" s="32"/>
      <c r="T81" s="32"/>
      <c r="U81" s="131"/>
    </row>
    <row r="82" spans="1:21" outlineLevel="1" x14ac:dyDescent="0.3">
      <c r="A82" s="364" t="s">
        <v>886</v>
      </c>
      <c r="B82" s="335" t="s">
        <v>889</v>
      </c>
      <c r="C82" s="1"/>
      <c r="D82" s="51"/>
      <c r="E82" s="51"/>
      <c r="F82" s="1"/>
      <c r="G82" s="1"/>
      <c r="H82" s="376">
        <v>0</v>
      </c>
      <c r="I82" s="338" t="s">
        <v>116</v>
      </c>
      <c r="J82" s="376">
        <v>0</v>
      </c>
      <c r="K82" s="103" t="s">
        <v>117</v>
      </c>
      <c r="L82" s="1"/>
      <c r="M82" s="1"/>
      <c r="N82" s="180"/>
      <c r="O82" s="632"/>
      <c r="P82" s="632"/>
      <c r="Q82" s="632"/>
      <c r="R82" s="32"/>
      <c r="S82" s="32"/>
      <c r="T82" s="32"/>
      <c r="U82" s="131"/>
    </row>
    <row r="83" spans="1:21" outlineLevel="1" x14ac:dyDescent="0.3">
      <c r="A83" s="365" t="s">
        <v>432</v>
      </c>
      <c r="B83" s="357" t="s">
        <v>890</v>
      </c>
      <c r="C83" s="333"/>
      <c r="D83" s="333"/>
      <c r="E83" s="333"/>
      <c r="F83" s="333"/>
      <c r="G83" s="333"/>
      <c r="H83" s="376">
        <v>0</v>
      </c>
      <c r="I83" s="338" t="s">
        <v>116</v>
      </c>
      <c r="J83" s="376">
        <v>0</v>
      </c>
      <c r="K83" s="103" t="s">
        <v>117</v>
      </c>
      <c r="L83" s="1"/>
      <c r="M83" s="1"/>
      <c r="N83" s="180"/>
      <c r="O83" s="632"/>
      <c r="P83" s="632"/>
      <c r="Q83" s="632"/>
      <c r="R83" s="32"/>
      <c r="S83" s="32"/>
      <c r="T83" s="32"/>
      <c r="U83" s="131"/>
    </row>
    <row r="84" spans="1:21" outlineLevel="1" x14ac:dyDescent="0.3">
      <c r="A84" s="344" t="s">
        <v>891</v>
      </c>
      <c r="B84" s="342" t="s">
        <v>892</v>
      </c>
      <c r="C84" s="282" t="s">
        <v>893</v>
      </c>
      <c r="D84" s="282"/>
      <c r="E84" s="282"/>
      <c r="F84" s="282"/>
      <c r="G84" s="282"/>
      <c r="H84" s="282"/>
      <c r="I84" s="282"/>
      <c r="J84" s="282"/>
      <c r="K84" s="336"/>
      <c r="L84" s="1"/>
      <c r="M84" s="1"/>
      <c r="N84" s="180"/>
      <c r="O84" s="632"/>
      <c r="P84" s="632"/>
      <c r="Q84" s="632"/>
      <c r="R84" s="32"/>
      <c r="S84" s="32"/>
      <c r="T84" s="32"/>
      <c r="U84" s="131"/>
    </row>
    <row r="85" spans="1:21" outlineLevel="1" x14ac:dyDescent="0.3">
      <c r="A85" s="143"/>
      <c r="B85" s="741"/>
      <c r="C85" s="741"/>
      <c r="D85" s="741"/>
      <c r="E85" s="741"/>
      <c r="F85" s="741"/>
      <c r="G85" s="741"/>
      <c r="H85" s="149"/>
      <c r="I85" s="149"/>
      <c r="J85" s="144"/>
      <c r="K85" s="367"/>
      <c r="L85" s="1"/>
      <c r="M85" s="1"/>
      <c r="N85" s="180"/>
      <c r="O85" s="632"/>
      <c r="P85" s="632"/>
      <c r="Q85" s="632"/>
      <c r="R85" s="32"/>
      <c r="S85" s="32"/>
      <c r="T85" s="32"/>
      <c r="U85" s="131"/>
    </row>
    <row r="86" spans="1:21" outlineLevel="1" x14ac:dyDescent="0.3">
      <c r="A86" s="143"/>
      <c r="B86" s="741"/>
      <c r="C86" s="741"/>
      <c r="D86" s="741"/>
      <c r="E86" s="741"/>
      <c r="F86" s="741"/>
      <c r="G86" s="741"/>
      <c r="H86" s="149"/>
      <c r="I86" s="149"/>
      <c r="J86" s="144"/>
      <c r="K86" s="367"/>
      <c r="L86" s="1"/>
      <c r="M86" s="1"/>
      <c r="N86" s="180"/>
      <c r="O86" s="632"/>
      <c r="P86" s="632"/>
      <c r="Q86" s="632"/>
      <c r="R86" s="32"/>
      <c r="S86" s="32"/>
      <c r="T86" s="32"/>
      <c r="U86" s="131"/>
    </row>
    <row r="87" spans="1:21" outlineLevel="1" x14ac:dyDescent="0.3">
      <c r="A87" s="143"/>
      <c r="B87" s="741"/>
      <c r="C87" s="741"/>
      <c r="D87" s="741"/>
      <c r="E87" s="741"/>
      <c r="F87" s="741"/>
      <c r="G87" s="741"/>
      <c r="H87" s="149"/>
      <c r="I87" s="149"/>
      <c r="J87" s="144"/>
      <c r="K87" s="367"/>
      <c r="L87" s="1"/>
      <c r="M87" s="1"/>
      <c r="N87" s="180"/>
      <c r="O87" s="632"/>
      <c r="P87" s="632"/>
      <c r="Q87" s="632"/>
      <c r="R87" s="32"/>
      <c r="S87" s="32"/>
      <c r="T87" s="32"/>
      <c r="U87" s="131"/>
    </row>
    <row r="88" spans="1:21" outlineLevel="1" x14ac:dyDescent="0.3">
      <c r="A88" s="143"/>
      <c r="B88" s="741"/>
      <c r="C88" s="741"/>
      <c r="D88" s="741"/>
      <c r="E88" s="741"/>
      <c r="F88" s="741"/>
      <c r="G88" s="741"/>
      <c r="H88" s="149"/>
      <c r="I88" s="149"/>
      <c r="J88" s="144"/>
      <c r="K88" s="367"/>
      <c r="N88" s="180"/>
      <c r="O88" s="632"/>
      <c r="P88" s="632"/>
      <c r="Q88" s="632"/>
      <c r="R88" s="32"/>
      <c r="S88" s="32"/>
      <c r="T88" s="32"/>
      <c r="U88" s="131"/>
    </row>
    <row r="89" spans="1:21" outlineLevel="1" x14ac:dyDescent="0.3">
      <c r="A89" s="143"/>
      <c r="B89" s="741"/>
      <c r="C89" s="741"/>
      <c r="D89" s="741"/>
      <c r="E89" s="741"/>
      <c r="F89" s="741"/>
      <c r="G89" s="741"/>
      <c r="H89" s="149"/>
      <c r="I89" s="149"/>
      <c r="J89" s="144"/>
      <c r="K89" s="367"/>
      <c r="N89" s="180"/>
      <c r="O89" s="632"/>
      <c r="P89" s="632"/>
      <c r="Q89" s="632"/>
      <c r="R89" s="32"/>
      <c r="S89" s="32"/>
      <c r="T89" s="32"/>
      <c r="U89" s="131"/>
    </row>
    <row r="90" spans="1:21" outlineLevel="1" x14ac:dyDescent="0.3">
      <c r="A90" s="143"/>
      <c r="B90" s="741"/>
      <c r="C90" s="741"/>
      <c r="D90" s="741"/>
      <c r="E90" s="741"/>
      <c r="F90" s="741"/>
      <c r="G90" s="741"/>
      <c r="H90" s="149"/>
      <c r="I90" s="149"/>
      <c r="J90" s="144"/>
      <c r="K90" s="367"/>
      <c r="N90" s="180"/>
      <c r="O90" s="632"/>
      <c r="P90" s="632"/>
      <c r="Q90" s="632"/>
      <c r="R90" s="32"/>
      <c r="S90" s="32"/>
      <c r="T90" s="32"/>
      <c r="U90" s="131"/>
    </row>
    <row r="91" spans="1:21" outlineLevel="1" x14ac:dyDescent="0.3">
      <c r="A91" s="143"/>
      <c r="B91" s="741"/>
      <c r="C91" s="741"/>
      <c r="D91" s="741"/>
      <c r="E91" s="741"/>
      <c r="F91" s="741"/>
      <c r="G91" s="741"/>
      <c r="H91" s="149"/>
      <c r="I91" s="149"/>
      <c r="J91" s="144"/>
      <c r="K91" s="367"/>
      <c r="N91" s="180"/>
      <c r="O91" s="632"/>
      <c r="P91" s="632"/>
      <c r="Q91" s="632"/>
      <c r="R91" s="32"/>
      <c r="S91" s="32"/>
      <c r="T91" s="32"/>
      <c r="U91" s="131"/>
    </row>
    <row r="92" spans="1:21" outlineLevel="1" x14ac:dyDescent="0.3">
      <c r="A92" s="154">
        <v>48</v>
      </c>
      <c r="B92" s="366" t="s">
        <v>894</v>
      </c>
      <c r="C92" s="149" t="s">
        <v>895</v>
      </c>
      <c r="D92" s="149"/>
      <c r="E92" s="149"/>
      <c r="F92" s="149"/>
      <c r="G92" s="149"/>
      <c r="H92" s="149"/>
      <c r="I92" s="144"/>
      <c r="J92" s="350">
        <v>48</v>
      </c>
      <c r="K92" s="212">
        <f>SUM(K85:K91)</f>
        <v>0</v>
      </c>
      <c r="N92" s="180"/>
      <c r="O92" s="632"/>
      <c r="P92" s="632"/>
      <c r="Q92" s="632"/>
      <c r="R92" s="32"/>
      <c r="S92" s="32"/>
      <c r="T92" s="32"/>
      <c r="U92" s="131"/>
    </row>
    <row r="93" spans="1:21" x14ac:dyDescent="0.3">
      <c r="A93" s="54" t="s">
        <v>933</v>
      </c>
      <c r="C93" s="185">
        <f>mapping!C1</f>
        <v>2018</v>
      </c>
      <c r="D93" s="54"/>
      <c r="E93" s="254">
        <f>A11</f>
        <v>0</v>
      </c>
      <c r="G93" s="254">
        <f>A13</f>
        <v>0</v>
      </c>
      <c r="J93" s="254">
        <f>A15</f>
        <v>0</v>
      </c>
    </row>
    <row r="94" spans="1:21" ht="15.6" hidden="1" outlineLevel="1" x14ac:dyDescent="0.3">
      <c r="A94" s="54" t="s">
        <v>769</v>
      </c>
      <c r="D94" s="320" t="s">
        <v>770</v>
      </c>
      <c r="J94" s="185">
        <f>mapping!$C$1</f>
        <v>2018</v>
      </c>
      <c r="K94" s="185"/>
    </row>
    <row r="95" spans="1:21" hidden="1" outlineLevel="1" x14ac:dyDescent="0.3">
      <c r="A95" s="54" t="s">
        <v>92</v>
      </c>
      <c r="E95" s="156" t="s">
        <v>771</v>
      </c>
    </row>
    <row r="96" spans="1:21" hidden="1" outlineLevel="1" x14ac:dyDescent="0.3">
      <c r="A96" s="54"/>
      <c r="E96" s="156"/>
      <c r="I96" s="165" t="s">
        <v>749</v>
      </c>
      <c r="J96" s="54" t="str">
        <f>IF(OR(K120&gt;0, K136&gt;0), "Activated", "Not Activated")</f>
        <v>Not Activated</v>
      </c>
    </row>
    <row r="97" spans="1:11" hidden="1" outlineLevel="1" x14ac:dyDescent="0.3">
      <c r="A97" s="107" t="s">
        <v>773</v>
      </c>
      <c r="B97" s="119"/>
      <c r="C97" s="119"/>
      <c r="D97" s="119"/>
      <c r="E97" s="321"/>
      <c r="F97" s="119"/>
      <c r="G97" s="119"/>
      <c r="H97" s="201" t="s">
        <v>774</v>
      </c>
      <c r="I97" s="322"/>
      <c r="J97" s="322"/>
      <c r="K97" s="323"/>
    </row>
    <row r="98" spans="1:11" hidden="1" outlineLevel="1" x14ac:dyDescent="0.3">
      <c r="A98" s="748"/>
      <c r="B98" s="749"/>
      <c r="C98" s="749"/>
      <c r="D98" s="749"/>
      <c r="E98" s="749"/>
      <c r="F98" s="749"/>
      <c r="G98" s="749"/>
      <c r="H98" s="747">
        <v>0</v>
      </c>
      <c r="I98" s="750"/>
      <c r="J98" s="750"/>
      <c r="K98" s="751"/>
    </row>
    <row r="99" spans="1:11" hidden="1" outlineLevel="1" x14ac:dyDescent="0.3">
      <c r="A99" s="325" t="s">
        <v>772</v>
      </c>
      <c r="B99" s="207" t="s">
        <v>775</v>
      </c>
      <c r="C99" s="207"/>
      <c r="D99" s="207"/>
      <c r="E99" s="207"/>
      <c r="F99" s="207"/>
      <c r="G99" s="100"/>
      <c r="H99" s="201" t="s">
        <v>776</v>
      </c>
      <c r="I99" s="322"/>
      <c r="J99" s="322"/>
      <c r="K99" s="323"/>
    </row>
    <row r="100" spans="1:11" hidden="1" outlineLevel="1" x14ac:dyDescent="0.3">
      <c r="A100" s="748"/>
      <c r="B100" s="749"/>
      <c r="C100" s="749"/>
      <c r="D100" s="749"/>
      <c r="E100" s="749"/>
      <c r="F100" s="749"/>
      <c r="G100" s="758"/>
      <c r="H100" s="759"/>
      <c r="I100" s="760"/>
      <c r="J100" s="760"/>
      <c r="K100" s="761"/>
    </row>
    <row r="101" spans="1:11" hidden="1" outlineLevel="1" x14ac:dyDescent="0.3">
      <c r="A101" s="325" t="s">
        <v>777</v>
      </c>
      <c r="B101" s="207" t="s">
        <v>783</v>
      </c>
      <c r="C101" s="207"/>
      <c r="D101" s="207"/>
      <c r="E101" s="207"/>
      <c r="F101" s="207"/>
      <c r="G101" s="100"/>
      <c r="H101" s="201" t="s">
        <v>778</v>
      </c>
      <c r="I101" s="322"/>
      <c r="J101" s="322"/>
      <c r="K101" s="323"/>
    </row>
    <row r="102" spans="1:11" hidden="1" outlineLevel="1" x14ac:dyDescent="0.3">
      <c r="A102" s="752">
        <v>0</v>
      </c>
      <c r="B102" s="753"/>
      <c r="C102" s="753"/>
      <c r="D102" s="753"/>
      <c r="E102" s="753"/>
      <c r="F102" s="753"/>
      <c r="G102" s="754"/>
      <c r="H102" s="747">
        <v>0</v>
      </c>
      <c r="I102" s="750"/>
      <c r="J102" s="750"/>
      <c r="K102" s="751"/>
    </row>
    <row r="103" spans="1:11" hidden="1" outlineLevel="1" x14ac:dyDescent="0.3">
      <c r="A103" s="329" t="s">
        <v>779</v>
      </c>
      <c r="B103" s="321" t="s">
        <v>781</v>
      </c>
      <c r="C103" s="207"/>
      <c r="D103" s="207"/>
      <c r="E103" s="207"/>
      <c r="F103" s="330"/>
      <c r="G103" s="330"/>
      <c r="H103" s="330"/>
      <c r="I103" s="330"/>
      <c r="J103" s="330"/>
      <c r="K103" s="330"/>
    </row>
    <row r="104" spans="1:11" hidden="1" outlineLevel="1" x14ac:dyDescent="0.3">
      <c r="A104" s="331"/>
      <c r="B104" s="332" t="s">
        <v>780</v>
      </c>
      <c r="C104" s="333"/>
      <c r="D104" s="333"/>
      <c r="E104" s="333"/>
      <c r="F104" s="334"/>
      <c r="G104" s="334"/>
      <c r="H104" s="334"/>
      <c r="I104" s="334"/>
      <c r="J104" s="334"/>
      <c r="K104" s="334"/>
    </row>
    <row r="105" spans="1:11" hidden="1" outlineLevel="1" x14ac:dyDescent="0.3">
      <c r="A105" s="327" t="s">
        <v>782</v>
      </c>
      <c r="B105" s="1" t="s">
        <v>864</v>
      </c>
      <c r="C105" s="1"/>
      <c r="D105" s="377"/>
      <c r="E105" s="1" t="s">
        <v>865</v>
      </c>
      <c r="F105" s="377"/>
      <c r="G105" s="328" t="s">
        <v>863</v>
      </c>
      <c r="H105" s="377"/>
      <c r="I105" s="1" t="s">
        <v>784</v>
      </c>
      <c r="J105" s="1"/>
      <c r="K105" s="1"/>
    </row>
    <row r="106" spans="1:11" hidden="1" outlineLevel="1" x14ac:dyDescent="0.3">
      <c r="A106" s="329" t="s">
        <v>785</v>
      </c>
      <c r="B106" s="337" t="s">
        <v>786</v>
      </c>
      <c r="C106" s="207"/>
      <c r="D106" s="207"/>
      <c r="E106" s="207"/>
      <c r="F106" s="207"/>
      <c r="G106" s="207"/>
      <c r="H106" s="207"/>
      <c r="I106" s="207"/>
      <c r="J106" s="207"/>
      <c r="K106" s="100"/>
    </row>
    <row r="107" spans="1:11" hidden="1" outlineLevel="1" x14ac:dyDescent="0.3">
      <c r="A107" s="331"/>
      <c r="B107" s="121"/>
      <c r="C107" s="333"/>
      <c r="D107" s="333"/>
      <c r="E107" s="333"/>
      <c r="F107" s="333"/>
      <c r="G107" s="333"/>
      <c r="H107" s="376">
        <v>0</v>
      </c>
      <c r="I107" s="338" t="s">
        <v>116</v>
      </c>
      <c r="J107" s="376">
        <v>0</v>
      </c>
      <c r="K107" s="103" t="s">
        <v>117</v>
      </c>
    </row>
    <row r="108" spans="1:11" hidden="1" outlineLevel="1" x14ac:dyDescent="0.3">
      <c r="A108" s="212" t="s">
        <v>787</v>
      </c>
      <c r="B108" s="282" t="s">
        <v>788</v>
      </c>
      <c r="C108" s="282"/>
      <c r="D108" s="282"/>
      <c r="E108" s="282"/>
      <c r="F108" s="282"/>
      <c r="G108" s="282"/>
      <c r="H108" s="376">
        <v>0</v>
      </c>
      <c r="I108" s="282"/>
      <c r="J108" s="282"/>
      <c r="K108" s="336"/>
    </row>
    <row r="109" spans="1:11" hidden="1" outlineLevel="1" x14ac:dyDescent="0.3">
      <c r="A109" s="329" t="s">
        <v>789</v>
      </c>
      <c r="B109" s="337" t="s">
        <v>790</v>
      </c>
      <c r="C109" s="207"/>
      <c r="D109" s="207"/>
      <c r="E109" s="207"/>
      <c r="F109" s="207"/>
      <c r="G109" s="207"/>
      <c r="H109" s="376">
        <v>0</v>
      </c>
      <c r="I109" s="339" t="s">
        <v>116</v>
      </c>
      <c r="J109" s="376">
        <v>0</v>
      </c>
      <c r="K109" s="340" t="s">
        <v>117</v>
      </c>
    </row>
    <row r="110" spans="1:11" hidden="1" outlineLevel="1" x14ac:dyDescent="0.3">
      <c r="A110" s="331"/>
      <c r="B110" s="333"/>
      <c r="C110" s="333"/>
      <c r="D110" s="333"/>
      <c r="E110" s="333"/>
      <c r="F110" s="341" t="s">
        <v>791</v>
      </c>
      <c r="G110" s="333"/>
      <c r="H110" s="333"/>
      <c r="I110" s="333"/>
      <c r="J110" s="333"/>
      <c r="K110" s="162"/>
    </row>
    <row r="111" spans="1:11" hidden="1" outlineLevel="1" x14ac:dyDescent="0.3">
      <c r="A111" s="212" t="s">
        <v>793</v>
      </c>
      <c r="B111" s="282" t="s">
        <v>792</v>
      </c>
      <c r="C111" s="282"/>
      <c r="D111" s="282"/>
      <c r="E111" s="282"/>
      <c r="F111" s="282"/>
      <c r="G111" s="282"/>
      <c r="H111" s="376">
        <v>0</v>
      </c>
      <c r="I111" s="342" t="s">
        <v>116</v>
      </c>
      <c r="J111" s="376">
        <v>0</v>
      </c>
      <c r="K111" s="343" t="s">
        <v>117</v>
      </c>
    </row>
    <row r="112" spans="1:11" hidden="1" outlineLevel="1" x14ac:dyDescent="0.3">
      <c r="A112" s="344" t="s">
        <v>961</v>
      </c>
      <c r="B112" s="342" t="s">
        <v>197</v>
      </c>
      <c r="C112" s="282"/>
      <c r="D112" s="282"/>
      <c r="E112" s="282"/>
      <c r="F112" s="282"/>
      <c r="G112" s="282"/>
      <c r="H112" s="282"/>
      <c r="I112" s="282"/>
      <c r="J112" s="282"/>
      <c r="K112" s="336"/>
    </row>
    <row r="113" spans="1:18" ht="15" hidden="1" outlineLevel="1" thickBot="1" x14ac:dyDescent="0.35">
      <c r="A113" s="345">
        <v>1</v>
      </c>
      <c r="B113" s="335" t="s">
        <v>794</v>
      </c>
      <c r="C113" s="1"/>
      <c r="D113" s="1"/>
      <c r="E113" s="1"/>
      <c r="F113" s="1"/>
      <c r="G113" s="1"/>
      <c r="H113" s="1"/>
      <c r="I113" s="1"/>
      <c r="J113" s="1"/>
      <c r="K113" s="1"/>
    </row>
    <row r="114" spans="1:18" hidden="1" outlineLevel="1" x14ac:dyDescent="0.3">
      <c r="A114" s="345"/>
      <c r="B114" s="335" t="s">
        <v>795</v>
      </c>
      <c r="C114" s="1"/>
      <c r="D114" s="1"/>
      <c r="E114" s="1"/>
      <c r="F114" s="1"/>
      <c r="G114" s="1"/>
      <c r="H114" s="1"/>
      <c r="I114" s="1"/>
      <c r="J114" s="206">
        <v>1</v>
      </c>
      <c r="K114" s="74">
        <f>M116</f>
        <v>0</v>
      </c>
      <c r="L114" s="380" t="s">
        <v>957</v>
      </c>
      <c r="M114" s="629"/>
      <c r="N114" s="268" t="s">
        <v>958</v>
      </c>
      <c r="O114" s="59"/>
      <c r="P114" s="59"/>
      <c r="Q114" s="59"/>
      <c r="R114" s="90"/>
    </row>
    <row r="115" spans="1:18" hidden="1" outlineLevel="1" x14ac:dyDescent="0.3">
      <c r="A115" s="345">
        <v>2</v>
      </c>
      <c r="B115" s="1" t="s">
        <v>796</v>
      </c>
      <c r="C115" s="1"/>
      <c r="D115" s="1"/>
      <c r="E115" s="1"/>
      <c r="F115" s="1"/>
      <c r="G115" s="1"/>
      <c r="H115" s="1"/>
      <c r="I115" s="1"/>
      <c r="J115" s="206">
        <v>2</v>
      </c>
      <c r="K115" s="367"/>
      <c r="L115" s="1"/>
      <c r="M115" s="376"/>
      <c r="N115" s="32" t="s">
        <v>959</v>
      </c>
      <c r="O115" s="32"/>
      <c r="P115" s="32"/>
      <c r="Q115" s="32"/>
      <c r="R115" s="39"/>
    </row>
    <row r="116" spans="1:18" ht="15" hidden="1" outlineLevel="1" thickBot="1" x14ac:dyDescent="0.35">
      <c r="A116" s="345">
        <v>3</v>
      </c>
      <c r="B116" s="1" t="s">
        <v>797</v>
      </c>
      <c r="C116" s="1"/>
      <c r="D116" s="1"/>
      <c r="E116" s="1"/>
      <c r="F116" s="1"/>
      <c r="G116" s="1"/>
      <c r="H116" s="1"/>
      <c r="I116" s="1"/>
      <c r="J116" s="206">
        <v>3</v>
      </c>
      <c r="K116" s="213">
        <f>K114-K115</f>
        <v>0</v>
      </c>
      <c r="L116" s="1"/>
      <c r="M116" s="304">
        <f>M114+M115</f>
        <v>0</v>
      </c>
      <c r="N116" s="66" t="s">
        <v>960</v>
      </c>
      <c r="O116" s="66"/>
      <c r="P116" s="66"/>
      <c r="Q116" s="66"/>
      <c r="R116" s="89"/>
    </row>
    <row r="117" spans="1:18" hidden="1" outlineLevel="1" x14ac:dyDescent="0.3">
      <c r="A117" s="345">
        <v>4</v>
      </c>
      <c r="B117" s="1" t="s">
        <v>798</v>
      </c>
      <c r="C117" s="1"/>
      <c r="D117" s="1"/>
      <c r="E117" s="1"/>
      <c r="F117" s="1"/>
      <c r="G117" s="1"/>
      <c r="H117" s="1"/>
      <c r="I117" s="1"/>
      <c r="J117" s="206">
        <v>4</v>
      </c>
      <c r="K117" s="213">
        <f>K161</f>
        <v>0</v>
      </c>
      <c r="L117" s="1"/>
      <c r="M117" s="1"/>
    </row>
    <row r="118" spans="1:18" hidden="1" outlineLevel="1" x14ac:dyDescent="0.3">
      <c r="A118" s="345">
        <v>5</v>
      </c>
      <c r="B118" s="327" t="s">
        <v>799</v>
      </c>
      <c r="C118" s="1" t="s">
        <v>800</v>
      </c>
      <c r="D118" s="1"/>
      <c r="E118" s="1"/>
      <c r="F118" s="1"/>
      <c r="G118" s="1"/>
      <c r="H118" s="1"/>
      <c r="I118" s="1"/>
      <c r="J118" s="206">
        <v>5</v>
      </c>
      <c r="K118" s="213">
        <f>K116-K117</f>
        <v>0</v>
      </c>
    </row>
    <row r="119" spans="1:18" hidden="1" outlineLevel="1" x14ac:dyDescent="0.3">
      <c r="A119" s="345">
        <v>6</v>
      </c>
      <c r="B119" s="335" t="s">
        <v>801</v>
      </c>
      <c r="C119" s="1" t="s">
        <v>802</v>
      </c>
      <c r="D119" s="1"/>
      <c r="E119" s="1"/>
      <c r="F119" s="1"/>
      <c r="G119" s="1"/>
      <c r="H119" s="1"/>
      <c r="I119" s="1"/>
      <c r="J119" s="206">
        <v>6</v>
      </c>
      <c r="K119" s="367"/>
    </row>
    <row r="120" spans="1:18" hidden="1" outlineLevel="1" x14ac:dyDescent="0.3">
      <c r="A120" s="347">
        <v>7</v>
      </c>
      <c r="B120" s="338" t="s">
        <v>803</v>
      </c>
      <c r="C120" s="333" t="s">
        <v>804</v>
      </c>
      <c r="D120" s="333"/>
      <c r="E120" s="333"/>
      <c r="F120" s="333"/>
      <c r="G120" s="333"/>
      <c r="H120" s="333"/>
      <c r="I120" s="333"/>
      <c r="J120" s="206">
        <v>7</v>
      </c>
      <c r="K120" s="213">
        <f>K118+K119</f>
        <v>0</v>
      </c>
    </row>
    <row r="121" spans="1:18" hidden="1" outlineLevel="1" x14ac:dyDescent="0.3">
      <c r="A121" s="344" t="s">
        <v>805</v>
      </c>
      <c r="B121" s="342" t="s">
        <v>806</v>
      </c>
      <c r="C121" s="282" t="s">
        <v>807</v>
      </c>
      <c r="D121" s="282"/>
      <c r="E121" s="282"/>
      <c r="F121" s="282"/>
      <c r="G121" s="282"/>
      <c r="H121" s="282"/>
      <c r="I121" s="282"/>
      <c r="J121" s="282"/>
      <c r="K121" s="336"/>
    </row>
    <row r="122" spans="1:18" hidden="1" outlineLevel="1" x14ac:dyDescent="0.3">
      <c r="A122" s="345">
        <v>8</v>
      </c>
      <c r="B122" s="1" t="s">
        <v>808</v>
      </c>
      <c r="C122" s="1"/>
      <c r="D122" s="206">
        <v>8</v>
      </c>
      <c r="E122" s="367"/>
      <c r="F122" s="327">
        <v>20</v>
      </c>
      <c r="G122" s="1" t="s">
        <v>822</v>
      </c>
      <c r="H122" s="1"/>
      <c r="I122" s="1"/>
      <c r="J122" s="351"/>
      <c r="K122" s="164"/>
    </row>
    <row r="123" spans="1:18" hidden="1" outlineLevel="1" x14ac:dyDescent="0.3">
      <c r="A123" s="345">
        <v>9</v>
      </c>
      <c r="B123" s="1" t="s">
        <v>809</v>
      </c>
      <c r="C123" s="1"/>
      <c r="D123" s="206">
        <v>9</v>
      </c>
      <c r="E123" s="367"/>
      <c r="F123" s="348" t="s">
        <v>518</v>
      </c>
      <c r="G123" s="1" t="s">
        <v>823</v>
      </c>
      <c r="H123" s="1"/>
      <c r="I123" s="1"/>
      <c r="J123" s="350" t="s">
        <v>143</v>
      </c>
      <c r="K123" s="367"/>
    </row>
    <row r="124" spans="1:18" hidden="1" outlineLevel="1" x14ac:dyDescent="0.3">
      <c r="A124" s="345">
        <v>10</v>
      </c>
      <c r="B124" s="1" t="s">
        <v>810</v>
      </c>
      <c r="C124" s="1"/>
      <c r="D124" s="206">
        <v>10</v>
      </c>
      <c r="E124" s="367"/>
      <c r="F124" s="348" t="s">
        <v>432</v>
      </c>
      <c r="G124" s="1" t="s">
        <v>824</v>
      </c>
      <c r="H124" s="1"/>
      <c r="I124" s="1"/>
      <c r="J124" s="350" t="s">
        <v>324</v>
      </c>
      <c r="K124" s="367"/>
    </row>
    <row r="125" spans="1:18" hidden="1" outlineLevel="1" x14ac:dyDescent="0.3">
      <c r="A125" s="345">
        <v>11</v>
      </c>
      <c r="B125" s="1" t="s">
        <v>811</v>
      </c>
      <c r="C125" s="1"/>
      <c r="D125" s="206">
        <v>11</v>
      </c>
      <c r="E125" s="367"/>
      <c r="F125" s="327">
        <v>21</v>
      </c>
      <c r="G125" s="1" t="s">
        <v>825</v>
      </c>
      <c r="H125" s="1"/>
      <c r="I125" s="1"/>
      <c r="J125" s="350">
        <v>21</v>
      </c>
      <c r="K125" s="367"/>
    </row>
    <row r="126" spans="1:18" hidden="1" outlineLevel="1" x14ac:dyDescent="0.3">
      <c r="A126" s="345">
        <v>12</v>
      </c>
      <c r="B126" s="1" t="s">
        <v>812</v>
      </c>
      <c r="C126" s="1"/>
      <c r="D126" s="206">
        <v>12</v>
      </c>
      <c r="E126" s="367"/>
      <c r="F126" s="327">
        <v>22</v>
      </c>
      <c r="G126" s="1" t="s">
        <v>826</v>
      </c>
      <c r="H126" s="1"/>
      <c r="I126" s="1"/>
      <c r="J126" s="350">
        <v>22</v>
      </c>
      <c r="K126" s="367"/>
    </row>
    <row r="127" spans="1:18" hidden="1" outlineLevel="1" x14ac:dyDescent="0.3">
      <c r="A127" s="327">
        <v>13</v>
      </c>
      <c r="B127" s="335" t="s">
        <v>813</v>
      </c>
      <c r="C127" s="1"/>
      <c r="D127" s="206">
        <v>13</v>
      </c>
      <c r="E127" s="367"/>
      <c r="F127" s="327">
        <v>23</v>
      </c>
      <c r="G127" s="1" t="s">
        <v>827</v>
      </c>
      <c r="H127" s="1"/>
      <c r="I127" s="1"/>
      <c r="J127" s="350">
        <v>23</v>
      </c>
      <c r="K127" s="367"/>
    </row>
    <row r="128" spans="1:18" hidden="1" outlineLevel="1" x14ac:dyDescent="0.3">
      <c r="A128" s="327">
        <v>14</v>
      </c>
      <c r="B128" s="335" t="s">
        <v>814</v>
      </c>
      <c r="C128" s="1"/>
      <c r="D128" s="206">
        <v>14</v>
      </c>
      <c r="E128" s="367"/>
      <c r="F128" s="327">
        <v>24</v>
      </c>
      <c r="G128" s="1" t="s">
        <v>828</v>
      </c>
      <c r="H128" s="1"/>
      <c r="I128" s="1"/>
      <c r="J128" s="351"/>
      <c r="K128" s="164"/>
    </row>
    <row r="129" spans="1:11" hidden="1" outlineLevel="1" x14ac:dyDescent="0.3">
      <c r="A129" s="327">
        <v>15</v>
      </c>
      <c r="B129" s="335" t="s">
        <v>815</v>
      </c>
      <c r="C129" s="1"/>
      <c r="D129" s="206">
        <v>15</v>
      </c>
      <c r="E129" s="367"/>
      <c r="F129" s="348" t="s">
        <v>518</v>
      </c>
      <c r="G129" s="1" t="s">
        <v>829</v>
      </c>
      <c r="H129" s="1"/>
      <c r="I129" s="1"/>
      <c r="J129" s="350" t="s">
        <v>836</v>
      </c>
      <c r="K129" s="367"/>
    </row>
    <row r="130" spans="1:11" hidden="1" outlineLevel="1" x14ac:dyDescent="0.3">
      <c r="A130" s="327">
        <v>16</v>
      </c>
      <c r="B130" s="335" t="s">
        <v>816</v>
      </c>
      <c r="C130" s="1"/>
      <c r="D130" s="349"/>
      <c r="E130" s="349"/>
      <c r="F130" s="348" t="s">
        <v>432</v>
      </c>
      <c r="G130" s="1" t="s">
        <v>830</v>
      </c>
      <c r="H130" s="1"/>
      <c r="I130" s="1"/>
      <c r="J130" s="350" t="s">
        <v>837</v>
      </c>
      <c r="K130" s="367"/>
    </row>
    <row r="131" spans="1:11" hidden="1" outlineLevel="1" x14ac:dyDescent="0.3">
      <c r="A131" s="348" t="s">
        <v>518</v>
      </c>
      <c r="B131" s="335" t="s">
        <v>817</v>
      </c>
      <c r="C131" s="1"/>
      <c r="D131" s="350" t="s">
        <v>321</v>
      </c>
      <c r="E131" s="367"/>
      <c r="F131" s="348">
        <v>25</v>
      </c>
      <c r="G131" s="1" t="s">
        <v>831</v>
      </c>
      <c r="H131" s="1"/>
      <c r="I131" s="1"/>
      <c r="J131" s="350">
        <v>25</v>
      </c>
      <c r="K131" s="367"/>
    </row>
    <row r="132" spans="1:11" hidden="1" outlineLevel="1" x14ac:dyDescent="0.3">
      <c r="A132" s="348" t="s">
        <v>432</v>
      </c>
      <c r="B132" s="335" t="s">
        <v>818</v>
      </c>
      <c r="C132" s="1"/>
      <c r="D132" s="350" t="s">
        <v>323</v>
      </c>
      <c r="E132" s="367"/>
      <c r="F132" s="348">
        <v>26</v>
      </c>
      <c r="G132" s="1" t="s">
        <v>832</v>
      </c>
      <c r="J132" s="213">
        <v>26</v>
      </c>
      <c r="K132" s="367"/>
    </row>
    <row r="133" spans="1:11" hidden="1" outlineLevel="1" x14ac:dyDescent="0.3">
      <c r="A133" s="327">
        <v>17</v>
      </c>
      <c r="B133" s="335" t="s">
        <v>819</v>
      </c>
      <c r="C133" s="1"/>
      <c r="D133" s="350">
        <v>17</v>
      </c>
      <c r="E133" s="367"/>
      <c r="F133" s="354" t="s">
        <v>835</v>
      </c>
      <c r="G133" s="1" t="s">
        <v>833</v>
      </c>
      <c r="J133" s="353" t="s">
        <v>835</v>
      </c>
      <c r="K133" s="213">
        <f>K179</f>
        <v>0</v>
      </c>
    </row>
    <row r="134" spans="1:11" hidden="1" outlineLevel="1" x14ac:dyDescent="0.3">
      <c r="A134" s="327">
        <v>18</v>
      </c>
      <c r="B134" s="1" t="s">
        <v>820</v>
      </c>
      <c r="C134" s="1"/>
      <c r="D134" s="350">
        <v>18</v>
      </c>
      <c r="E134" s="367"/>
      <c r="F134" s="348" t="s">
        <v>432</v>
      </c>
      <c r="G134" s="327" t="s">
        <v>834</v>
      </c>
      <c r="H134" s="1"/>
      <c r="I134" s="1"/>
      <c r="J134" s="353" t="s">
        <v>838</v>
      </c>
      <c r="K134" s="164"/>
    </row>
    <row r="135" spans="1:11" hidden="1" outlineLevel="1" x14ac:dyDescent="0.3">
      <c r="A135" s="338">
        <v>19</v>
      </c>
      <c r="B135" s="333" t="s">
        <v>821</v>
      </c>
      <c r="C135" s="333"/>
      <c r="D135" s="350">
        <v>19</v>
      </c>
      <c r="E135" s="367"/>
      <c r="F135" s="121"/>
      <c r="G135" s="333"/>
      <c r="H135" s="333"/>
      <c r="I135" s="333"/>
      <c r="J135" s="333"/>
      <c r="K135" s="333"/>
    </row>
    <row r="136" spans="1:11" hidden="1" outlineLevel="1" x14ac:dyDescent="0.3">
      <c r="A136" s="327">
        <v>28</v>
      </c>
      <c r="B136" s="335" t="s">
        <v>839</v>
      </c>
      <c r="C136" s="1" t="s">
        <v>840</v>
      </c>
      <c r="D136" s="51"/>
      <c r="E136" s="51"/>
      <c r="F136" s="1"/>
      <c r="G136" s="1"/>
      <c r="H136" s="1"/>
      <c r="I136" s="1"/>
      <c r="J136" s="350">
        <v>28</v>
      </c>
      <c r="K136" s="213">
        <f>SUM(E122:E135,K122:K134)</f>
        <v>0</v>
      </c>
    </row>
    <row r="137" spans="1:11" hidden="1" outlineLevel="1" x14ac:dyDescent="0.3">
      <c r="A137" s="327">
        <v>29</v>
      </c>
      <c r="B137" s="335" t="s">
        <v>841</v>
      </c>
      <c r="C137" s="1"/>
      <c r="D137" s="51"/>
      <c r="E137" s="51"/>
      <c r="F137" s="1"/>
      <c r="G137" s="1"/>
      <c r="H137" s="1"/>
      <c r="I137" s="1"/>
      <c r="J137" s="350">
        <v>29</v>
      </c>
      <c r="K137" s="213">
        <f>K120-K136</f>
        <v>0</v>
      </c>
    </row>
    <row r="138" spans="1:11" hidden="1" outlineLevel="1" x14ac:dyDescent="0.3">
      <c r="A138" s="327">
        <v>30</v>
      </c>
      <c r="B138" s="335" t="s">
        <v>842</v>
      </c>
      <c r="C138" s="1"/>
      <c r="D138" s="51"/>
      <c r="E138" s="51"/>
      <c r="F138" s="1"/>
      <c r="G138" s="1"/>
      <c r="H138" s="1"/>
      <c r="I138" s="1"/>
      <c r="J138" s="744">
        <v>30</v>
      </c>
      <c r="K138" s="746"/>
    </row>
    <row r="139" spans="1:11" hidden="1" outlineLevel="1" x14ac:dyDescent="0.3">
      <c r="A139" s="327"/>
      <c r="B139" s="335" t="s">
        <v>843</v>
      </c>
      <c r="C139" s="1"/>
      <c r="D139" s="51"/>
      <c r="E139" s="51"/>
      <c r="F139" s="1"/>
      <c r="G139" s="1"/>
      <c r="H139" s="1"/>
      <c r="I139" s="1"/>
      <c r="J139" s="745"/>
      <c r="K139" s="747"/>
    </row>
    <row r="140" spans="1:11" hidden="1" outlineLevel="1" x14ac:dyDescent="0.3">
      <c r="A140" s="327">
        <v>31</v>
      </c>
      <c r="B140" s="335" t="s">
        <v>844</v>
      </c>
      <c r="C140" s="1" t="s">
        <v>845</v>
      </c>
      <c r="D140" s="51"/>
      <c r="E140" s="51"/>
      <c r="F140" s="1"/>
      <c r="G140" s="1"/>
      <c r="H140" s="1"/>
      <c r="I140" s="1"/>
      <c r="J140" s="744">
        <v>31</v>
      </c>
      <c r="K140" s="724">
        <f>K137-K138</f>
        <v>0</v>
      </c>
    </row>
    <row r="141" spans="1:11" hidden="1" outlineLevel="1" x14ac:dyDescent="0.3">
      <c r="A141" s="327"/>
      <c r="B141" s="356" t="s">
        <v>847</v>
      </c>
      <c r="C141" s="1"/>
      <c r="D141" s="51"/>
      <c r="E141" s="51"/>
      <c r="F141" s="1"/>
      <c r="G141" s="1"/>
      <c r="H141" s="1"/>
      <c r="I141" s="1"/>
      <c r="J141" s="745"/>
      <c r="K141" s="726"/>
    </row>
    <row r="142" spans="1:11" hidden="1" outlineLevel="1" x14ac:dyDescent="0.3">
      <c r="A142" s="327"/>
      <c r="B142" s="335" t="s">
        <v>846</v>
      </c>
      <c r="C142" s="1"/>
      <c r="D142" s="51"/>
      <c r="E142" s="51"/>
      <c r="F142" s="1"/>
      <c r="G142" s="1"/>
      <c r="H142" s="1"/>
      <c r="I142" s="1"/>
      <c r="J142" s="355"/>
      <c r="K142" s="355"/>
    </row>
    <row r="143" spans="1:11" hidden="1" outlineLevel="1" x14ac:dyDescent="0.3">
      <c r="A143" s="327"/>
      <c r="B143" s="356" t="s">
        <v>848</v>
      </c>
      <c r="C143" s="1"/>
      <c r="D143" s="51"/>
      <c r="E143" s="51"/>
      <c r="F143" s="1"/>
      <c r="G143" s="1"/>
      <c r="H143" s="1"/>
      <c r="I143" s="1"/>
      <c r="J143" s="355"/>
      <c r="K143" s="355"/>
    </row>
    <row r="144" spans="1:11" hidden="1" outlineLevel="1" x14ac:dyDescent="0.3">
      <c r="A144" s="327">
        <v>32</v>
      </c>
      <c r="B144" s="335" t="s">
        <v>896</v>
      </c>
      <c r="C144" s="1"/>
      <c r="D144" s="51"/>
      <c r="E144" s="51"/>
      <c r="F144" s="1"/>
      <c r="G144" s="1"/>
      <c r="H144" s="1"/>
      <c r="I144" s="1"/>
      <c r="J144" t="s">
        <v>853</v>
      </c>
    </row>
    <row r="145" spans="1:11" hidden="1" outlineLevel="1" x14ac:dyDescent="0.3">
      <c r="A145" s="327"/>
      <c r="B145" s="356" t="s">
        <v>849</v>
      </c>
      <c r="C145" s="1"/>
      <c r="D145" s="51"/>
      <c r="E145" s="51"/>
      <c r="F145" s="1"/>
      <c r="G145" s="1"/>
      <c r="H145" s="1"/>
      <c r="I145" s="1"/>
      <c r="J145" s="350" t="s">
        <v>852</v>
      </c>
      <c r="K145" s="367"/>
    </row>
    <row r="146" spans="1:11" hidden="1" outlineLevel="1" x14ac:dyDescent="0.3">
      <c r="A146" s="327"/>
      <c r="B146" s="335" t="s">
        <v>850</v>
      </c>
      <c r="C146" s="1"/>
      <c r="D146" s="51"/>
      <c r="E146" s="51"/>
      <c r="F146" s="1"/>
      <c r="G146" s="1"/>
      <c r="H146" s="1"/>
      <c r="I146" s="1"/>
      <c r="J146" s="1" t="s">
        <v>854</v>
      </c>
      <c r="K146" s="1"/>
    </row>
    <row r="147" spans="1:11" hidden="1" outlineLevel="1" x14ac:dyDescent="0.3">
      <c r="A147" s="359"/>
      <c r="B147" s="360" t="s">
        <v>851</v>
      </c>
      <c r="C147" s="51"/>
      <c r="D147" s="51"/>
      <c r="E147" s="51"/>
      <c r="F147" s="51"/>
      <c r="G147" s="51"/>
      <c r="H147" s="51"/>
      <c r="I147" s="51"/>
      <c r="J147" s="350" t="s">
        <v>855</v>
      </c>
      <c r="K147" s="367"/>
    </row>
    <row r="148" spans="1:11" hidden="1" outlineLevel="1" x14ac:dyDescent="0.3">
      <c r="A148" s="338"/>
      <c r="B148" s="361" t="s">
        <v>858</v>
      </c>
      <c r="C148" s="333"/>
      <c r="D148" s="333"/>
      <c r="E148" s="333"/>
      <c r="F148" s="333"/>
      <c r="G148" s="333"/>
      <c r="H148" s="333"/>
      <c r="I148" s="333"/>
      <c r="J148" s="358"/>
      <c r="K148" s="282"/>
    </row>
    <row r="149" spans="1:11" hidden="1" outlineLevel="1" x14ac:dyDescent="0.3">
      <c r="A149" s="344" t="s">
        <v>856</v>
      </c>
      <c r="B149" s="342" t="s">
        <v>857</v>
      </c>
      <c r="C149" s="282"/>
      <c r="D149" s="282"/>
      <c r="E149" s="282"/>
      <c r="F149" s="282"/>
      <c r="G149" s="282"/>
      <c r="H149" s="282"/>
      <c r="I149" s="282"/>
      <c r="J149" s="282"/>
      <c r="K149" s="336"/>
    </row>
    <row r="150" spans="1:11" hidden="1" outlineLevel="1" x14ac:dyDescent="0.3">
      <c r="A150" s="327">
        <v>33</v>
      </c>
      <c r="B150" s="335" t="s">
        <v>859</v>
      </c>
      <c r="C150" s="1"/>
      <c r="D150" s="51"/>
      <c r="E150" s="51"/>
      <c r="F150" s="1"/>
      <c r="G150" s="1"/>
      <c r="H150" s="1"/>
      <c r="I150" s="1"/>
      <c r="J150" s="257"/>
      <c r="K150" s="51"/>
    </row>
    <row r="151" spans="1:11" hidden="1" outlineLevel="1" x14ac:dyDescent="0.3">
      <c r="A151" s="327"/>
      <c r="B151" s="1"/>
      <c r="C151" s="352" t="s">
        <v>684</v>
      </c>
      <c r="D151" s="376"/>
      <c r="E151" s="1" t="s">
        <v>862</v>
      </c>
      <c r="F151" s="376"/>
      <c r="G151" s="328" t="s">
        <v>861</v>
      </c>
      <c r="H151" s="377"/>
      <c r="I151" s="1" t="s">
        <v>860</v>
      </c>
      <c r="J151" s="1"/>
      <c r="K151" s="1"/>
    </row>
    <row r="152" spans="1:11" hidden="1" outlineLevel="1" x14ac:dyDescent="0.3">
      <c r="A152" s="327">
        <v>34</v>
      </c>
      <c r="B152" s="335" t="s">
        <v>866</v>
      </c>
      <c r="C152" s="1"/>
      <c r="D152" s="51"/>
      <c r="E152" s="51"/>
      <c r="F152" s="1"/>
      <c r="G152" s="1"/>
      <c r="H152" s="1"/>
      <c r="I152" s="1"/>
      <c r="J152" s="257"/>
      <c r="K152" s="51"/>
    </row>
    <row r="153" spans="1:11" hidden="1" outlineLevel="1" x14ac:dyDescent="0.3">
      <c r="A153" s="327"/>
      <c r="B153" s="335" t="s">
        <v>867</v>
      </c>
      <c r="C153" s="1"/>
      <c r="D153" s="51"/>
      <c r="E153" s="51"/>
      <c r="F153" s="1"/>
      <c r="G153" s="1"/>
      <c r="H153" s="376">
        <v>0</v>
      </c>
      <c r="I153" s="338" t="s">
        <v>116</v>
      </c>
      <c r="J153" s="376">
        <v>0</v>
      </c>
      <c r="K153" s="103" t="s">
        <v>117</v>
      </c>
    </row>
    <row r="154" spans="1:11" hidden="1" outlineLevel="1" x14ac:dyDescent="0.3">
      <c r="A154" s="327">
        <v>35</v>
      </c>
      <c r="B154" s="335" t="s">
        <v>868</v>
      </c>
      <c r="C154" s="1"/>
      <c r="D154" s="51"/>
      <c r="E154" s="51"/>
      <c r="F154" s="1"/>
      <c r="G154" s="1"/>
      <c r="H154" s="51"/>
      <c r="I154" s="359"/>
      <c r="J154" s="350">
        <v>35</v>
      </c>
      <c r="K154" s="367"/>
    </row>
    <row r="155" spans="1:11" hidden="1" outlineLevel="1" x14ac:dyDescent="0.3">
      <c r="A155" s="327">
        <v>36</v>
      </c>
      <c r="B155" s="335" t="s">
        <v>869</v>
      </c>
      <c r="C155" s="1"/>
      <c r="D155" s="51"/>
      <c r="E155" s="51"/>
      <c r="F155" s="1"/>
      <c r="G155" s="1"/>
      <c r="H155" s="51"/>
      <c r="I155" s="359"/>
      <c r="J155" s="350">
        <v>36</v>
      </c>
      <c r="K155" s="367"/>
    </row>
    <row r="156" spans="1:11" hidden="1" outlineLevel="1" x14ac:dyDescent="0.3">
      <c r="A156" s="327">
        <v>37</v>
      </c>
      <c r="B156" s="335" t="s">
        <v>870</v>
      </c>
      <c r="C156" s="1"/>
      <c r="D156" s="51"/>
      <c r="E156" s="51"/>
      <c r="F156" s="1"/>
      <c r="G156" s="1"/>
      <c r="H156" s="51"/>
      <c r="I156" s="359"/>
      <c r="J156" s="350">
        <v>37</v>
      </c>
      <c r="K156" s="367"/>
    </row>
    <row r="157" spans="1:11" hidden="1" outlineLevel="1" x14ac:dyDescent="0.3">
      <c r="A157" s="327">
        <v>38</v>
      </c>
      <c r="B157" s="335" t="s">
        <v>871</v>
      </c>
      <c r="C157" s="1"/>
      <c r="D157" s="51"/>
      <c r="E157" s="51"/>
      <c r="F157" s="1"/>
      <c r="G157" s="1"/>
      <c r="H157" s="51"/>
      <c r="I157" s="359"/>
      <c r="J157" s="350">
        <v>38</v>
      </c>
      <c r="K157" s="367"/>
    </row>
    <row r="158" spans="1:11" hidden="1" outlineLevel="1" x14ac:dyDescent="0.3">
      <c r="A158" s="327">
        <v>39</v>
      </c>
      <c r="B158" s="335" t="s">
        <v>872</v>
      </c>
      <c r="C158" s="1"/>
      <c r="D158" s="51"/>
      <c r="E158" s="51"/>
      <c r="F158" s="1"/>
      <c r="G158" s="1"/>
      <c r="H158" s="51"/>
      <c r="I158" s="359"/>
      <c r="J158" s="350">
        <v>39</v>
      </c>
      <c r="K158" s="367"/>
    </row>
    <row r="159" spans="1:11" hidden="1" outlineLevel="1" x14ac:dyDescent="0.3">
      <c r="A159" s="327">
        <v>40</v>
      </c>
      <c r="B159" s="335" t="s">
        <v>873</v>
      </c>
      <c r="C159" s="1"/>
      <c r="D159" s="51"/>
      <c r="E159" s="51"/>
      <c r="F159" s="1"/>
      <c r="G159" s="1"/>
      <c r="H159" s="51"/>
      <c r="I159" s="359"/>
      <c r="J159" s="350">
        <v>40</v>
      </c>
      <c r="K159" s="213">
        <f>SUM(K154:K158)</f>
        <v>0</v>
      </c>
    </row>
    <row r="160" spans="1:11" hidden="1" outlineLevel="1" x14ac:dyDescent="0.3">
      <c r="A160" s="327">
        <v>41</v>
      </c>
      <c r="B160" s="335" t="s">
        <v>874</v>
      </c>
      <c r="C160" s="1"/>
      <c r="D160" s="51"/>
      <c r="E160" s="51"/>
      <c r="F160" s="1"/>
      <c r="G160" s="1"/>
      <c r="H160" s="51"/>
      <c r="I160" s="359"/>
      <c r="J160" s="350">
        <v>41</v>
      </c>
      <c r="K160" s="367"/>
    </row>
    <row r="161" spans="1:11" hidden="1" outlineLevel="1" x14ac:dyDescent="0.3">
      <c r="A161" s="327">
        <v>42</v>
      </c>
      <c r="B161" s="346" t="s">
        <v>876</v>
      </c>
      <c r="C161" s="1" t="s">
        <v>875</v>
      </c>
      <c r="D161" s="51"/>
      <c r="E161" s="51"/>
      <c r="F161" s="1"/>
      <c r="G161" s="1"/>
      <c r="H161" s="51"/>
      <c r="I161" s="359"/>
      <c r="J161" s="362">
        <v>42</v>
      </c>
      <c r="K161" s="326">
        <f>K159-K160</f>
        <v>0</v>
      </c>
    </row>
    <row r="162" spans="1:11" hidden="1" outlineLevel="1" x14ac:dyDescent="0.3">
      <c r="A162" s="363" t="s">
        <v>877</v>
      </c>
      <c r="B162" s="339" t="s">
        <v>878</v>
      </c>
      <c r="C162" s="207"/>
      <c r="D162" s="207" t="s">
        <v>879</v>
      </c>
      <c r="E162" s="207"/>
      <c r="F162" s="207"/>
      <c r="G162" s="207"/>
      <c r="H162" s="207"/>
      <c r="I162" s="207"/>
      <c r="J162" s="207"/>
      <c r="K162" s="100"/>
    </row>
    <row r="163" spans="1:11" hidden="1" outlineLevel="1" x14ac:dyDescent="0.3">
      <c r="A163" s="331"/>
      <c r="B163" s="357"/>
      <c r="C163" s="333"/>
      <c r="D163" s="333" t="s">
        <v>880</v>
      </c>
      <c r="E163" s="333"/>
      <c r="F163" s="333"/>
      <c r="G163" s="333"/>
      <c r="H163" s="333"/>
      <c r="I163" s="338"/>
      <c r="J163" s="333"/>
      <c r="K163" s="103"/>
    </row>
    <row r="164" spans="1:11" hidden="1" outlineLevel="1" x14ac:dyDescent="0.3">
      <c r="A164" s="327">
        <v>43</v>
      </c>
      <c r="B164" s="335" t="s">
        <v>881</v>
      </c>
      <c r="C164" s="1"/>
      <c r="D164" s="51"/>
      <c r="E164" s="51"/>
      <c r="F164" s="1"/>
      <c r="G164" s="1"/>
      <c r="H164" s="742"/>
      <c r="I164" s="743"/>
      <c r="K164" s="359"/>
    </row>
    <row r="165" spans="1:11" hidden="1" outlineLevel="1" x14ac:dyDescent="0.3">
      <c r="A165" s="327">
        <v>44</v>
      </c>
      <c r="B165" t="s">
        <v>882</v>
      </c>
    </row>
    <row r="166" spans="1:11" hidden="1" outlineLevel="1" x14ac:dyDescent="0.3">
      <c r="A166" s="327"/>
      <c r="B166" s="165" t="s">
        <v>883</v>
      </c>
      <c r="C166" s="742"/>
      <c r="D166" s="743"/>
      <c r="E166" s="165" t="s">
        <v>884</v>
      </c>
      <c r="F166" s="742"/>
      <c r="G166" s="743"/>
      <c r="H166" s="165" t="s">
        <v>885</v>
      </c>
      <c r="I166" s="742"/>
      <c r="J166" s="743"/>
    </row>
    <row r="167" spans="1:11" hidden="1" outlineLevel="1" x14ac:dyDescent="0.3">
      <c r="A167" s="327">
        <v>45</v>
      </c>
      <c r="B167" t="s">
        <v>887</v>
      </c>
      <c r="H167" s="376">
        <v>0</v>
      </c>
      <c r="I167" s="338" t="s">
        <v>116</v>
      </c>
      <c r="J167" s="376">
        <v>0</v>
      </c>
      <c r="K167" s="103" t="s">
        <v>117</v>
      </c>
    </row>
    <row r="168" spans="1:11" hidden="1" outlineLevel="1" x14ac:dyDescent="0.3">
      <c r="A168" s="348">
        <v>46</v>
      </c>
      <c r="B168" t="s">
        <v>888</v>
      </c>
      <c r="H168" s="376">
        <v>0</v>
      </c>
      <c r="I168" s="338" t="s">
        <v>116</v>
      </c>
      <c r="J168" s="376">
        <v>0</v>
      </c>
      <c r="K168" s="103" t="s">
        <v>117</v>
      </c>
    </row>
    <row r="169" spans="1:11" hidden="1" outlineLevel="1" x14ac:dyDescent="0.3">
      <c r="A169" s="364" t="s">
        <v>886</v>
      </c>
      <c r="B169" s="335" t="s">
        <v>889</v>
      </c>
      <c r="C169" s="1"/>
      <c r="D169" s="51"/>
      <c r="E169" s="51"/>
      <c r="F169" s="1"/>
      <c r="G169" s="1"/>
      <c r="H169" s="376">
        <v>0</v>
      </c>
      <c r="I169" s="338" t="s">
        <v>116</v>
      </c>
      <c r="J169" s="376">
        <v>0</v>
      </c>
      <c r="K169" s="103" t="s">
        <v>117</v>
      </c>
    </row>
    <row r="170" spans="1:11" hidden="1" outlineLevel="1" x14ac:dyDescent="0.3">
      <c r="A170" s="365" t="s">
        <v>432</v>
      </c>
      <c r="B170" s="357" t="s">
        <v>890</v>
      </c>
      <c r="C170" s="333"/>
      <c r="D170" s="333"/>
      <c r="E170" s="333"/>
      <c r="F170" s="333"/>
      <c r="G170" s="333"/>
      <c r="H170" s="376">
        <v>0</v>
      </c>
      <c r="I170" s="338" t="s">
        <v>116</v>
      </c>
      <c r="J170" s="376">
        <v>0</v>
      </c>
      <c r="K170" s="103" t="s">
        <v>117</v>
      </c>
    </row>
    <row r="171" spans="1:11" hidden="1" outlineLevel="1" x14ac:dyDescent="0.3">
      <c r="A171" s="344" t="s">
        <v>891</v>
      </c>
      <c r="B171" s="342" t="s">
        <v>892</v>
      </c>
      <c r="C171" s="282" t="s">
        <v>893</v>
      </c>
      <c r="D171" s="282"/>
      <c r="E171" s="282"/>
      <c r="F171" s="282"/>
      <c r="G171" s="282"/>
      <c r="H171" s="282"/>
      <c r="I171" s="282"/>
      <c r="J171" s="282"/>
      <c r="K171" s="336"/>
    </row>
    <row r="172" spans="1:11" hidden="1" outlineLevel="1" x14ac:dyDescent="0.3">
      <c r="A172" s="143"/>
      <c r="B172" s="741"/>
      <c r="C172" s="741"/>
      <c r="D172" s="741"/>
      <c r="E172" s="741"/>
      <c r="F172" s="741"/>
      <c r="G172" s="741"/>
      <c r="H172" s="149"/>
      <c r="I172" s="149"/>
      <c r="J172" s="144"/>
      <c r="K172" s="367"/>
    </row>
    <row r="173" spans="1:11" hidden="1" outlineLevel="1" x14ac:dyDescent="0.3">
      <c r="A173" s="143"/>
      <c r="B173" s="741"/>
      <c r="C173" s="741"/>
      <c r="D173" s="741"/>
      <c r="E173" s="741"/>
      <c r="F173" s="741"/>
      <c r="G173" s="741"/>
      <c r="H173" s="149"/>
      <c r="I173" s="149"/>
      <c r="J173" s="144"/>
      <c r="K173" s="367"/>
    </row>
    <row r="174" spans="1:11" hidden="1" outlineLevel="1" x14ac:dyDescent="0.3">
      <c r="A174" s="143"/>
      <c r="B174" s="741"/>
      <c r="C174" s="741"/>
      <c r="D174" s="741"/>
      <c r="E174" s="741"/>
      <c r="F174" s="741"/>
      <c r="G174" s="741"/>
      <c r="H174" s="149"/>
      <c r="I174" s="149"/>
      <c r="J174" s="144"/>
      <c r="K174" s="367"/>
    </row>
    <row r="175" spans="1:11" hidden="1" outlineLevel="1" x14ac:dyDescent="0.3">
      <c r="A175" s="143"/>
      <c r="B175" s="741"/>
      <c r="C175" s="741"/>
      <c r="D175" s="741"/>
      <c r="E175" s="741"/>
      <c r="F175" s="741"/>
      <c r="G175" s="741"/>
      <c r="H175" s="149"/>
      <c r="I175" s="149"/>
      <c r="J175" s="144"/>
      <c r="K175" s="367"/>
    </row>
    <row r="176" spans="1:11" hidden="1" outlineLevel="1" x14ac:dyDescent="0.3">
      <c r="A176" s="143"/>
      <c r="B176" s="741"/>
      <c r="C176" s="741"/>
      <c r="D176" s="741"/>
      <c r="E176" s="741"/>
      <c r="F176" s="741"/>
      <c r="G176" s="741"/>
      <c r="H176" s="149"/>
      <c r="I176" s="149"/>
      <c r="J176" s="144"/>
      <c r="K176" s="367"/>
    </row>
    <row r="177" spans="1:11" hidden="1" outlineLevel="1" x14ac:dyDescent="0.3">
      <c r="A177" s="143"/>
      <c r="B177" s="741"/>
      <c r="C177" s="741"/>
      <c r="D177" s="741"/>
      <c r="E177" s="741"/>
      <c r="F177" s="741"/>
      <c r="G177" s="741"/>
      <c r="H177" s="149"/>
      <c r="I177" s="149"/>
      <c r="J177" s="144"/>
      <c r="K177" s="367"/>
    </row>
    <row r="178" spans="1:11" hidden="1" outlineLevel="1" x14ac:dyDescent="0.3">
      <c r="A178" s="143"/>
      <c r="B178" s="741"/>
      <c r="C178" s="741"/>
      <c r="D178" s="741"/>
      <c r="E178" s="741"/>
      <c r="F178" s="741"/>
      <c r="G178" s="741"/>
      <c r="H178" s="149"/>
      <c r="I178" s="149"/>
      <c r="J178" s="144"/>
      <c r="K178" s="367"/>
    </row>
    <row r="179" spans="1:11" hidden="1" outlineLevel="1" x14ac:dyDescent="0.3">
      <c r="A179" s="154">
        <v>48</v>
      </c>
      <c r="B179" s="366" t="s">
        <v>894</v>
      </c>
      <c r="C179" s="149" t="s">
        <v>895</v>
      </c>
      <c r="D179" s="149"/>
      <c r="E179" s="149"/>
      <c r="F179" s="149"/>
      <c r="G179" s="149"/>
      <c r="H179" s="149"/>
      <c r="I179" s="144"/>
      <c r="J179" s="350">
        <v>48</v>
      </c>
      <c r="K179" s="212">
        <f>SUM(K172:K178)</f>
        <v>0</v>
      </c>
    </row>
    <row r="180" spans="1:11" collapsed="1" x14ac:dyDescent="0.3">
      <c r="A180" s="54" t="s">
        <v>933</v>
      </c>
      <c r="C180" s="185">
        <f>mapping!C89</f>
        <v>0</v>
      </c>
      <c r="D180" s="54"/>
      <c r="E180" s="254">
        <f>A98</f>
        <v>0</v>
      </c>
      <c r="G180" s="254">
        <f>A100</f>
        <v>0</v>
      </c>
      <c r="J180" s="254">
        <f>A102</f>
        <v>0</v>
      </c>
    </row>
    <row r="181" spans="1:11" ht="15.6" hidden="1" outlineLevel="1" x14ac:dyDescent="0.3">
      <c r="A181" s="54" t="s">
        <v>769</v>
      </c>
      <c r="D181" s="320" t="s">
        <v>770</v>
      </c>
      <c r="J181" s="185">
        <f>mapping!$C$1</f>
        <v>2018</v>
      </c>
      <c r="K181" s="185"/>
    </row>
    <row r="182" spans="1:11" hidden="1" outlineLevel="1" x14ac:dyDescent="0.3">
      <c r="A182" s="54" t="s">
        <v>92</v>
      </c>
      <c r="E182" s="156" t="s">
        <v>771</v>
      </c>
    </row>
    <row r="183" spans="1:11" hidden="1" outlineLevel="1" x14ac:dyDescent="0.3">
      <c r="A183" s="54"/>
      <c r="E183" s="156"/>
      <c r="I183" s="165" t="s">
        <v>749</v>
      </c>
      <c r="J183" s="54" t="str">
        <f>IF(OR(K207&gt;0, K223&gt;0), "Activated", "Not Activated")</f>
        <v>Not Activated</v>
      </c>
    </row>
    <row r="184" spans="1:11" hidden="1" outlineLevel="1" x14ac:dyDescent="0.3">
      <c r="A184" s="107" t="s">
        <v>773</v>
      </c>
      <c r="B184" s="119"/>
      <c r="C184" s="119"/>
      <c r="D184" s="119"/>
      <c r="E184" s="321"/>
      <c r="F184" s="119"/>
      <c r="G184" s="119"/>
      <c r="H184" s="201" t="s">
        <v>774</v>
      </c>
      <c r="I184" s="322"/>
      <c r="J184" s="322"/>
      <c r="K184" s="323"/>
    </row>
    <row r="185" spans="1:11" hidden="1" outlineLevel="1" x14ac:dyDescent="0.3">
      <c r="A185" s="748">
        <v>0</v>
      </c>
      <c r="B185" s="749"/>
      <c r="C185" s="749"/>
      <c r="D185" s="749"/>
      <c r="E185" s="749"/>
      <c r="F185" s="749"/>
      <c r="G185" s="749"/>
      <c r="H185" s="747">
        <v>0</v>
      </c>
      <c r="I185" s="750"/>
      <c r="J185" s="750"/>
      <c r="K185" s="751"/>
    </row>
    <row r="186" spans="1:11" hidden="1" outlineLevel="1" x14ac:dyDescent="0.3">
      <c r="A186" s="325" t="s">
        <v>772</v>
      </c>
      <c r="B186" s="207" t="s">
        <v>775</v>
      </c>
      <c r="C186" s="207"/>
      <c r="D186" s="207"/>
      <c r="E186" s="207"/>
      <c r="F186" s="207"/>
      <c r="G186" s="100"/>
      <c r="H186" s="201" t="s">
        <v>776</v>
      </c>
      <c r="I186" s="322"/>
      <c r="J186" s="322"/>
      <c r="K186" s="323"/>
    </row>
    <row r="187" spans="1:11" hidden="1" outlineLevel="1" x14ac:dyDescent="0.3">
      <c r="A187" s="752">
        <v>0</v>
      </c>
      <c r="B187" s="753"/>
      <c r="C187" s="753"/>
      <c r="D187" s="753"/>
      <c r="E187" s="753"/>
      <c r="F187" s="753"/>
      <c r="G187" s="754"/>
      <c r="H187" s="755"/>
      <c r="I187" s="756"/>
      <c r="J187" s="756"/>
      <c r="K187" s="757"/>
    </row>
    <row r="188" spans="1:11" hidden="1" outlineLevel="1" x14ac:dyDescent="0.3">
      <c r="A188" s="325" t="s">
        <v>777</v>
      </c>
      <c r="B188" s="207" t="s">
        <v>783</v>
      </c>
      <c r="C188" s="207"/>
      <c r="D188" s="207"/>
      <c r="E188" s="207"/>
      <c r="F188" s="207"/>
      <c r="G188" s="100"/>
      <c r="H188" s="201" t="s">
        <v>778</v>
      </c>
      <c r="I188" s="322"/>
      <c r="J188" s="322"/>
      <c r="K188" s="323"/>
    </row>
    <row r="189" spans="1:11" hidden="1" outlineLevel="1" x14ac:dyDescent="0.3">
      <c r="A189" s="752">
        <v>0</v>
      </c>
      <c r="B189" s="753"/>
      <c r="C189" s="753"/>
      <c r="D189" s="753"/>
      <c r="E189" s="753"/>
      <c r="F189" s="753"/>
      <c r="G189" s="754"/>
      <c r="H189" s="747">
        <v>0</v>
      </c>
      <c r="I189" s="750"/>
      <c r="J189" s="750"/>
      <c r="K189" s="751"/>
    </row>
    <row r="190" spans="1:11" hidden="1" outlineLevel="1" x14ac:dyDescent="0.3">
      <c r="A190" s="329" t="s">
        <v>779</v>
      </c>
      <c r="B190" s="321" t="s">
        <v>781</v>
      </c>
      <c r="C190" s="207"/>
      <c r="D190" s="207"/>
      <c r="E190" s="207"/>
      <c r="F190" s="330"/>
      <c r="G190" s="330"/>
      <c r="H190" s="330"/>
      <c r="I190" s="330"/>
      <c r="J190" s="330"/>
      <c r="K190" s="330"/>
    </row>
    <row r="191" spans="1:11" hidden="1" outlineLevel="1" x14ac:dyDescent="0.3">
      <c r="A191" s="331"/>
      <c r="B191" s="332" t="s">
        <v>780</v>
      </c>
      <c r="C191" s="333"/>
      <c r="D191" s="333"/>
      <c r="E191" s="333"/>
      <c r="F191" s="334"/>
      <c r="G191" s="334"/>
      <c r="H191" s="334"/>
      <c r="I191" s="334"/>
      <c r="J191" s="334"/>
      <c r="K191" s="334"/>
    </row>
    <row r="192" spans="1:11" hidden="1" outlineLevel="1" x14ac:dyDescent="0.3">
      <c r="A192" s="327" t="s">
        <v>782</v>
      </c>
      <c r="B192" s="1" t="s">
        <v>864</v>
      </c>
      <c r="C192" s="1"/>
      <c r="D192" s="377"/>
      <c r="E192" s="1" t="s">
        <v>865</v>
      </c>
      <c r="F192" s="377"/>
      <c r="G192" s="328" t="s">
        <v>863</v>
      </c>
      <c r="H192" s="377"/>
      <c r="I192" s="1" t="s">
        <v>784</v>
      </c>
      <c r="J192" s="1"/>
      <c r="K192" s="1"/>
    </row>
    <row r="193" spans="1:18" hidden="1" outlineLevel="1" x14ac:dyDescent="0.3">
      <c r="A193" s="329" t="s">
        <v>785</v>
      </c>
      <c r="B193" s="337" t="s">
        <v>786</v>
      </c>
      <c r="C193" s="207"/>
      <c r="D193" s="207"/>
      <c r="E193" s="207"/>
      <c r="F193" s="207"/>
      <c r="G193" s="207"/>
      <c r="H193" s="207"/>
      <c r="I193" s="207"/>
      <c r="J193" s="207"/>
      <c r="K193" s="100"/>
    </row>
    <row r="194" spans="1:18" hidden="1" outlineLevel="1" x14ac:dyDescent="0.3">
      <c r="A194" s="331"/>
      <c r="B194" s="121"/>
      <c r="C194" s="333"/>
      <c r="D194" s="333"/>
      <c r="E194" s="333"/>
      <c r="F194" s="333"/>
      <c r="G194" s="333"/>
      <c r="H194" s="376">
        <v>0</v>
      </c>
      <c r="I194" s="338" t="s">
        <v>116</v>
      </c>
      <c r="J194" s="376">
        <v>0</v>
      </c>
      <c r="K194" s="103" t="s">
        <v>117</v>
      </c>
    </row>
    <row r="195" spans="1:18" hidden="1" outlineLevel="1" x14ac:dyDescent="0.3">
      <c r="A195" s="212" t="s">
        <v>787</v>
      </c>
      <c r="B195" s="282" t="s">
        <v>788</v>
      </c>
      <c r="C195" s="282"/>
      <c r="D195" s="282"/>
      <c r="E195" s="282"/>
      <c r="F195" s="282"/>
      <c r="G195" s="282"/>
      <c r="H195" s="376">
        <v>0</v>
      </c>
      <c r="I195" s="282"/>
      <c r="J195" s="282"/>
      <c r="K195" s="336"/>
    </row>
    <row r="196" spans="1:18" hidden="1" outlineLevel="1" x14ac:dyDescent="0.3">
      <c r="A196" s="329" t="s">
        <v>789</v>
      </c>
      <c r="B196" s="337" t="s">
        <v>790</v>
      </c>
      <c r="C196" s="207"/>
      <c r="D196" s="207"/>
      <c r="E196" s="207"/>
      <c r="F196" s="207"/>
      <c r="G196" s="207"/>
      <c r="H196" s="376">
        <v>0</v>
      </c>
      <c r="I196" s="339" t="s">
        <v>116</v>
      </c>
      <c r="J196" s="376">
        <v>0</v>
      </c>
      <c r="K196" s="340" t="s">
        <v>117</v>
      </c>
    </row>
    <row r="197" spans="1:18" hidden="1" outlineLevel="1" x14ac:dyDescent="0.3">
      <c r="A197" s="331"/>
      <c r="B197" s="333"/>
      <c r="C197" s="333"/>
      <c r="D197" s="333"/>
      <c r="E197" s="333"/>
      <c r="F197" s="341" t="s">
        <v>791</v>
      </c>
      <c r="G197" s="333"/>
      <c r="H197" s="333"/>
      <c r="I197" s="333"/>
      <c r="J197" s="333"/>
      <c r="K197" s="162"/>
    </row>
    <row r="198" spans="1:18" hidden="1" outlineLevel="1" x14ac:dyDescent="0.3">
      <c r="A198" s="212" t="s">
        <v>793</v>
      </c>
      <c r="B198" s="282" t="s">
        <v>792</v>
      </c>
      <c r="C198" s="282"/>
      <c r="D198" s="282"/>
      <c r="E198" s="282"/>
      <c r="F198" s="282"/>
      <c r="G198" s="282"/>
      <c r="H198" s="376">
        <v>0</v>
      </c>
      <c r="I198" s="342" t="s">
        <v>116</v>
      </c>
      <c r="J198" s="376">
        <v>0</v>
      </c>
      <c r="K198" s="343" t="s">
        <v>117</v>
      </c>
    </row>
    <row r="199" spans="1:18" hidden="1" outlineLevel="1" x14ac:dyDescent="0.3">
      <c r="A199" s="344" t="s">
        <v>961</v>
      </c>
      <c r="B199" s="342" t="s">
        <v>197</v>
      </c>
      <c r="C199" s="282"/>
      <c r="D199" s="282"/>
      <c r="E199" s="282"/>
      <c r="F199" s="282"/>
      <c r="G199" s="282"/>
      <c r="H199" s="282"/>
      <c r="I199" s="282"/>
      <c r="J199" s="282"/>
      <c r="K199" s="336"/>
    </row>
    <row r="200" spans="1:18" ht="15" hidden="1" outlineLevel="1" thickBot="1" x14ac:dyDescent="0.35">
      <c r="A200" s="345">
        <v>1</v>
      </c>
      <c r="B200" s="335" t="s">
        <v>794</v>
      </c>
      <c r="C200" s="1"/>
      <c r="D200" s="1"/>
      <c r="E200" s="1"/>
      <c r="F200" s="1"/>
      <c r="G200" s="1"/>
      <c r="H200" s="1"/>
      <c r="I200" s="1"/>
      <c r="J200" s="1"/>
      <c r="K200" s="1"/>
    </row>
    <row r="201" spans="1:18" hidden="1" outlineLevel="1" x14ac:dyDescent="0.3">
      <c r="A201" s="345"/>
      <c r="B201" s="335" t="s">
        <v>795</v>
      </c>
      <c r="C201" s="1"/>
      <c r="D201" s="1"/>
      <c r="E201" s="1"/>
      <c r="F201" s="1"/>
      <c r="G201" s="1"/>
      <c r="H201" s="1"/>
      <c r="I201" s="1"/>
      <c r="J201" s="206">
        <v>1</v>
      </c>
      <c r="K201" s="74">
        <f>M203</f>
        <v>0</v>
      </c>
      <c r="L201" s="380" t="s">
        <v>957</v>
      </c>
      <c r="M201" s="629"/>
      <c r="N201" s="268" t="s">
        <v>958</v>
      </c>
      <c r="O201" s="59"/>
      <c r="P201" s="59"/>
      <c r="Q201" s="59"/>
      <c r="R201" s="90"/>
    </row>
    <row r="202" spans="1:18" hidden="1" outlineLevel="1" x14ac:dyDescent="0.3">
      <c r="A202" s="345">
        <v>2</v>
      </c>
      <c r="B202" s="1" t="s">
        <v>796</v>
      </c>
      <c r="C202" s="1"/>
      <c r="D202" s="1"/>
      <c r="E202" s="1"/>
      <c r="F202" s="1"/>
      <c r="G202" s="1"/>
      <c r="H202" s="1"/>
      <c r="I202" s="1"/>
      <c r="J202" s="206">
        <v>2</v>
      </c>
      <c r="K202" s="367"/>
      <c r="L202" s="1"/>
      <c r="M202" s="376"/>
      <c r="N202" s="32" t="s">
        <v>959</v>
      </c>
      <c r="O202" s="32"/>
      <c r="P202" s="32"/>
      <c r="Q202" s="32"/>
      <c r="R202" s="39"/>
    </row>
    <row r="203" spans="1:18" ht="15" hidden="1" outlineLevel="1" thickBot="1" x14ac:dyDescent="0.35">
      <c r="A203" s="345">
        <v>3</v>
      </c>
      <c r="B203" s="1" t="s">
        <v>797</v>
      </c>
      <c r="C203" s="1"/>
      <c r="D203" s="1"/>
      <c r="E203" s="1"/>
      <c r="F203" s="1"/>
      <c r="G203" s="1"/>
      <c r="H203" s="1"/>
      <c r="I203" s="1"/>
      <c r="J203" s="206">
        <v>3</v>
      </c>
      <c r="K203" s="213">
        <f>K201-K202</f>
        <v>0</v>
      </c>
      <c r="L203" s="1"/>
      <c r="M203" s="304">
        <f>M201+M202</f>
        <v>0</v>
      </c>
      <c r="N203" s="66" t="s">
        <v>960</v>
      </c>
      <c r="O203" s="66"/>
      <c r="P203" s="66"/>
      <c r="Q203" s="66"/>
      <c r="R203" s="89"/>
    </row>
    <row r="204" spans="1:18" hidden="1" outlineLevel="1" x14ac:dyDescent="0.3">
      <c r="A204" s="345">
        <v>4</v>
      </c>
      <c r="B204" s="1" t="s">
        <v>798</v>
      </c>
      <c r="C204" s="1"/>
      <c r="D204" s="1"/>
      <c r="E204" s="1"/>
      <c r="F204" s="1"/>
      <c r="G204" s="1"/>
      <c r="H204" s="1"/>
      <c r="I204" s="1"/>
      <c r="J204" s="206">
        <v>4</v>
      </c>
      <c r="K204" s="213">
        <f>K248</f>
        <v>0</v>
      </c>
      <c r="L204" s="1"/>
      <c r="M204" s="1"/>
    </row>
    <row r="205" spans="1:18" hidden="1" outlineLevel="1" x14ac:dyDescent="0.3">
      <c r="A205" s="345">
        <v>5</v>
      </c>
      <c r="B205" s="327" t="s">
        <v>799</v>
      </c>
      <c r="C205" s="1" t="s">
        <v>800</v>
      </c>
      <c r="D205" s="1"/>
      <c r="E205" s="1"/>
      <c r="F205" s="1"/>
      <c r="G205" s="1"/>
      <c r="H205" s="1"/>
      <c r="I205" s="1"/>
      <c r="J205" s="206">
        <v>5</v>
      </c>
      <c r="K205" s="213">
        <f>K203-K204</f>
        <v>0</v>
      </c>
    </row>
    <row r="206" spans="1:18" hidden="1" outlineLevel="1" x14ac:dyDescent="0.3">
      <c r="A206" s="345">
        <v>6</v>
      </c>
      <c r="B206" s="335" t="s">
        <v>801</v>
      </c>
      <c r="C206" s="1" t="s">
        <v>802</v>
      </c>
      <c r="D206" s="1"/>
      <c r="E206" s="1"/>
      <c r="F206" s="1"/>
      <c r="G206" s="1"/>
      <c r="H206" s="1"/>
      <c r="I206" s="1"/>
      <c r="J206" s="206">
        <v>6</v>
      </c>
      <c r="K206" s="367"/>
    </row>
    <row r="207" spans="1:18" hidden="1" outlineLevel="1" x14ac:dyDescent="0.3">
      <c r="A207" s="347">
        <v>7</v>
      </c>
      <c r="B207" s="338" t="s">
        <v>803</v>
      </c>
      <c r="C207" s="333" t="s">
        <v>804</v>
      </c>
      <c r="D207" s="333"/>
      <c r="E207" s="333"/>
      <c r="F207" s="333"/>
      <c r="G207" s="333"/>
      <c r="H207" s="333"/>
      <c r="I207" s="333"/>
      <c r="J207" s="206">
        <v>7</v>
      </c>
      <c r="K207" s="213">
        <f>K205+K206</f>
        <v>0</v>
      </c>
    </row>
    <row r="208" spans="1:18" hidden="1" outlineLevel="1" x14ac:dyDescent="0.3">
      <c r="A208" s="344" t="s">
        <v>805</v>
      </c>
      <c r="B208" s="342" t="s">
        <v>806</v>
      </c>
      <c r="C208" s="282" t="s">
        <v>807</v>
      </c>
      <c r="D208" s="282"/>
      <c r="E208" s="282"/>
      <c r="F208" s="282"/>
      <c r="G208" s="282"/>
      <c r="H208" s="282"/>
      <c r="I208" s="282"/>
      <c r="J208" s="282"/>
      <c r="K208" s="336"/>
    </row>
    <row r="209" spans="1:11" hidden="1" outlineLevel="1" x14ac:dyDescent="0.3">
      <c r="A209" s="345">
        <v>8</v>
      </c>
      <c r="B209" s="1" t="s">
        <v>808</v>
      </c>
      <c r="C209" s="1"/>
      <c r="D209" s="206">
        <v>8</v>
      </c>
      <c r="E209" s="367"/>
      <c r="F209" s="327">
        <v>20</v>
      </c>
      <c r="G209" s="1" t="s">
        <v>822</v>
      </c>
      <c r="H209" s="1"/>
      <c r="I209" s="1"/>
      <c r="J209" s="351"/>
      <c r="K209" s="164"/>
    </row>
    <row r="210" spans="1:11" hidden="1" outlineLevel="1" x14ac:dyDescent="0.3">
      <c r="A210" s="345">
        <v>9</v>
      </c>
      <c r="B210" s="1" t="s">
        <v>809</v>
      </c>
      <c r="C210" s="1"/>
      <c r="D210" s="206">
        <v>9</v>
      </c>
      <c r="E210" s="367"/>
      <c r="F210" s="348" t="s">
        <v>518</v>
      </c>
      <c r="G210" s="1" t="s">
        <v>823</v>
      </c>
      <c r="H210" s="1"/>
      <c r="I210" s="1"/>
      <c r="J210" s="350" t="s">
        <v>143</v>
      </c>
      <c r="K210" s="367"/>
    </row>
    <row r="211" spans="1:11" hidden="1" outlineLevel="1" x14ac:dyDescent="0.3">
      <c r="A211" s="345">
        <v>10</v>
      </c>
      <c r="B211" s="1" t="s">
        <v>810</v>
      </c>
      <c r="C211" s="1"/>
      <c r="D211" s="206">
        <v>10</v>
      </c>
      <c r="E211" s="367"/>
      <c r="F211" s="348" t="s">
        <v>432</v>
      </c>
      <c r="G211" s="1" t="s">
        <v>824</v>
      </c>
      <c r="H211" s="1"/>
      <c r="I211" s="1"/>
      <c r="J211" s="350" t="s">
        <v>324</v>
      </c>
      <c r="K211" s="367"/>
    </row>
    <row r="212" spans="1:11" hidden="1" outlineLevel="1" x14ac:dyDescent="0.3">
      <c r="A212" s="345">
        <v>11</v>
      </c>
      <c r="B212" s="1" t="s">
        <v>811</v>
      </c>
      <c r="C212" s="1"/>
      <c r="D212" s="206">
        <v>11</v>
      </c>
      <c r="E212" s="367"/>
      <c r="F212" s="327">
        <v>21</v>
      </c>
      <c r="G212" s="1" t="s">
        <v>825</v>
      </c>
      <c r="H212" s="1"/>
      <c r="I212" s="1"/>
      <c r="J212" s="350">
        <v>21</v>
      </c>
      <c r="K212" s="367"/>
    </row>
    <row r="213" spans="1:11" hidden="1" outlineLevel="1" x14ac:dyDescent="0.3">
      <c r="A213" s="345">
        <v>12</v>
      </c>
      <c r="B213" s="1" t="s">
        <v>812</v>
      </c>
      <c r="C213" s="1"/>
      <c r="D213" s="206">
        <v>12</v>
      </c>
      <c r="E213" s="367"/>
      <c r="F213" s="327">
        <v>22</v>
      </c>
      <c r="G213" s="1" t="s">
        <v>826</v>
      </c>
      <c r="H213" s="1"/>
      <c r="I213" s="1"/>
      <c r="J213" s="350">
        <v>22</v>
      </c>
      <c r="K213" s="367"/>
    </row>
    <row r="214" spans="1:11" hidden="1" outlineLevel="1" x14ac:dyDescent="0.3">
      <c r="A214" s="327">
        <v>13</v>
      </c>
      <c r="B214" s="335" t="s">
        <v>813</v>
      </c>
      <c r="C214" s="1"/>
      <c r="D214" s="206">
        <v>13</v>
      </c>
      <c r="E214" s="367"/>
      <c r="F214" s="327">
        <v>23</v>
      </c>
      <c r="G214" s="1" t="s">
        <v>827</v>
      </c>
      <c r="H214" s="1"/>
      <c r="I214" s="1"/>
      <c r="J214" s="350">
        <v>23</v>
      </c>
      <c r="K214" s="367"/>
    </row>
    <row r="215" spans="1:11" hidden="1" outlineLevel="1" x14ac:dyDescent="0.3">
      <c r="A215" s="327">
        <v>14</v>
      </c>
      <c r="B215" s="335" t="s">
        <v>814</v>
      </c>
      <c r="C215" s="1"/>
      <c r="D215" s="206">
        <v>14</v>
      </c>
      <c r="E215" s="367"/>
      <c r="F215" s="327">
        <v>24</v>
      </c>
      <c r="G215" s="1" t="s">
        <v>828</v>
      </c>
      <c r="H215" s="1"/>
      <c r="I215" s="1"/>
      <c r="J215" s="351"/>
      <c r="K215" s="164"/>
    </row>
    <row r="216" spans="1:11" hidden="1" outlineLevel="1" x14ac:dyDescent="0.3">
      <c r="A216" s="327">
        <v>15</v>
      </c>
      <c r="B216" s="335" t="s">
        <v>815</v>
      </c>
      <c r="C216" s="1"/>
      <c r="D216" s="206">
        <v>15</v>
      </c>
      <c r="E216" s="367"/>
      <c r="F216" s="348" t="s">
        <v>518</v>
      </c>
      <c r="G216" s="1" t="s">
        <v>829</v>
      </c>
      <c r="H216" s="1"/>
      <c r="I216" s="1"/>
      <c r="J216" s="350" t="s">
        <v>836</v>
      </c>
      <c r="K216" s="367"/>
    </row>
    <row r="217" spans="1:11" hidden="1" outlineLevel="1" x14ac:dyDescent="0.3">
      <c r="A217" s="327">
        <v>16</v>
      </c>
      <c r="B217" s="335" t="s">
        <v>816</v>
      </c>
      <c r="C217" s="1"/>
      <c r="D217" s="349"/>
      <c r="E217" s="349"/>
      <c r="F217" s="348" t="s">
        <v>432</v>
      </c>
      <c r="G217" s="1" t="s">
        <v>830</v>
      </c>
      <c r="H217" s="1"/>
      <c r="I217" s="1"/>
      <c r="J217" s="350" t="s">
        <v>837</v>
      </c>
      <c r="K217" s="367"/>
    </row>
    <row r="218" spans="1:11" hidden="1" outlineLevel="1" x14ac:dyDescent="0.3">
      <c r="A218" s="348" t="s">
        <v>518</v>
      </c>
      <c r="B218" s="335" t="s">
        <v>817</v>
      </c>
      <c r="C218" s="1"/>
      <c r="D218" s="350" t="s">
        <v>321</v>
      </c>
      <c r="E218" s="367"/>
      <c r="F218" s="348">
        <v>25</v>
      </c>
      <c r="G218" s="1" t="s">
        <v>831</v>
      </c>
      <c r="H218" s="1"/>
      <c r="I218" s="1"/>
      <c r="J218" s="350">
        <v>25</v>
      </c>
      <c r="K218" s="367"/>
    </row>
    <row r="219" spans="1:11" hidden="1" outlineLevel="1" x14ac:dyDescent="0.3">
      <c r="A219" s="348" t="s">
        <v>432</v>
      </c>
      <c r="B219" s="335" t="s">
        <v>818</v>
      </c>
      <c r="C219" s="1"/>
      <c r="D219" s="350" t="s">
        <v>323</v>
      </c>
      <c r="E219" s="367"/>
      <c r="F219" s="348">
        <v>26</v>
      </c>
      <c r="G219" s="1" t="s">
        <v>832</v>
      </c>
      <c r="J219" s="213">
        <v>26</v>
      </c>
      <c r="K219" s="367"/>
    </row>
    <row r="220" spans="1:11" hidden="1" outlineLevel="1" x14ac:dyDescent="0.3">
      <c r="A220" s="327">
        <v>17</v>
      </c>
      <c r="B220" s="335" t="s">
        <v>819</v>
      </c>
      <c r="C220" s="1"/>
      <c r="D220" s="350">
        <v>17</v>
      </c>
      <c r="E220" s="367"/>
      <c r="F220" s="354" t="s">
        <v>835</v>
      </c>
      <c r="G220" s="1" t="s">
        <v>833</v>
      </c>
      <c r="J220" s="353" t="s">
        <v>835</v>
      </c>
      <c r="K220" s="213">
        <f>K266</f>
        <v>0</v>
      </c>
    </row>
    <row r="221" spans="1:11" hidden="1" outlineLevel="1" x14ac:dyDescent="0.3">
      <c r="A221" s="327">
        <v>18</v>
      </c>
      <c r="B221" s="1" t="s">
        <v>820</v>
      </c>
      <c r="C221" s="1"/>
      <c r="D221" s="350">
        <v>18</v>
      </c>
      <c r="E221" s="367"/>
      <c r="F221" s="348" t="s">
        <v>432</v>
      </c>
      <c r="G221" s="327" t="s">
        <v>834</v>
      </c>
      <c r="H221" s="1"/>
      <c r="I221" s="1"/>
      <c r="J221" s="353" t="s">
        <v>838</v>
      </c>
      <c r="K221" s="164"/>
    </row>
    <row r="222" spans="1:11" hidden="1" outlineLevel="1" x14ac:dyDescent="0.3">
      <c r="A222" s="338">
        <v>19</v>
      </c>
      <c r="B222" s="333" t="s">
        <v>821</v>
      </c>
      <c r="C222" s="333"/>
      <c r="D222" s="350">
        <v>19</v>
      </c>
      <c r="E222" s="367"/>
      <c r="F222" s="121"/>
      <c r="G222" s="333"/>
      <c r="H222" s="333"/>
      <c r="I222" s="333"/>
      <c r="J222" s="333"/>
      <c r="K222" s="333"/>
    </row>
    <row r="223" spans="1:11" hidden="1" outlineLevel="1" x14ac:dyDescent="0.3">
      <c r="A223" s="327">
        <v>28</v>
      </c>
      <c r="B223" s="335" t="s">
        <v>839</v>
      </c>
      <c r="C223" s="1" t="s">
        <v>840</v>
      </c>
      <c r="D223" s="51"/>
      <c r="E223" s="51"/>
      <c r="F223" s="1"/>
      <c r="G223" s="1"/>
      <c r="H223" s="1"/>
      <c r="I223" s="1"/>
      <c r="J223" s="350">
        <v>28</v>
      </c>
      <c r="K223" s="213">
        <f>SUM(E209:E222,K209:K221)</f>
        <v>0</v>
      </c>
    </row>
    <row r="224" spans="1:11" hidden="1" outlineLevel="1" x14ac:dyDescent="0.3">
      <c r="A224" s="327">
        <v>29</v>
      </c>
      <c r="B224" s="335" t="s">
        <v>841</v>
      </c>
      <c r="C224" s="1"/>
      <c r="D224" s="51"/>
      <c r="E224" s="51"/>
      <c r="F224" s="1"/>
      <c r="G224" s="1"/>
      <c r="H224" s="1"/>
      <c r="I224" s="1"/>
      <c r="J224" s="350">
        <v>29</v>
      </c>
      <c r="K224" s="213">
        <f>K207-K223</f>
        <v>0</v>
      </c>
    </row>
    <row r="225" spans="1:11" hidden="1" outlineLevel="1" x14ac:dyDescent="0.3">
      <c r="A225" s="327">
        <v>30</v>
      </c>
      <c r="B225" s="335" t="s">
        <v>842</v>
      </c>
      <c r="C225" s="1"/>
      <c r="D225" s="51"/>
      <c r="E225" s="51"/>
      <c r="F225" s="1"/>
      <c r="G225" s="1"/>
      <c r="H225" s="1"/>
      <c r="I225" s="1"/>
      <c r="J225" s="744">
        <v>30</v>
      </c>
      <c r="K225" s="746"/>
    </row>
    <row r="226" spans="1:11" hidden="1" outlineLevel="1" x14ac:dyDescent="0.3">
      <c r="A226" s="327"/>
      <c r="B226" s="335" t="s">
        <v>843</v>
      </c>
      <c r="C226" s="1"/>
      <c r="D226" s="51"/>
      <c r="E226" s="51"/>
      <c r="F226" s="1"/>
      <c r="G226" s="1"/>
      <c r="H226" s="1"/>
      <c r="I226" s="1"/>
      <c r="J226" s="745"/>
      <c r="K226" s="747"/>
    </row>
    <row r="227" spans="1:11" hidden="1" outlineLevel="1" x14ac:dyDescent="0.3">
      <c r="A227" s="327">
        <v>31</v>
      </c>
      <c r="B227" s="335" t="s">
        <v>844</v>
      </c>
      <c r="C227" s="1" t="s">
        <v>845</v>
      </c>
      <c r="D227" s="51"/>
      <c r="E227" s="51"/>
      <c r="F227" s="1"/>
      <c r="G227" s="1"/>
      <c r="H227" s="1"/>
      <c r="I227" s="1"/>
      <c r="J227" s="744">
        <v>31</v>
      </c>
      <c r="K227" s="724">
        <f>K224-K225</f>
        <v>0</v>
      </c>
    </row>
    <row r="228" spans="1:11" hidden="1" outlineLevel="1" x14ac:dyDescent="0.3">
      <c r="A228" s="327"/>
      <c r="B228" s="356" t="s">
        <v>847</v>
      </c>
      <c r="C228" s="1"/>
      <c r="D228" s="51"/>
      <c r="E228" s="51"/>
      <c r="F228" s="1"/>
      <c r="G228" s="1"/>
      <c r="H228" s="1"/>
      <c r="I228" s="1"/>
      <c r="J228" s="745"/>
      <c r="K228" s="726"/>
    </row>
    <row r="229" spans="1:11" hidden="1" outlineLevel="1" x14ac:dyDescent="0.3">
      <c r="A229" s="327"/>
      <c r="B229" s="335" t="s">
        <v>846</v>
      </c>
      <c r="C229" s="1"/>
      <c r="D229" s="51"/>
      <c r="E229" s="51"/>
      <c r="F229" s="1"/>
      <c r="G229" s="1"/>
      <c r="H229" s="1"/>
      <c r="I229" s="1"/>
      <c r="J229" s="355"/>
      <c r="K229" s="355"/>
    </row>
    <row r="230" spans="1:11" hidden="1" outlineLevel="1" x14ac:dyDescent="0.3">
      <c r="A230" s="327"/>
      <c r="B230" s="356" t="s">
        <v>848</v>
      </c>
      <c r="C230" s="1"/>
      <c r="D230" s="51"/>
      <c r="E230" s="51"/>
      <c r="F230" s="1"/>
      <c r="G230" s="1"/>
      <c r="H230" s="1"/>
      <c r="I230" s="1"/>
      <c r="J230" s="355"/>
      <c r="K230" s="355"/>
    </row>
    <row r="231" spans="1:11" hidden="1" outlineLevel="1" x14ac:dyDescent="0.3">
      <c r="A231" s="327">
        <v>32</v>
      </c>
      <c r="B231" s="335" t="s">
        <v>896</v>
      </c>
      <c r="C231" s="1"/>
      <c r="D231" s="51"/>
      <c r="E231" s="51"/>
      <c r="F231" s="1"/>
      <c r="G231" s="1"/>
      <c r="H231" s="1"/>
      <c r="I231" s="1"/>
      <c r="J231" t="s">
        <v>853</v>
      </c>
    </row>
    <row r="232" spans="1:11" hidden="1" outlineLevel="1" x14ac:dyDescent="0.3">
      <c r="A232" s="327"/>
      <c r="B232" s="356" t="s">
        <v>849</v>
      </c>
      <c r="C232" s="1"/>
      <c r="D232" s="51"/>
      <c r="E232" s="51"/>
      <c r="F232" s="1"/>
      <c r="G232" s="1"/>
      <c r="H232" s="1"/>
      <c r="I232" s="1"/>
      <c r="J232" s="350" t="s">
        <v>852</v>
      </c>
      <c r="K232" s="367"/>
    </row>
    <row r="233" spans="1:11" hidden="1" outlineLevel="1" x14ac:dyDescent="0.3">
      <c r="A233" s="327"/>
      <c r="B233" s="335" t="s">
        <v>850</v>
      </c>
      <c r="C233" s="1"/>
      <c r="D233" s="51"/>
      <c r="E233" s="51"/>
      <c r="F233" s="1"/>
      <c r="G233" s="1"/>
      <c r="H233" s="1"/>
      <c r="I233" s="1"/>
      <c r="J233" s="1" t="s">
        <v>854</v>
      </c>
      <c r="K233" s="1"/>
    </row>
    <row r="234" spans="1:11" hidden="1" outlineLevel="1" x14ac:dyDescent="0.3">
      <c r="A234" s="359"/>
      <c r="B234" s="360" t="s">
        <v>851</v>
      </c>
      <c r="C234" s="51"/>
      <c r="D234" s="51"/>
      <c r="E234" s="51"/>
      <c r="F234" s="51"/>
      <c r="G234" s="51"/>
      <c r="H234" s="51"/>
      <c r="I234" s="51"/>
      <c r="J234" s="350" t="s">
        <v>855</v>
      </c>
      <c r="K234" s="367"/>
    </row>
    <row r="235" spans="1:11" hidden="1" outlineLevel="1" x14ac:dyDescent="0.3">
      <c r="A235" s="338"/>
      <c r="B235" s="361" t="s">
        <v>858</v>
      </c>
      <c r="C235" s="333"/>
      <c r="D235" s="333"/>
      <c r="E235" s="333"/>
      <c r="F235" s="333"/>
      <c r="G235" s="333"/>
      <c r="H235" s="333"/>
      <c r="I235" s="333"/>
      <c r="J235" s="358"/>
      <c r="K235" s="282"/>
    </row>
    <row r="236" spans="1:11" hidden="1" outlineLevel="1" x14ac:dyDescent="0.3">
      <c r="A236" s="344" t="s">
        <v>856</v>
      </c>
      <c r="B236" s="342" t="s">
        <v>857</v>
      </c>
      <c r="C236" s="282"/>
      <c r="D236" s="282"/>
      <c r="E236" s="282"/>
      <c r="F236" s="282"/>
      <c r="G236" s="282"/>
      <c r="H236" s="282"/>
      <c r="I236" s="282"/>
      <c r="J236" s="282"/>
      <c r="K236" s="336"/>
    </row>
    <row r="237" spans="1:11" hidden="1" outlineLevel="1" x14ac:dyDescent="0.3">
      <c r="A237" s="327">
        <v>33</v>
      </c>
      <c r="B237" s="335" t="s">
        <v>859</v>
      </c>
      <c r="C237" s="1"/>
      <c r="D237" s="51"/>
      <c r="E237" s="51"/>
      <c r="F237" s="1"/>
      <c r="G237" s="1"/>
      <c r="H237" s="1"/>
      <c r="I237" s="1"/>
      <c r="J237" s="257"/>
      <c r="K237" s="51"/>
    </row>
    <row r="238" spans="1:11" hidden="1" outlineLevel="1" x14ac:dyDescent="0.3">
      <c r="A238" s="327"/>
      <c r="B238" s="1"/>
      <c r="C238" s="352" t="s">
        <v>684</v>
      </c>
      <c r="D238" s="376"/>
      <c r="E238" s="1" t="s">
        <v>862</v>
      </c>
      <c r="F238" s="376"/>
      <c r="G238" s="328" t="s">
        <v>861</v>
      </c>
      <c r="H238" s="377"/>
      <c r="I238" s="1" t="s">
        <v>860</v>
      </c>
      <c r="J238" s="1"/>
      <c r="K238" s="1"/>
    </row>
    <row r="239" spans="1:11" hidden="1" outlineLevel="1" x14ac:dyDescent="0.3">
      <c r="A239" s="327">
        <v>34</v>
      </c>
      <c r="B239" s="335" t="s">
        <v>866</v>
      </c>
      <c r="C239" s="1"/>
      <c r="D239" s="51"/>
      <c r="E239" s="51"/>
      <c r="F239" s="1"/>
      <c r="G239" s="1"/>
      <c r="H239" s="1"/>
      <c r="I239" s="1"/>
      <c r="J239" s="257"/>
      <c r="K239" s="51"/>
    </row>
    <row r="240" spans="1:11" hidden="1" outlineLevel="1" x14ac:dyDescent="0.3">
      <c r="A240" s="327"/>
      <c r="B240" s="335" t="s">
        <v>867</v>
      </c>
      <c r="C240" s="1"/>
      <c r="D240" s="51"/>
      <c r="E240" s="51"/>
      <c r="F240" s="1"/>
      <c r="G240" s="1"/>
      <c r="H240" s="376">
        <v>0</v>
      </c>
      <c r="I240" s="338" t="s">
        <v>116</v>
      </c>
      <c r="J240" s="376">
        <v>0</v>
      </c>
      <c r="K240" s="103" t="s">
        <v>117</v>
      </c>
    </row>
    <row r="241" spans="1:11" hidden="1" outlineLevel="1" x14ac:dyDescent="0.3">
      <c r="A241" s="327">
        <v>35</v>
      </c>
      <c r="B241" s="335" t="s">
        <v>868</v>
      </c>
      <c r="C241" s="1"/>
      <c r="D241" s="51"/>
      <c r="E241" s="51"/>
      <c r="F241" s="1"/>
      <c r="G241" s="1"/>
      <c r="H241" s="51"/>
      <c r="I241" s="359"/>
      <c r="J241" s="350">
        <v>35</v>
      </c>
      <c r="K241" s="367"/>
    </row>
    <row r="242" spans="1:11" hidden="1" outlineLevel="1" x14ac:dyDescent="0.3">
      <c r="A242" s="327">
        <v>36</v>
      </c>
      <c r="B242" s="335" t="s">
        <v>869</v>
      </c>
      <c r="C242" s="1"/>
      <c r="D242" s="51"/>
      <c r="E242" s="51"/>
      <c r="F242" s="1"/>
      <c r="G242" s="1"/>
      <c r="H242" s="51"/>
      <c r="I242" s="359"/>
      <c r="J242" s="350">
        <v>36</v>
      </c>
      <c r="K242" s="367"/>
    </row>
    <row r="243" spans="1:11" hidden="1" outlineLevel="1" x14ac:dyDescent="0.3">
      <c r="A243" s="327">
        <v>37</v>
      </c>
      <c r="B243" s="335" t="s">
        <v>870</v>
      </c>
      <c r="C243" s="1"/>
      <c r="D243" s="51"/>
      <c r="E243" s="51"/>
      <c r="F243" s="1"/>
      <c r="G243" s="1"/>
      <c r="H243" s="51"/>
      <c r="I243" s="359"/>
      <c r="J243" s="350">
        <v>37</v>
      </c>
      <c r="K243" s="367"/>
    </row>
    <row r="244" spans="1:11" hidden="1" outlineLevel="1" x14ac:dyDescent="0.3">
      <c r="A244" s="327">
        <v>38</v>
      </c>
      <c r="B244" s="335" t="s">
        <v>871</v>
      </c>
      <c r="C244" s="1"/>
      <c r="D244" s="51"/>
      <c r="E244" s="51"/>
      <c r="F244" s="1"/>
      <c r="G244" s="1"/>
      <c r="H244" s="51"/>
      <c r="I244" s="359"/>
      <c r="J244" s="350">
        <v>38</v>
      </c>
      <c r="K244" s="367"/>
    </row>
    <row r="245" spans="1:11" hidden="1" outlineLevel="1" x14ac:dyDescent="0.3">
      <c r="A245" s="327">
        <v>39</v>
      </c>
      <c r="B245" s="335" t="s">
        <v>872</v>
      </c>
      <c r="C245" s="1"/>
      <c r="D245" s="51"/>
      <c r="E245" s="51"/>
      <c r="F245" s="1"/>
      <c r="G245" s="1"/>
      <c r="H245" s="51"/>
      <c r="I245" s="359"/>
      <c r="J245" s="350">
        <v>39</v>
      </c>
      <c r="K245" s="367"/>
    </row>
    <row r="246" spans="1:11" hidden="1" outlineLevel="1" x14ac:dyDescent="0.3">
      <c r="A246" s="327">
        <v>40</v>
      </c>
      <c r="B246" s="335" t="s">
        <v>873</v>
      </c>
      <c r="C246" s="1"/>
      <c r="D246" s="51"/>
      <c r="E246" s="51"/>
      <c r="F246" s="1"/>
      <c r="G246" s="1"/>
      <c r="H246" s="51"/>
      <c r="I246" s="359"/>
      <c r="J246" s="350">
        <v>40</v>
      </c>
      <c r="K246" s="213">
        <f>SUM(K241:K245)</f>
        <v>0</v>
      </c>
    </row>
    <row r="247" spans="1:11" hidden="1" outlineLevel="1" x14ac:dyDescent="0.3">
      <c r="A247" s="327">
        <v>41</v>
      </c>
      <c r="B247" s="335" t="s">
        <v>874</v>
      </c>
      <c r="C247" s="1"/>
      <c r="D247" s="51"/>
      <c r="E247" s="51"/>
      <c r="F247" s="1"/>
      <c r="G247" s="1"/>
      <c r="H247" s="51"/>
      <c r="I247" s="359"/>
      <c r="J247" s="350">
        <v>41</v>
      </c>
      <c r="K247" s="367"/>
    </row>
    <row r="248" spans="1:11" hidden="1" outlineLevel="1" x14ac:dyDescent="0.3">
      <c r="A248" s="327">
        <v>42</v>
      </c>
      <c r="B248" s="346" t="s">
        <v>876</v>
      </c>
      <c r="C248" s="1" t="s">
        <v>875</v>
      </c>
      <c r="D248" s="51"/>
      <c r="E248" s="51"/>
      <c r="F248" s="1"/>
      <c r="G248" s="1"/>
      <c r="H248" s="51"/>
      <c r="I248" s="359"/>
      <c r="J248" s="362">
        <v>42</v>
      </c>
      <c r="K248" s="326">
        <f>K246-K247</f>
        <v>0</v>
      </c>
    </row>
    <row r="249" spans="1:11" hidden="1" outlineLevel="1" x14ac:dyDescent="0.3">
      <c r="A249" s="363" t="s">
        <v>877</v>
      </c>
      <c r="B249" s="339" t="s">
        <v>878</v>
      </c>
      <c r="C249" s="207"/>
      <c r="D249" s="207" t="s">
        <v>879</v>
      </c>
      <c r="E249" s="207"/>
      <c r="F249" s="207"/>
      <c r="G249" s="207"/>
      <c r="H249" s="207"/>
      <c r="I249" s="207"/>
      <c r="J249" s="207"/>
      <c r="K249" s="100"/>
    </row>
    <row r="250" spans="1:11" hidden="1" outlineLevel="1" x14ac:dyDescent="0.3">
      <c r="A250" s="331"/>
      <c r="B250" s="357"/>
      <c r="C250" s="333"/>
      <c r="D250" s="333" t="s">
        <v>880</v>
      </c>
      <c r="E250" s="333"/>
      <c r="F250" s="333"/>
      <c r="G250" s="333"/>
      <c r="H250" s="333"/>
      <c r="I250" s="338"/>
      <c r="J250" s="333"/>
      <c r="K250" s="103"/>
    </row>
    <row r="251" spans="1:11" hidden="1" outlineLevel="1" x14ac:dyDescent="0.3">
      <c r="A251" s="327">
        <v>43</v>
      </c>
      <c r="B251" s="335" t="s">
        <v>881</v>
      </c>
      <c r="C251" s="1"/>
      <c r="D251" s="51"/>
      <c r="E251" s="51"/>
      <c r="F251" s="1"/>
      <c r="G251" s="1"/>
      <c r="H251" s="742"/>
      <c r="I251" s="743"/>
      <c r="K251" s="359"/>
    </row>
    <row r="252" spans="1:11" hidden="1" outlineLevel="1" x14ac:dyDescent="0.3">
      <c r="A252" s="327">
        <v>44</v>
      </c>
      <c r="B252" t="s">
        <v>882</v>
      </c>
    </row>
    <row r="253" spans="1:11" hidden="1" outlineLevel="1" x14ac:dyDescent="0.3">
      <c r="A253" s="327"/>
      <c r="B253" s="165" t="s">
        <v>883</v>
      </c>
      <c r="C253" s="742"/>
      <c r="D253" s="743"/>
      <c r="E253" s="165" t="s">
        <v>884</v>
      </c>
      <c r="F253" s="742"/>
      <c r="G253" s="743"/>
      <c r="H253" s="165" t="s">
        <v>885</v>
      </c>
      <c r="I253" s="742"/>
      <c r="J253" s="743"/>
    </row>
    <row r="254" spans="1:11" hidden="1" outlineLevel="1" x14ac:dyDescent="0.3">
      <c r="A254" s="327">
        <v>45</v>
      </c>
      <c r="B254" t="s">
        <v>887</v>
      </c>
      <c r="H254" s="376">
        <v>0</v>
      </c>
      <c r="I254" s="338" t="s">
        <v>116</v>
      </c>
      <c r="J254" s="376">
        <v>0</v>
      </c>
      <c r="K254" s="103" t="s">
        <v>117</v>
      </c>
    </row>
    <row r="255" spans="1:11" hidden="1" outlineLevel="1" x14ac:dyDescent="0.3">
      <c r="A255" s="348">
        <v>46</v>
      </c>
      <c r="B255" t="s">
        <v>888</v>
      </c>
      <c r="H255" s="376">
        <v>0</v>
      </c>
      <c r="I255" s="338" t="s">
        <v>116</v>
      </c>
      <c r="J255" s="376">
        <v>0</v>
      </c>
      <c r="K255" s="103" t="s">
        <v>117</v>
      </c>
    </row>
    <row r="256" spans="1:11" hidden="1" outlineLevel="1" x14ac:dyDescent="0.3">
      <c r="A256" s="364" t="s">
        <v>886</v>
      </c>
      <c r="B256" s="335" t="s">
        <v>889</v>
      </c>
      <c r="C256" s="1"/>
      <c r="D256" s="51"/>
      <c r="E256" s="51"/>
      <c r="F256" s="1"/>
      <c r="G256" s="1"/>
      <c r="H256" s="376">
        <v>0</v>
      </c>
      <c r="I256" s="338" t="s">
        <v>116</v>
      </c>
      <c r="J256" s="376">
        <v>0</v>
      </c>
      <c r="K256" s="103" t="s">
        <v>117</v>
      </c>
    </row>
    <row r="257" spans="1:11" hidden="1" outlineLevel="1" x14ac:dyDescent="0.3">
      <c r="A257" s="365" t="s">
        <v>432</v>
      </c>
      <c r="B257" s="357" t="s">
        <v>890</v>
      </c>
      <c r="C257" s="333"/>
      <c r="D257" s="333"/>
      <c r="E257" s="333"/>
      <c r="F257" s="333"/>
      <c r="G257" s="333"/>
      <c r="H257" s="376">
        <v>0</v>
      </c>
      <c r="I257" s="338" t="s">
        <v>116</v>
      </c>
      <c r="J257" s="376">
        <v>0</v>
      </c>
      <c r="K257" s="103" t="s">
        <v>117</v>
      </c>
    </row>
    <row r="258" spans="1:11" hidden="1" outlineLevel="1" x14ac:dyDescent="0.3">
      <c r="A258" s="344" t="s">
        <v>891</v>
      </c>
      <c r="B258" s="342" t="s">
        <v>892</v>
      </c>
      <c r="C258" s="282" t="s">
        <v>893</v>
      </c>
      <c r="D258" s="282"/>
      <c r="E258" s="282"/>
      <c r="F258" s="282"/>
      <c r="G258" s="282"/>
      <c r="H258" s="282"/>
      <c r="I258" s="282"/>
      <c r="J258" s="282"/>
      <c r="K258" s="336"/>
    </row>
    <row r="259" spans="1:11" hidden="1" outlineLevel="1" x14ac:dyDescent="0.3">
      <c r="A259" s="143"/>
      <c r="B259" s="741"/>
      <c r="C259" s="741"/>
      <c r="D259" s="741"/>
      <c r="E259" s="741"/>
      <c r="F259" s="741"/>
      <c r="G259" s="741"/>
      <c r="H259" s="149"/>
      <c r="I259" s="149"/>
      <c r="J259" s="144"/>
      <c r="K259" s="367"/>
    </row>
    <row r="260" spans="1:11" hidden="1" outlineLevel="1" x14ac:dyDescent="0.3">
      <c r="A260" s="143"/>
      <c r="B260" s="741"/>
      <c r="C260" s="741"/>
      <c r="D260" s="741"/>
      <c r="E260" s="741"/>
      <c r="F260" s="741"/>
      <c r="G260" s="741"/>
      <c r="H260" s="149"/>
      <c r="I260" s="149"/>
      <c r="J260" s="144"/>
      <c r="K260" s="367"/>
    </row>
    <row r="261" spans="1:11" hidden="1" outlineLevel="1" x14ac:dyDescent="0.3">
      <c r="A261" s="143"/>
      <c r="B261" s="741"/>
      <c r="C261" s="741"/>
      <c r="D261" s="741"/>
      <c r="E261" s="741"/>
      <c r="F261" s="741"/>
      <c r="G261" s="741"/>
      <c r="H261" s="149"/>
      <c r="I261" s="149"/>
      <c r="J261" s="144"/>
      <c r="K261" s="367"/>
    </row>
    <row r="262" spans="1:11" hidden="1" outlineLevel="1" x14ac:dyDescent="0.3">
      <c r="A262" s="143"/>
      <c r="B262" s="741"/>
      <c r="C262" s="741"/>
      <c r="D262" s="741"/>
      <c r="E262" s="741"/>
      <c r="F262" s="741"/>
      <c r="G262" s="741"/>
      <c r="H262" s="149"/>
      <c r="I262" s="149"/>
      <c r="J262" s="144"/>
      <c r="K262" s="367"/>
    </row>
    <row r="263" spans="1:11" hidden="1" outlineLevel="1" x14ac:dyDescent="0.3">
      <c r="A263" s="143"/>
      <c r="B263" s="741"/>
      <c r="C263" s="741"/>
      <c r="D263" s="741"/>
      <c r="E263" s="741"/>
      <c r="F263" s="741"/>
      <c r="G263" s="741"/>
      <c r="H263" s="149"/>
      <c r="I263" s="149"/>
      <c r="J263" s="144"/>
      <c r="K263" s="367"/>
    </row>
    <row r="264" spans="1:11" hidden="1" outlineLevel="1" x14ac:dyDescent="0.3">
      <c r="A264" s="143"/>
      <c r="B264" s="741"/>
      <c r="C264" s="741"/>
      <c r="D264" s="741"/>
      <c r="E264" s="741"/>
      <c r="F264" s="741"/>
      <c r="G264" s="741"/>
      <c r="H264" s="149"/>
      <c r="I264" s="149"/>
      <c r="J264" s="144"/>
      <c r="K264" s="367"/>
    </row>
    <row r="265" spans="1:11" hidden="1" outlineLevel="1" x14ac:dyDescent="0.3">
      <c r="A265" s="143"/>
      <c r="B265" s="741"/>
      <c r="C265" s="741"/>
      <c r="D265" s="741"/>
      <c r="E265" s="741"/>
      <c r="F265" s="741"/>
      <c r="G265" s="741"/>
      <c r="H265" s="149"/>
      <c r="I265" s="149"/>
      <c r="J265" s="144"/>
      <c r="K265" s="367"/>
    </row>
    <row r="266" spans="1:11" hidden="1" outlineLevel="1" x14ac:dyDescent="0.3">
      <c r="A266" s="154">
        <v>48</v>
      </c>
      <c r="B266" s="366" t="s">
        <v>894</v>
      </c>
      <c r="C266" s="149" t="s">
        <v>895</v>
      </c>
      <c r="D266" s="149"/>
      <c r="E266" s="149"/>
      <c r="F266" s="149"/>
      <c r="G266" s="149"/>
      <c r="H266" s="149"/>
      <c r="I266" s="144"/>
      <c r="J266" s="350">
        <v>48</v>
      </c>
      <c r="K266" s="212">
        <f>SUM(K259:K265)</f>
        <v>0</v>
      </c>
    </row>
    <row r="267" spans="1:11" collapsed="1" x14ac:dyDescent="0.3">
      <c r="A267" s="54" t="s">
        <v>933</v>
      </c>
      <c r="C267" s="185">
        <f>mapping!C176</f>
        <v>0</v>
      </c>
      <c r="D267" s="54"/>
      <c r="E267" s="254">
        <f>A185</f>
        <v>0</v>
      </c>
      <c r="G267" s="254">
        <f>A187</f>
        <v>0</v>
      </c>
      <c r="J267" s="254">
        <f>A189</f>
        <v>0</v>
      </c>
    </row>
    <row r="268" spans="1:11" ht="15.6" hidden="1" outlineLevel="1" x14ac:dyDescent="0.3">
      <c r="A268" s="54" t="s">
        <v>769</v>
      </c>
      <c r="D268" s="320" t="s">
        <v>770</v>
      </c>
      <c r="J268" s="185">
        <f>mapping!$C$1</f>
        <v>2018</v>
      </c>
      <c r="K268" s="185"/>
    </row>
    <row r="269" spans="1:11" hidden="1" outlineLevel="1" x14ac:dyDescent="0.3">
      <c r="A269" s="54" t="s">
        <v>92</v>
      </c>
      <c r="E269" s="156" t="s">
        <v>771</v>
      </c>
    </row>
    <row r="270" spans="1:11" hidden="1" outlineLevel="1" x14ac:dyDescent="0.3">
      <c r="A270" s="54"/>
      <c r="E270" s="156"/>
      <c r="I270" s="165" t="s">
        <v>749</v>
      </c>
      <c r="J270" s="54" t="str">
        <f>IF(OR(K294&gt;0, K310&gt;0), "Activated", "Not Activated")</f>
        <v>Not Activated</v>
      </c>
    </row>
    <row r="271" spans="1:11" hidden="1" outlineLevel="1" x14ac:dyDescent="0.3">
      <c r="A271" s="107" t="s">
        <v>773</v>
      </c>
      <c r="B271" s="119"/>
      <c r="C271" s="119"/>
      <c r="D271" s="119"/>
      <c r="E271" s="321"/>
      <c r="F271" s="119"/>
      <c r="G271" s="119"/>
      <c r="H271" s="201" t="s">
        <v>774</v>
      </c>
      <c r="I271" s="322"/>
      <c r="J271" s="322"/>
      <c r="K271" s="323"/>
    </row>
    <row r="272" spans="1:11" hidden="1" outlineLevel="1" x14ac:dyDescent="0.3">
      <c r="A272" s="748">
        <v>0</v>
      </c>
      <c r="B272" s="749"/>
      <c r="C272" s="749"/>
      <c r="D272" s="749"/>
      <c r="E272" s="749"/>
      <c r="F272" s="749"/>
      <c r="G272" s="749"/>
      <c r="H272" s="747">
        <v>0</v>
      </c>
      <c r="I272" s="750"/>
      <c r="J272" s="750"/>
      <c r="K272" s="751"/>
    </row>
    <row r="273" spans="1:18" hidden="1" outlineLevel="1" x14ac:dyDescent="0.3">
      <c r="A273" s="325" t="s">
        <v>772</v>
      </c>
      <c r="B273" s="207" t="s">
        <v>775</v>
      </c>
      <c r="C273" s="207"/>
      <c r="D273" s="207"/>
      <c r="E273" s="207"/>
      <c r="F273" s="207"/>
      <c r="G273" s="100"/>
      <c r="H273" s="201" t="s">
        <v>776</v>
      </c>
      <c r="I273" s="322"/>
      <c r="J273" s="322"/>
      <c r="K273" s="323"/>
    </row>
    <row r="274" spans="1:18" hidden="1" outlineLevel="1" x14ac:dyDescent="0.3">
      <c r="A274" s="752">
        <v>0</v>
      </c>
      <c r="B274" s="753"/>
      <c r="C274" s="753"/>
      <c r="D274" s="753"/>
      <c r="E274" s="753"/>
      <c r="F274" s="753"/>
      <c r="G274" s="754"/>
      <c r="H274" s="755"/>
      <c r="I274" s="756"/>
      <c r="J274" s="756"/>
      <c r="K274" s="757"/>
    </row>
    <row r="275" spans="1:18" hidden="1" outlineLevel="1" x14ac:dyDescent="0.3">
      <c r="A275" s="325" t="s">
        <v>777</v>
      </c>
      <c r="B275" s="207" t="s">
        <v>783</v>
      </c>
      <c r="C275" s="207"/>
      <c r="D275" s="207"/>
      <c r="E275" s="207"/>
      <c r="F275" s="207"/>
      <c r="G275" s="100"/>
      <c r="H275" s="201" t="s">
        <v>778</v>
      </c>
      <c r="I275" s="322"/>
      <c r="J275" s="322"/>
      <c r="K275" s="323"/>
    </row>
    <row r="276" spans="1:18" hidden="1" outlineLevel="1" x14ac:dyDescent="0.3">
      <c r="A276" s="752">
        <v>0</v>
      </c>
      <c r="B276" s="753"/>
      <c r="C276" s="753"/>
      <c r="D276" s="753"/>
      <c r="E276" s="753"/>
      <c r="F276" s="753"/>
      <c r="G276" s="754"/>
      <c r="H276" s="747">
        <v>0</v>
      </c>
      <c r="I276" s="750"/>
      <c r="J276" s="750"/>
      <c r="K276" s="751"/>
    </row>
    <row r="277" spans="1:18" hidden="1" outlineLevel="1" x14ac:dyDescent="0.3">
      <c r="A277" s="329" t="s">
        <v>779</v>
      </c>
      <c r="B277" s="321" t="s">
        <v>781</v>
      </c>
      <c r="C277" s="207"/>
      <c r="D277" s="207"/>
      <c r="E277" s="207"/>
      <c r="F277" s="330"/>
      <c r="G277" s="330"/>
      <c r="H277" s="330"/>
      <c r="I277" s="330"/>
      <c r="J277" s="330"/>
      <c r="K277" s="330"/>
    </row>
    <row r="278" spans="1:18" hidden="1" outlineLevel="1" x14ac:dyDescent="0.3">
      <c r="A278" s="331"/>
      <c r="B278" s="332" t="s">
        <v>780</v>
      </c>
      <c r="C278" s="333"/>
      <c r="D278" s="333"/>
      <c r="E278" s="333"/>
      <c r="F278" s="334"/>
      <c r="G278" s="334"/>
      <c r="H278" s="334"/>
      <c r="I278" s="334"/>
      <c r="J278" s="334"/>
      <c r="K278" s="334"/>
    </row>
    <row r="279" spans="1:18" hidden="1" outlineLevel="1" x14ac:dyDescent="0.3">
      <c r="A279" s="327" t="s">
        <v>782</v>
      </c>
      <c r="B279" s="1" t="s">
        <v>864</v>
      </c>
      <c r="C279" s="1"/>
      <c r="D279" s="377"/>
      <c r="E279" s="1" t="s">
        <v>865</v>
      </c>
      <c r="F279" s="377"/>
      <c r="G279" s="328" t="s">
        <v>863</v>
      </c>
      <c r="H279" s="377"/>
      <c r="I279" s="1" t="s">
        <v>784</v>
      </c>
      <c r="J279" s="1"/>
      <c r="K279" s="1"/>
    </row>
    <row r="280" spans="1:18" hidden="1" outlineLevel="1" x14ac:dyDescent="0.3">
      <c r="A280" s="329" t="s">
        <v>785</v>
      </c>
      <c r="B280" s="337" t="s">
        <v>786</v>
      </c>
      <c r="C280" s="207"/>
      <c r="D280" s="207"/>
      <c r="E280" s="207"/>
      <c r="F280" s="207"/>
      <c r="G280" s="207"/>
      <c r="H280" s="207"/>
      <c r="I280" s="207"/>
      <c r="J280" s="207"/>
      <c r="K280" s="100"/>
    </row>
    <row r="281" spans="1:18" hidden="1" outlineLevel="1" x14ac:dyDescent="0.3">
      <c r="A281" s="331"/>
      <c r="B281" s="121"/>
      <c r="C281" s="333"/>
      <c r="D281" s="333"/>
      <c r="E281" s="333"/>
      <c r="F281" s="333"/>
      <c r="G281" s="333"/>
      <c r="H281" s="376">
        <v>0</v>
      </c>
      <c r="I281" s="338" t="s">
        <v>116</v>
      </c>
      <c r="J281" s="376">
        <v>0</v>
      </c>
      <c r="K281" s="103" t="s">
        <v>117</v>
      </c>
    </row>
    <row r="282" spans="1:18" hidden="1" outlineLevel="1" x14ac:dyDescent="0.3">
      <c r="A282" s="212" t="s">
        <v>787</v>
      </c>
      <c r="B282" s="282" t="s">
        <v>788</v>
      </c>
      <c r="C282" s="282"/>
      <c r="D282" s="282"/>
      <c r="E282" s="282"/>
      <c r="F282" s="282"/>
      <c r="G282" s="282"/>
      <c r="H282" s="376">
        <v>0</v>
      </c>
      <c r="I282" s="282"/>
      <c r="J282" s="282"/>
      <c r="K282" s="336"/>
    </row>
    <row r="283" spans="1:18" hidden="1" outlineLevel="1" x14ac:dyDescent="0.3">
      <c r="A283" s="329" t="s">
        <v>789</v>
      </c>
      <c r="B283" s="337" t="s">
        <v>790</v>
      </c>
      <c r="C283" s="207"/>
      <c r="D283" s="207"/>
      <c r="E283" s="207"/>
      <c r="F283" s="207"/>
      <c r="G283" s="207"/>
      <c r="H283" s="376">
        <v>0</v>
      </c>
      <c r="I283" s="339" t="s">
        <v>116</v>
      </c>
      <c r="J283" s="376">
        <v>0</v>
      </c>
      <c r="K283" s="340" t="s">
        <v>117</v>
      </c>
    </row>
    <row r="284" spans="1:18" hidden="1" outlineLevel="1" x14ac:dyDescent="0.3">
      <c r="A284" s="331"/>
      <c r="B284" s="333"/>
      <c r="C284" s="333"/>
      <c r="D284" s="333"/>
      <c r="E284" s="333"/>
      <c r="F284" s="341" t="s">
        <v>791</v>
      </c>
      <c r="G284" s="333"/>
      <c r="H284" s="333"/>
      <c r="I284" s="333"/>
      <c r="J284" s="333"/>
      <c r="K284" s="162"/>
    </row>
    <row r="285" spans="1:18" hidden="1" outlineLevel="1" x14ac:dyDescent="0.3">
      <c r="A285" s="212" t="s">
        <v>793</v>
      </c>
      <c r="B285" s="282" t="s">
        <v>792</v>
      </c>
      <c r="C285" s="282"/>
      <c r="D285" s="282"/>
      <c r="E285" s="282"/>
      <c r="F285" s="282"/>
      <c r="G285" s="282"/>
      <c r="H285" s="376">
        <v>0</v>
      </c>
      <c r="I285" s="342" t="s">
        <v>116</v>
      </c>
      <c r="J285" s="376">
        <v>0</v>
      </c>
      <c r="K285" s="343" t="s">
        <v>117</v>
      </c>
    </row>
    <row r="286" spans="1:18" hidden="1" outlineLevel="1" x14ac:dyDescent="0.3">
      <c r="A286" s="344" t="s">
        <v>961</v>
      </c>
      <c r="B286" s="342" t="s">
        <v>197</v>
      </c>
      <c r="C286" s="282"/>
      <c r="D286" s="282"/>
      <c r="E286" s="282"/>
      <c r="F286" s="282"/>
      <c r="G286" s="282"/>
      <c r="H286" s="282"/>
      <c r="I286" s="282"/>
      <c r="J286" s="282"/>
      <c r="K286" s="336"/>
    </row>
    <row r="287" spans="1:18" ht="15" hidden="1" outlineLevel="1" thickBot="1" x14ac:dyDescent="0.35">
      <c r="A287" s="345">
        <v>1</v>
      </c>
      <c r="B287" s="335" t="s">
        <v>794</v>
      </c>
      <c r="C287" s="1"/>
      <c r="D287" s="1"/>
      <c r="E287" s="1"/>
      <c r="F287" s="1"/>
      <c r="G287" s="1"/>
      <c r="H287" s="1"/>
      <c r="I287" s="1"/>
      <c r="J287" s="1"/>
      <c r="K287" s="1"/>
    </row>
    <row r="288" spans="1:18" hidden="1" outlineLevel="1" x14ac:dyDescent="0.3">
      <c r="A288" s="345"/>
      <c r="B288" s="335" t="s">
        <v>795</v>
      </c>
      <c r="C288" s="1"/>
      <c r="D288" s="1"/>
      <c r="E288" s="1"/>
      <c r="F288" s="1"/>
      <c r="G288" s="1"/>
      <c r="H288" s="1"/>
      <c r="I288" s="1"/>
      <c r="J288" s="206">
        <v>1</v>
      </c>
      <c r="K288" s="74">
        <f>M290</f>
        <v>0</v>
      </c>
      <c r="L288" s="380" t="s">
        <v>957</v>
      </c>
      <c r="M288" s="629"/>
      <c r="N288" s="268" t="s">
        <v>958</v>
      </c>
      <c r="O288" s="59"/>
      <c r="P288" s="59"/>
      <c r="Q288" s="59"/>
      <c r="R288" s="90"/>
    </row>
    <row r="289" spans="1:18" hidden="1" outlineLevel="1" x14ac:dyDescent="0.3">
      <c r="A289" s="345">
        <v>2</v>
      </c>
      <c r="B289" s="1" t="s">
        <v>796</v>
      </c>
      <c r="C289" s="1"/>
      <c r="D289" s="1"/>
      <c r="E289" s="1"/>
      <c r="F289" s="1"/>
      <c r="G289" s="1"/>
      <c r="H289" s="1"/>
      <c r="I289" s="1"/>
      <c r="J289" s="206">
        <v>2</v>
      </c>
      <c r="K289" s="367"/>
      <c r="L289" s="1"/>
      <c r="M289" s="376"/>
      <c r="N289" s="32" t="s">
        <v>959</v>
      </c>
      <c r="O289" s="32"/>
      <c r="P289" s="32"/>
      <c r="Q289" s="32"/>
      <c r="R289" s="39"/>
    </row>
    <row r="290" spans="1:18" ht="15" hidden="1" outlineLevel="1" thickBot="1" x14ac:dyDescent="0.35">
      <c r="A290" s="345">
        <v>3</v>
      </c>
      <c r="B290" s="1" t="s">
        <v>797</v>
      </c>
      <c r="C290" s="1"/>
      <c r="D290" s="1"/>
      <c r="E290" s="1"/>
      <c r="F290" s="1"/>
      <c r="G290" s="1"/>
      <c r="H290" s="1"/>
      <c r="I290" s="1"/>
      <c r="J290" s="206">
        <v>3</v>
      </c>
      <c r="K290" s="213">
        <f>K288-K289</f>
        <v>0</v>
      </c>
      <c r="L290" s="1"/>
      <c r="M290" s="304">
        <f>M288+M289</f>
        <v>0</v>
      </c>
      <c r="N290" s="66" t="s">
        <v>960</v>
      </c>
      <c r="O290" s="66"/>
      <c r="P290" s="66"/>
      <c r="Q290" s="66"/>
      <c r="R290" s="89"/>
    </row>
    <row r="291" spans="1:18" hidden="1" outlineLevel="1" x14ac:dyDescent="0.3">
      <c r="A291" s="345">
        <v>4</v>
      </c>
      <c r="B291" s="1" t="s">
        <v>798</v>
      </c>
      <c r="C291" s="1"/>
      <c r="D291" s="1"/>
      <c r="E291" s="1"/>
      <c r="F291" s="1"/>
      <c r="G291" s="1"/>
      <c r="H291" s="1"/>
      <c r="I291" s="1"/>
      <c r="J291" s="206">
        <v>4</v>
      </c>
      <c r="K291" s="213">
        <f>K335</f>
        <v>0</v>
      </c>
      <c r="L291" s="1"/>
      <c r="M291" s="1"/>
    </row>
    <row r="292" spans="1:18" hidden="1" outlineLevel="1" x14ac:dyDescent="0.3">
      <c r="A292" s="345">
        <v>5</v>
      </c>
      <c r="B292" s="327" t="s">
        <v>799</v>
      </c>
      <c r="C292" s="1" t="s">
        <v>800</v>
      </c>
      <c r="D292" s="1"/>
      <c r="E292" s="1"/>
      <c r="F292" s="1"/>
      <c r="G292" s="1"/>
      <c r="H292" s="1"/>
      <c r="I292" s="1"/>
      <c r="J292" s="206">
        <v>5</v>
      </c>
      <c r="K292" s="213">
        <f>K290-K291</f>
        <v>0</v>
      </c>
    </row>
    <row r="293" spans="1:18" hidden="1" outlineLevel="1" x14ac:dyDescent="0.3">
      <c r="A293" s="345">
        <v>6</v>
      </c>
      <c r="B293" s="335" t="s">
        <v>801</v>
      </c>
      <c r="C293" s="1" t="s">
        <v>802</v>
      </c>
      <c r="D293" s="1"/>
      <c r="E293" s="1"/>
      <c r="F293" s="1"/>
      <c r="G293" s="1"/>
      <c r="H293" s="1"/>
      <c r="I293" s="1"/>
      <c r="J293" s="206">
        <v>6</v>
      </c>
      <c r="K293" s="367"/>
    </row>
    <row r="294" spans="1:18" hidden="1" outlineLevel="1" x14ac:dyDescent="0.3">
      <c r="A294" s="347">
        <v>7</v>
      </c>
      <c r="B294" s="338" t="s">
        <v>803</v>
      </c>
      <c r="C294" s="333" t="s">
        <v>804</v>
      </c>
      <c r="D294" s="333"/>
      <c r="E294" s="333"/>
      <c r="F294" s="333"/>
      <c r="G294" s="333"/>
      <c r="H294" s="333"/>
      <c r="I294" s="333"/>
      <c r="J294" s="206">
        <v>7</v>
      </c>
      <c r="K294" s="213">
        <f>K292+K293</f>
        <v>0</v>
      </c>
    </row>
    <row r="295" spans="1:18" hidden="1" outlineLevel="1" x14ac:dyDescent="0.3">
      <c r="A295" s="344" t="s">
        <v>805</v>
      </c>
      <c r="B295" s="342" t="s">
        <v>806</v>
      </c>
      <c r="C295" s="282" t="s">
        <v>807</v>
      </c>
      <c r="D295" s="282"/>
      <c r="E295" s="282"/>
      <c r="F295" s="282"/>
      <c r="G295" s="282"/>
      <c r="H295" s="282"/>
      <c r="I295" s="282"/>
      <c r="J295" s="282"/>
      <c r="K295" s="336"/>
    </row>
    <row r="296" spans="1:18" hidden="1" outlineLevel="1" x14ac:dyDescent="0.3">
      <c r="A296" s="345">
        <v>8</v>
      </c>
      <c r="B296" s="1" t="s">
        <v>808</v>
      </c>
      <c r="C296" s="1"/>
      <c r="D296" s="206">
        <v>8</v>
      </c>
      <c r="E296" s="367"/>
      <c r="F296" s="327">
        <v>20</v>
      </c>
      <c r="G296" s="1" t="s">
        <v>822</v>
      </c>
      <c r="H296" s="1"/>
      <c r="I296" s="1"/>
      <c r="J296" s="351"/>
      <c r="K296" s="164"/>
    </row>
    <row r="297" spans="1:18" hidden="1" outlineLevel="1" x14ac:dyDescent="0.3">
      <c r="A297" s="345">
        <v>9</v>
      </c>
      <c r="B297" s="1" t="s">
        <v>809</v>
      </c>
      <c r="C297" s="1"/>
      <c r="D297" s="206">
        <v>9</v>
      </c>
      <c r="E297" s="367"/>
      <c r="F297" s="348" t="s">
        <v>518</v>
      </c>
      <c r="G297" s="1" t="s">
        <v>823</v>
      </c>
      <c r="H297" s="1"/>
      <c r="I297" s="1"/>
      <c r="J297" s="350" t="s">
        <v>143</v>
      </c>
      <c r="K297" s="367"/>
    </row>
    <row r="298" spans="1:18" hidden="1" outlineLevel="1" x14ac:dyDescent="0.3">
      <c r="A298" s="345">
        <v>10</v>
      </c>
      <c r="B298" s="1" t="s">
        <v>810</v>
      </c>
      <c r="C298" s="1"/>
      <c r="D298" s="206">
        <v>10</v>
      </c>
      <c r="E298" s="367"/>
      <c r="F298" s="348" t="s">
        <v>432</v>
      </c>
      <c r="G298" s="1" t="s">
        <v>824</v>
      </c>
      <c r="H298" s="1"/>
      <c r="I298" s="1"/>
      <c r="J298" s="350" t="s">
        <v>324</v>
      </c>
      <c r="K298" s="367"/>
    </row>
    <row r="299" spans="1:18" hidden="1" outlineLevel="1" x14ac:dyDescent="0.3">
      <c r="A299" s="345">
        <v>11</v>
      </c>
      <c r="B299" s="1" t="s">
        <v>811</v>
      </c>
      <c r="C299" s="1"/>
      <c r="D299" s="206">
        <v>11</v>
      </c>
      <c r="E299" s="367"/>
      <c r="F299" s="327">
        <v>21</v>
      </c>
      <c r="G299" s="1" t="s">
        <v>825</v>
      </c>
      <c r="H299" s="1"/>
      <c r="I299" s="1"/>
      <c r="J299" s="350">
        <v>21</v>
      </c>
      <c r="K299" s="367"/>
    </row>
    <row r="300" spans="1:18" hidden="1" outlineLevel="1" x14ac:dyDescent="0.3">
      <c r="A300" s="345">
        <v>12</v>
      </c>
      <c r="B300" s="1" t="s">
        <v>812</v>
      </c>
      <c r="C300" s="1"/>
      <c r="D300" s="206">
        <v>12</v>
      </c>
      <c r="E300" s="367"/>
      <c r="F300" s="327">
        <v>22</v>
      </c>
      <c r="G300" s="1" t="s">
        <v>826</v>
      </c>
      <c r="H300" s="1"/>
      <c r="I300" s="1"/>
      <c r="J300" s="350">
        <v>22</v>
      </c>
      <c r="K300" s="367"/>
    </row>
    <row r="301" spans="1:18" hidden="1" outlineLevel="1" x14ac:dyDescent="0.3">
      <c r="A301" s="327">
        <v>13</v>
      </c>
      <c r="B301" s="335" t="s">
        <v>813</v>
      </c>
      <c r="C301" s="1"/>
      <c r="D301" s="206">
        <v>13</v>
      </c>
      <c r="E301" s="367"/>
      <c r="F301" s="327">
        <v>23</v>
      </c>
      <c r="G301" s="1" t="s">
        <v>827</v>
      </c>
      <c r="H301" s="1"/>
      <c r="I301" s="1"/>
      <c r="J301" s="350">
        <v>23</v>
      </c>
      <c r="K301" s="367"/>
    </row>
    <row r="302" spans="1:18" hidden="1" outlineLevel="1" x14ac:dyDescent="0.3">
      <c r="A302" s="327">
        <v>14</v>
      </c>
      <c r="B302" s="335" t="s">
        <v>814</v>
      </c>
      <c r="C302" s="1"/>
      <c r="D302" s="206">
        <v>14</v>
      </c>
      <c r="E302" s="367"/>
      <c r="F302" s="327">
        <v>24</v>
      </c>
      <c r="G302" s="1" t="s">
        <v>828</v>
      </c>
      <c r="H302" s="1"/>
      <c r="I302" s="1"/>
      <c r="J302" s="351"/>
      <c r="K302" s="164"/>
    </row>
    <row r="303" spans="1:18" hidden="1" outlineLevel="1" x14ac:dyDescent="0.3">
      <c r="A303" s="327">
        <v>15</v>
      </c>
      <c r="B303" s="335" t="s">
        <v>815</v>
      </c>
      <c r="C303" s="1"/>
      <c r="D303" s="206">
        <v>15</v>
      </c>
      <c r="E303" s="367"/>
      <c r="F303" s="348" t="s">
        <v>518</v>
      </c>
      <c r="G303" s="1" t="s">
        <v>829</v>
      </c>
      <c r="H303" s="1"/>
      <c r="I303" s="1"/>
      <c r="J303" s="350" t="s">
        <v>836</v>
      </c>
      <c r="K303" s="367"/>
    </row>
    <row r="304" spans="1:18" hidden="1" outlineLevel="1" x14ac:dyDescent="0.3">
      <c r="A304" s="327">
        <v>16</v>
      </c>
      <c r="B304" s="335" t="s">
        <v>816</v>
      </c>
      <c r="C304" s="1"/>
      <c r="D304" s="349"/>
      <c r="E304" s="349"/>
      <c r="F304" s="348" t="s">
        <v>432</v>
      </c>
      <c r="G304" s="1" t="s">
        <v>830</v>
      </c>
      <c r="H304" s="1"/>
      <c r="I304" s="1"/>
      <c r="J304" s="350" t="s">
        <v>837</v>
      </c>
      <c r="K304" s="367"/>
    </row>
    <row r="305" spans="1:11" hidden="1" outlineLevel="1" x14ac:dyDescent="0.3">
      <c r="A305" s="348" t="s">
        <v>518</v>
      </c>
      <c r="B305" s="335" t="s">
        <v>817</v>
      </c>
      <c r="C305" s="1"/>
      <c r="D305" s="350" t="s">
        <v>321</v>
      </c>
      <c r="E305" s="367"/>
      <c r="F305" s="348">
        <v>25</v>
      </c>
      <c r="G305" s="1" t="s">
        <v>831</v>
      </c>
      <c r="H305" s="1"/>
      <c r="I305" s="1"/>
      <c r="J305" s="350">
        <v>25</v>
      </c>
      <c r="K305" s="367"/>
    </row>
    <row r="306" spans="1:11" hidden="1" outlineLevel="1" x14ac:dyDescent="0.3">
      <c r="A306" s="348" t="s">
        <v>432</v>
      </c>
      <c r="B306" s="335" t="s">
        <v>818</v>
      </c>
      <c r="C306" s="1"/>
      <c r="D306" s="350" t="s">
        <v>323</v>
      </c>
      <c r="E306" s="367"/>
      <c r="F306" s="348">
        <v>26</v>
      </c>
      <c r="G306" s="1" t="s">
        <v>832</v>
      </c>
      <c r="J306" s="213">
        <v>26</v>
      </c>
      <c r="K306" s="367"/>
    </row>
    <row r="307" spans="1:11" hidden="1" outlineLevel="1" x14ac:dyDescent="0.3">
      <c r="A307" s="327">
        <v>17</v>
      </c>
      <c r="B307" s="335" t="s">
        <v>819</v>
      </c>
      <c r="C307" s="1"/>
      <c r="D307" s="350">
        <v>17</v>
      </c>
      <c r="E307" s="367"/>
      <c r="F307" s="354" t="s">
        <v>835</v>
      </c>
      <c r="G307" s="1" t="s">
        <v>833</v>
      </c>
      <c r="J307" s="353" t="s">
        <v>835</v>
      </c>
      <c r="K307" s="213">
        <f>K353</f>
        <v>0</v>
      </c>
    </row>
    <row r="308" spans="1:11" hidden="1" outlineLevel="1" x14ac:dyDescent="0.3">
      <c r="A308" s="327">
        <v>18</v>
      </c>
      <c r="B308" s="1" t="s">
        <v>820</v>
      </c>
      <c r="C308" s="1"/>
      <c r="D308" s="350">
        <v>18</v>
      </c>
      <c r="E308" s="367"/>
      <c r="F308" s="348" t="s">
        <v>432</v>
      </c>
      <c r="G308" s="327" t="s">
        <v>834</v>
      </c>
      <c r="H308" s="1"/>
      <c r="I308" s="1"/>
      <c r="J308" s="353" t="s">
        <v>838</v>
      </c>
      <c r="K308" s="164"/>
    </row>
    <row r="309" spans="1:11" hidden="1" outlineLevel="1" x14ac:dyDescent="0.3">
      <c r="A309" s="338">
        <v>19</v>
      </c>
      <c r="B309" s="333" t="s">
        <v>821</v>
      </c>
      <c r="C309" s="333"/>
      <c r="D309" s="350">
        <v>19</v>
      </c>
      <c r="E309" s="367"/>
      <c r="F309" s="121"/>
      <c r="G309" s="333"/>
      <c r="H309" s="333"/>
      <c r="I309" s="333"/>
      <c r="J309" s="333"/>
      <c r="K309" s="333"/>
    </row>
    <row r="310" spans="1:11" hidden="1" outlineLevel="1" x14ac:dyDescent="0.3">
      <c r="A310" s="327">
        <v>28</v>
      </c>
      <c r="B310" s="335" t="s">
        <v>839</v>
      </c>
      <c r="C310" s="1" t="s">
        <v>840</v>
      </c>
      <c r="D310" s="51"/>
      <c r="E310" s="51"/>
      <c r="F310" s="1"/>
      <c r="G310" s="1"/>
      <c r="H310" s="1"/>
      <c r="I310" s="1"/>
      <c r="J310" s="350">
        <v>28</v>
      </c>
      <c r="K310" s="213">
        <f>SUM(E296:E309,K296:K308)</f>
        <v>0</v>
      </c>
    </row>
    <row r="311" spans="1:11" hidden="1" outlineLevel="1" x14ac:dyDescent="0.3">
      <c r="A311" s="327">
        <v>29</v>
      </c>
      <c r="B311" s="335" t="s">
        <v>841</v>
      </c>
      <c r="C311" s="1"/>
      <c r="D311" s="51"/>
      <c r="E311" s="51"/>
      <c r="F311" s="1"/>
      <c r="G311" s="1"/>
      <c r="H311" s="1"/>
      <c r="I311" s="1"/>
      <c r="J311" s="350">
        <v>29</v>
      </c>
      <c r="K311" s="213">
        <f>K294-K310</f>
        <v>0</v>
      </c>
    </row>
    <row r="312" spans="1:11" hidden="1" outlineLevel="1" x14ac:dyDescent="0.3">
      <c r="A312" s="327">
        <v>30</v>
      </c>
      <c r="B312" s="335" t="s">
        <v>842</v>
      </c>
      <c r="C312" s="1"/>
      <c r="D312" s="51"/>
      <c r="E312" s="51"/>
      <c r="F312" s="1"/>
      <c r="G312" s="1"/>
      <c r="H312" s="1"/>
      <c r="I312" s="1"/>
      <c r="J312" s="744">
        <v>30</v>
      </c>
      <c r="K312" s="746"/>
    </row>
    <row r="313" spans="1:11" hidden="1" outlineLevel="1" x14ac:dyDescent="0.3">
      <c r="A313" s="327"/>
      <c r="B313" s="335" t="s">
        <v>843</v>
      </c>
      <c r="C313" s="1"/>
      <c r="D313" s="51"/>
      <c r="E313" s="51"/>
      <c r="F313" s="1"/>
      <c r="G313" s="1"/>
      <c r="H313" s="1"/>
      <c r="I313" s="1"/>
      <c r="J313" s="745"/>
      <c r="K313" s="747"/>
    </row>
    <row r="314" spans="1:11" hidden="1" outlineLevel="1" x14ac:dyDescent="0.3">
      <c r="A314" s="327">
        <v>31</v>
      </c>
      <c r="B314" s="335" t="s">
        <v>844</v>
      </c>
      <c r="C314" s="1" t="s">
        <v>845</v>
      </c>
      <c r="D314" s="51"/>
      <c r="E314" s="51"/>
      <c r="F314" s="1"/>
      <c r="G314" s="1"/>
      <c r="H314" s="1"/>
      <c r="I314" s="1"/>
      <c r="J314" s="744">
        <v>31</v>
      </c>
      <c r="K314" s="724">
        <f>K311-K312</f>
        <v>0</v>
      </c>
    </row>
    <row r="315" spans="1:11" hidden="1" outlineLevel="1" x14ac:dyDescent="0.3">
      <c r="A315" s="327"/>
      <c r="B315" s="356" t="s">
        <v>847</v>
      </c>
      <c r="C315" s="1"/>
      <c r="D315" s="51"/>
      <c r="E315" s="51"/>
      <c r="F315" s="1"/>
      <c r="G315" s="1"/>
      <c r="H315" s="1"/>
      <c r="I315" s="1"/>
      <c r="J315" s="745"/>
      <c r="K315" s="726"/>
    </row>
    <row r="316" spans="1:11" hidden="1" outlineLevel="1" x14ac:dyDescent="0.3">
      <c r="A316" s="327"/>
      <c r="B316" s="335" t="s">
        <v>846</v>
      </c>
      <c r="C316" s="1"/>
      <c r="D316" s="51"/>
      <c r="E316" s="51"/>
      <c r="F316" s="1"/>
      <c r="G316" s="1"/>
      <c r="H316" s="1"/>
      <c r="I316" s="1"/>
      <c r="J316" s="355"/>
      <c r="K316" s="355"/>
    </row>
    <row r="317" spans="1:11" hidden="1" outlineLevel="1" x14ac:dyDescent="0.3">
      <c r="A317" s="327"/>
      <c r="B317" s="356" t="s">
        <v>848</v>
      </c>
      <c r="C317" s="1"/>
      <c r="D317" s="51"/>
      <c r="E317" s="51"/>
      <c r="F317" s="1"/>
      <c r="G317" s="1"/>
      <c r="H317" s="1"/>
      <c r="I317" s="1"/>
      <c r="J317" s="355"/>
      <c r="K317" s="355"/>
    </row>
    <row r="318" spans="1:11" hidden="1" outlineLevel="1" x14ac:dyDescent="0.3">
      <c r="A318" s="327">
        <v>32</v>
      </c>
      <c r="B318" s="335" t="s">
        <v>896</v>
      </c>
      <c r="C318" s="1"/>
      <c r="D318" s="51"/>
      <c r="E318" s="51"/>
      <c r="F318" s="1"/>
      <c r="G318" s="1"/>
      <c r="H318" s="1"/>
      <c r="I318" s="1"/>
      <c r="J318" t="s">
        <v>853</v>
      </c>
    </row>
    <row r="319" spans="1:11" hidden="1" outlineLevel="1" x14ac:dyDescent="0.3">
      <c r="A319" s="327"/>
      <c r="B319" s="356" t="s">
        <v>849</v>
      </c>
      <c r="C319" s="1"/>
      <c r="D319" s="51"/>
      <c r="E319" s="51"/>
      <c r="F319" s="1"/>
      <c r="G319" s="1"/>
      <c r="H319" s="1"/>
      <c r="I319" s="1"/>
      <c r="J319" s="350" t="s">
        <v>852</v>
      </c>
      <c r="K319" s="367"/>
    </row>
    <row r="320" spans="1:11" hidden="1" outlineLevel="1" x14ac:dyDescent="0.3">
      <c r="A320" s="327"/>
      <c r="B320" s="335" t="s">
        <v>850</v>
      </c>
      <c r="C320" s="1"/>
      <c r="D320" s="51"/>
      <c r="E320" s="51"/>
      <c r="F320" s="1"/>
      <c r="G320" s="1"/>
      <c r="H320" s="1"/>
      <c r="I320" s="1"/>
      <c r="J320" s="1" t="s">
        <v>854</v>
      </c>
      <c r="K320" s="1"/>
    </row>
    <row r="321" spans="1:11" hidden="1" outlineLevel="1" x14ac:dyDescent="0.3">
      <c r="A321" s="359"/>
      <c r="B321" s="360" t="s">
        <v>851</v>
      </c>
      <c r="C321" s="51"/>
      <c r="D321" s="51"/>
      <c r="E321" s="51"/>
      <c r="F321" s="51"/>
      <c r="G321" s="51"/>
      <c r="H321" s="51"/>
      <c r="I321" s="51"/>
      <c r="J321" s="350" t="s">
        <v>855</v>
      </c>
      <c r="K321" s="367"/>
    </row>
    <row r="322" spans="1:11" hidden="1" outlineLevel="1" x14ac:dyDescent="0.3">
      <c r="A322" s="338"/>
      <c r="B322" s="361" t="s">
        <v>858</v>
      </c>
      <c r="C322" s="333"/>
      <c r="D322" s="333"/>
      <c r="E322" s="333"/>
      <c r="F322" s="333"/>
      <c r="G322" s="333"/>
      <c r="H322" s="333"/>
      <c r="I322" s="333"/>
      <c r="J322" s="358"/>
      <c r="K322" s="282"/>
    </row>
    <row r="323" spans="1:11" hidden="1" outlineLevel="1" x14ac:dyDescent="0.3">
      <c r="A323" s="344" t="s">
        <v>856</v>
      </c>
      <c r="B323" s="342" t="s">
        <v>857</v>
      </c>
      <c r="C323" s="282"/>
      <c r="D323" s="282"/>
      <c r="E323" s="282"/>
      <c r="F323" s="282"/>
      <c r="G323" s="282"/>
      <c r="H323" s="282"/>
      <c r="I323" s="282"/>
      <c r="J323" s="282"/>
      <c r="K323" s="336"/>
    </row>
    <row r="324" spans="1:11" hidden="1" outlineLevel="1" x14ac:dyDescent="0.3">
      <c r="A324" s="327">
        <v>33</v>
      </c>
      <c r="B324" s="335" t="s">
        <v>859</v>
      </c>
      <c r="C324" s="1"/>
      <c r="D324" s="51"/>
      <c r="E324" s="51"/>
      <c r="F324" s="1"/>
      <c r="G324" s="1"/>
      <c r="H324" s="1"/>
      <c r="I324" s="1"/>
      <c r="J324" s="257"/>
      <c r="K324" s="51"/>
    </row>
    <row r="325" spans="1:11" hidden="1" outlineLevel="1" x14ac:dyDescent="0.3">
      <c r="A325" s="327"/>
      <c r="B325" s="1"/>
      <c r="C325" s="352" t="s">
        <v>684</v>
      </c>
      <c r="D325" s="376"/>
      <c r="E325" s="1" t="s">
        <v>862</v>
      </c>
      <c r="F325" s="376"/>
      <c r="G325" s="328" t="s">
        <v>861</v>
      </c>
      <c r="H325" s="377"/>
      <c r="I325" s="1" t="s">
        <v>860</v>
      </c>
      <c r="J325" s="1"/>
      <c r="K325" s="1"/>
    </row>
    <row r="326" spans="1:11" hidden="1" outlineLevel="1" x14ac:dyDescent="0.3">
      <c r="A326" s="327">
        <v>34</v>
      </c>
      <c r="B326" s="335" t="s">
        <v>866</v>
      </c>
      <c r="C326" s="1"/>
      <c r="D326" s="51"/>
      <c r="E326" s="51"/>
      <c r="F326" s="1"/>
      <c r="G326" s="1"/>
      <c r="H326" s="1"/>
      <c r="I326" s="1"/>
      <c r="J326" s="257"/>
      <c r="K326" s="51"/>
    </row>
    <row r="327" spans="1:11" hidden="1" outlineLevel="1" x14ac:dyDescent="0.3">
      <c r="A327" s="327"/>
      <c r="B327" s="335" t="s">
        <v>867</v>
      </c>
      <c r="C327" s="1"/>
      <c r="D327" s="51"/>
      <c r="E327" s="51"/>
      <c r="F327" s="1"/>
      <c r="G327" s="1"/>
      <c r="H327" s="376">
        <v>0</v>
      </c>
      <c r="I327" s="338" t="s">
        <v>116</v>
      </c>
      <c r="J327" s="376">
        <v>0</v>
      </c>
      <c r="K327" s="103" t="s">
        <v>117</v>
      </c>
    </row>
    <row r="328" spans="1:11" hidden="1" outlineLevel="1" x14ac:dyDescent="0.3">
      <c r="A328" s="327">
        <v>35</v>
      </c>
      <c r="B328" s="335" t="s">
        <v>868</v>
      </c>
      <c r="C328" s="1"/>
      <c r="D328" s="51"/>
      <c r="E328" s="51"/>
      <c r="F328" s="1"/>
      <c r="G328" s="1"/>
      <c r="H328" s="51"/>
      <c r="I328" s="359"/>
      <c r="J328" s="350">
        <v>35</v>
      </c>
      <c r="K328" s="367"/>
    </row>
    <row r="329" spans="1:11" hidden="1" outlineLevel="1" x14ac:dyDescent="0.3">
      <c r="A329" s="327">
        <v>36</v>
      </c>
      <c r="B329" s="335" t="s">
        <v>869</v>
      </c>
      <c r="C329" s="1"/>
      <c r="D329" s="51"/>
      <c r="E329" s="51"/>
      <c r="F329" s="1"/>
      <c r="G329" s="1"/>
      <c r="H329" s="51"/>
      <c r="I329" s="359"/>
      <c r="J329" s="350">
        <v>36</v>
      </c>
      <c r="K329" s="367"/>
    </row>
    <row r="330" spans="1:11" hidden="1" outlineLevel="1" x14ac:dyDescent="0.3">
      <c r="A330" s="327">
        <v>37</v>
      </c>
      <c r="B330" s="335" t="s">
        <v>870</v>
      </c>
      <c r="C330" s="1"/>
      <c r="D330" s="51"/>
      <c r="E330" s="51"/>
      <c r="F330" s="1"/>
      <c r="G330" s="1"/>
      <c r="H330" s="51"/>
      <c r="I330" s="359"/>
      <c r="J330" s="350">
        <v>37</v>
      </c>
      <c r="K330" s="367"/>
    </row>
    <row r="331" spans="1:11" hidden="1" outlineLevel="1" x14ac:dyDescent="0.3">
      <c r="A331" s="327">
        <v>38</v>
      </c>
      <c r="B331" s="335" t="s">
        <v>871</v>
      </c>
      <c r="C331" s="1"/>
      <c r="D331" s="51"/>
      <c r="E331" s="51"/>
      <c r="F331" s="1"/>
      <c r="G331" s="1"/>
      <c r="H331" s="51"/>
      <c r="I331" s="359"/>
      <c r="J331" s="350">
        <v>38</v>
      </c>
      <c r="K331" s="367"/>
    </row>
    <row r="332" spans="1:11" hidden="1" outlineLevel="1" x14ac:dyDescent="0.3">
      <c r="A332" s="327">
        <v>39</v>
      </c>
      <c r="B332" s="335" t="s">
        <v>872</v>
      </c>
      <c r="C332" s="1"/>
      <c r="D332" s="51"/>
      <c r="E332" s="51"/>
      <c r="F332" s="1"/>
      <c r="G332" s="1"/>
      <c r="H332" s="51"/>
      <c r="I332" s="359"/>
      <c r="J332" s="350">
        <v>39</v>
      </c>
      <c r="K332" s="367"/>
    </row>
    <row r="333" spans="1:11" hidden="1" outlineLevel="1" x14ac:dyDescent="0.3">
      <c r="A333" s="327">
        <v>40</v>
      </c>
      <c r="B333" s="335" t="s">
        <v>873</v>
      </c>
      <c r="C333" s="1"/>
      <c r="D333" s="51"/>
      <c r="E333" s="51"/>
      <c r="F333" s="1"/>
      <c r="G333" s="1"/>
      <c r="H333" s="51"/>
      <c r="I333" s="359"/>
      <c r="J333" s="350">
        <v>40</v>
      </c>
      <c r="K333" s="213">
        <f>SUM(K328:K332)</f>
        <v>0</v>
      </c>
    </row>
    <row r="334" spans="1:11" hidden="1" outlineLevel="1" x14ac:dyDescent="0.3">
      <c r="A334" s="327">
        <v>41</v>
      </c>
      <c r="B334" s="335" t="s">
        <v>874</v>
      </c>
      <c r="C334" s="1"/>
      <c r="D334" s="51"/>
      <c r="E334" s="51"/>
      <c r="F334" s="1"/>
      <c r="G334" s="1"/>
      <c r="H334" s="51"/>
      <c r="I334" s="359"/>
      <c r="J334" s="350">
        <v>41</v>
      </c>
      <c r="K334" s="367"/>
    </row>
    <row r="335" spans="1:11" hidden="1" outlineLevel="1" x14ac:dyDescent="0.3">
      <c r="A335" s="327">
        <v>42</v>
      </c>
      <c r="B335" s="346" t="s">
        <v>876</v>
      </c>
      <c r="C335" s="1" t="s">
        <v>875</v>
      </c>
      <c r="D335" s="51"/>
      <c r="E335" s="51"/>
      <c r="F335" s="1"/>
      <c r="G335" s="1"/>
      <c r="H335" s="51"/>
      <c r="I335" s="359"/>
      <c r="J335" s="362">
        <v>42</v>
      </c>
      <c r="K335" s="326">
        <f>K333-K334</f>
        <v>0</v>
      </c>
    </row>
    <row r="336" spans="1:11" hidden="1" outlineLevel="1" x14ac:dyDescent="0.3">
      <c r="A336" s="363" t="s">
        <v>877</v>
      </c>
      <c r="B336" s="339" t="s">
        <v>878</v>
      </c>
      <c r="C336" s="207"/>
      <c r="D336" s="207" t="s">
        <v>879</v>
      </c>
      <c r="E336" s="207"/>
      <c r="F336" s="207"/>
      <c r="G336" s="207"/>
      <c r="H336" s="207"/>
      <c r="I336" s="207"/>
      <c r="J336" s="207"/>
      <c r="K336" s="100"/>
    </row>
    <row r="337" spans="1:11" hidden="1" outlineLevel="1" x14ac:dyDescent="0.3">
      <c r="A337" s="331"/>
      <c r="B337" s="357"/>
      <c r="C337" s="333"/>
      <c r="D337" s="333" t="s">
        <v>880</v>
      </c>
      <c r="E337" s="333"/>
      <c r="F337" s="333"/>
      <c r="G337" s="333"/>
      <c r="H337" s="333"/>
      <c r="I337" s="338"/>
      <c r="J337" s="333"/>
      <c r="K337" s="103"/>
    </row>
    <row r="338" spans="1:11" hidden="1" outlineLevel="1" x14ac:dyDescent="0.3">
      <c r="A338" s="327">
        <v>43</v>
      </c>
      <c r="B338" s="335" t="s">
        <v>881</v>
      </c>
      <c r="C338" s="1"/>
      <c r="D338" s="51"/>
      <c r="E338" s="51"/>
      <c r="F338" s="1"/>
      <c r="G338" s="1"/>
      <c r="H338" s="742"/>
      <c r="I338" s="743"/>
      <c r="K338" s="359"/>
    </row>
    <row r="339" spans="1:11" hidden="1" outlineLevel="1" x14ac:dyDescent="0.3">
      <c r="A339" s="327">
        <v>44</v>
      </c>
      <c r="B339" t="s">
        <v>882</v>
      </c>
    </row>
    <row r="340" spans="1:11" hidden="1" outlineLevel="1" x14ac:dyDescent="0.3">
      <c r="A340" s="327"/>
      <c r="B340" s="165" t="s">
        <v>883</v>
      </c>
      <c r="C340" s="742"/>
      <c r="D340" s="743"/>
      <c r="E340" s="165" t="s">
        <v>884</v>
      </c>
      <c r="F340" s="742"/>
      <c r="G340" s="743"/>
      <c r="H340" s="165" t="s">
        <v>885</v>
      </c>
      <c r="I340" s="742"/>
      <c r="J340" s="743"/>
    </row>
    <row r="341" spans="1:11" hidden="1" outlineLevel="1" x14ac:dyDescent="0.3">
      <c r="A341" s="327">
        <v>45</v>
      </c>
      <c r="B341" t="s">
        <v>887</v>
      </c>
      <c r="H341" s="376">
        <v>0</v>
      </c>
      <c r="I341" s="338" t="s">
        <v>116</v>
      </c>
      <c r="J341" s="376">
        <v>0</v>
      </c>
      <c r="K341" s="103" t="s">
        <v>117</v>
      </c>
    </row>
    <row r="342" spans="1:11" hidden="1" outlineLevel="1" x14ac:dyDescent="0.3">
      <c r="A342" s="348">
        <v>46</v>
      </c>
      <c r="B342" t="s">
        <v>888</v>
      </c>
      <c r="H342" s="376">
        <v>0</v>
      </c>
      <c r="I342" s="338" t="s">
        <v>116</v>
      </c>
      <c r="J342" s="376">
        <v>0</v>
      </c>
      <c r="K342" s="103" t="s">
        <v>117</v>
      </c>
    </row>
    <row r="343" spans="1:11" hidden="1" outlineLevel="1" x14ac:dyDescent="0.3">
      <c r="A343" s="364" t="s">
        <v>886</v>
      </c>
      <c r="B343" s="335" t="s">
        <v>889</v>
      </c>
      <c r="C343" s="1"/>
      <c r="D343" s="51"/>
      <c r="E343" s="51"/>
      <c r="F343" s="1"/>
      <c r="G343" s="1"/>
      <c r="H343" s="376">
        <v>0</v>
      </c>
      <c r="I343" s="338" t="s">
        <v>116</v>
      </c>
      <c r="J343" s="376">
        <v>0</v>
      </c>
      <c r="K343" s="103" t="s">
        <v>117</v>
      </c>
    </row>
    <row r="344" spans="1:11" hidden="1" outlineLevel="1" x14ac:dyDescent="0.3">
      <c r="A344" s="365" t="s">
        <v>432</v>
      </c>
      <c r="B344" s="357" t="s">
        <v>890</v>
      </c>
      <c r="C344" s="333"/>
      <c r="D344" s="333"/>
      <c r="E344" s="333"/>
      <c r="F344" s="333"/>
      <c r="G344" s="333"/>
      <c r="H344" s="376">
        <v>0</v>
      </c>
      <c r="I344" s="338" t="s">
        <v>116</v>
      </c>
      <c r="J344" s="376">
        <v>0</v>
      </c>
      <c r="K344" s="103" t="s">
        <v>117</v>
      </c>
    </row>
    <row r="345" spans="1:11" hidden="1" outlineLevel="1" x14ac:dyDescent="0.3">
      <c r="A345" s="344" t="s">
        <v>891</v>
      </c>
      <c r="B345" s="342" t="s">
        <v>892</v>
      </c>
      <c r="C345" s="282" t="s">
        <v>893</v>
      </c>
      <c r="D345" s="282"/>
      <c r="E345" s="282"/>
      <c r="F345" s="282"/>
      <c r="G345" s="282"/>
      <c r="H345" s="282"/>
      <c r="I345" s="282"/>
      <c r="J345" s="282"/>
      <c r="K345" s="336"/>
    </row>
    <row r="346" spans="1:11" hidden="1" outlineLevel="1" x14ac:dyDescent="0.3">
      <c r="A346" s="143"/>
      <c r="B346" s="741"/>
      <c r="C346" s="741"/>
      <c r="D346" s="741"/>
      <c r="E346" s="741"/>
      <c r="F346" s="741"/>
      <c r="G346" s="741"/>
      <c r="H346" s="149"/>
      <c r="I346" s="149"/>
      <c r="J346" s="144"/>
      <c r="K346" s="367"/>
    </row>
    <row r="347" spans="1:11" hidden="1" outlineLevel="1" x14ac:dyDescent="0.3">
      <c r="A347" s="143"/>
      <c r="B347" s="741"/>
      <c r="C347" s="741"/>
      <c r="D347" s="741"/>
      <c r="E347" s="741"/>
      <c r="F347" s="741"/>
      <c r="G347" s="741"/>
      <c r="H347" s="149"/>
      <c r="I347" s="149"/>
      <c r="J347" s="144"/>
      <c r="K347" s="367"/>
    </row>
    <row r="348" spans="1:11" hidden="1" outlineLevel="1" x14ac:dyDescent="0.3">
      <c r="A348" s="143"/>
      <c r="B348" s="741"/>
      <c r="C348" s="741"/>
      <c r="D348" s="741"/>
      <c r="E348" s="741"/>
      <c r="F348" s="741"/>
      <c r="G348" s="741"/>
      <c r="H348" s="149"/>
      <c r="I348" s="149"/>
      <c r="J348" s="144"/>
      <c r="K348" s="367"/>
    </row>
    <row r="349" spans="1:11" hidden="1" outlineLevel="1" x14ac:dyDescent="0.3">
      <c r="A349" s="143"/>
      <c r="B349" s="741"/>
      <c r="C349" s="741"/>
      <c r="D349" s="741"/>
      <c r="E349" s="741"/>
      <c r="F349" s="741"/>
      <c r="G349" s="741"/>
      <c r="H349" s="149"/>
      <c r="I349" s="149"/>
      <c r="J349" s="144"/>
      <c r="K349" s="367"/>
    </row>
    <row r="350" spans="1:11" hidden="1" outlineLevel="1" x14ac:dyDescent="0.3">
      <c r="A350" s="143"/>
      <c r="B350" s="741"/>
      <c r="C350" s="741"/>
      <c r="D350" s="741"/>
      <c r="E350" s="741"/>
      <c r="F350" s="741"/>
      <c r="G350" s="741"/>
      <c r="H350" s="149"/>
      <c r="I350" s="149"/>
      <c r="J350" s="144"/>
      <c r="K350" s="367"/>
    </row>
    <row r="351" spans="1:11" hidden="1" outlineLevel="1" x14ac:dyDescent="0.3">
      <c r="A351" s="143"/>
      <c r="B351" s="741"/>
      <c r="C351" s="741"/>
      <c r="D351" s="741"/>
      <c r="E351" s="741"/>
      <c r="F351" s="741"/>
      <c r="G351" s="741"/>
      <c r="H351" s="149"/>
      <c r="I351" s="149"/>
      <c r="J351" s="144"/>
      <c r="K351" s="367"/>
    </row>
    <row r="352" spans="1:11" hidden="1" outlineLevel="1" x14ac:dyDescent="0.3">
      <c r="A352" s="143"/>
      <c r="B352" s="741"/>
      <c r="C352" s="741"/>
      <c r="D352" s="741"/>
      <c r="E352" s="741"/>
      <c r="F352" s="741"/>
      <c r="G352" s="741"/>
      <c r="H352" s="149"/>
      <c r="I352" s="149"/>
      <c r="J352" s="144"/>
      <c r="K352" s="367"/>
    </row>
    <row r="353" spans="1:11" hidden="1" outlineLevel="1" x14ac:dyDescent="0.3">
      <c r="A353" s="154">
        <v>48</v>
      </c>
      <c r="B353" s="366" t="s">
        <v>894</v>
      </c>
      <c r="C353" s="149" t="s">
        <v>895</v>
      </c>
      <c r="D353" s="149"/>
      <c r="E353" s="149"/>
      <c r="F353" s="149"/>
      <c r="G353" s="149"/>
      <c r="H353" s="149"/>
      <c r="I353" s="144"/>
      <c r="J353" s="350">
        <v>48</v>
      </c>
      <c r="K353" s="212">
        <f>SUM(K346:K352)</f>
        <v>0</v>
      </c>
    </row>
    <row r="354" spans="1:11" collapsed="1" x14ac:dyDescent="0.3">
      <c r="A354" s="54" t="s">
        <v>933</v>
      </c>
      <c r="C354" s="185">
        <f>mapping!C263</f>
        <v>0</v>
      </c>
      <c r="D354" s="54"/>
      <c r="E354" s="254">
        <f>A272</f>
        <v>0</v>
      </c>
      <c r="G354" s="254">
        <f>A274</f>
        <v>0</v>
      </c>
      <c r="J354" s="254">
        <f>A276</f>
        <v>0</v>
      </c>
    </row>
  </sheetData>
  <mergeCells count="84">
    <mergeCell ref="I79:J79"/>
    <mergeCell ref="A11:G11"/>
    <mergeCell ref="A13:G13"/>
    <mergeCell ref="A15:G15"/>
    <mergeCell ref="H11:K11"/>
    <mergeCell ref="H13:K13"/>
    <mergeCell ref="H15:K15"/>
    <mergeCell ref="J51:J52"/>
    <mergeCell ref="K51:K52"/>
    <mergeCell ref="J53:J54"/>
    <mergeCell ref="K53:K54"/>
    <mergeCell ref="H77:I77"/>
    <mergeCell ref="B89:G89"/>
    <mergeCell ref="B90:G90"/>
    <mergeCell ref="B91:G91"/>
    <mergeCell ref="C79:D79"/>
    <mergeCell ref="F79:G79"/>
    <mergeCell ref="B85:G85"/>
    <mergeCell ref="B86:G86"/>
    <mergeCell ref="B87:G87"/>
    <mergeCell ref="B88:G88"/>
    <mergeCell ref="A98:G98"/>
    <mergeCell ref="H98:K98"/>
    <mergeCell ref="A100:G100"/>
    <mergeCell ref="H100:K100"/>
    <mergeCell ref="A102:G102"/>
    <mergeCell ref="H102:K102"/>
    <mergeCell ref="J138:J139"/>
    <mergeCell ref="K138:K139"/>
    <mergeCell ref="J140:J141"/>
    <mergeCell ref="K140:K141"/>
    <mergeCell ref="H164:I164"/>
    <mergeCell ref="C166:D166"/>
    <mergeCell ref="F166:G166"/>
    <mergeCell ref="I166:J166"/>
    <mergeCell ref="B172:G172"/>
    <mergeCell ref="B173:G173"/>
    <mergeCell ref="B174:G174"/>
    <mergeCell ref="B175:G175"/>
    <mergeCell ref="B176:G176"/>
    <mergeCell ref="B177:G177"/>
    <mergeCell ref="B178:G178"/>
    <mergeCell ref="A185:G185"/>
    <mergeCell ref="H185:K185"/>
    <mergeCell ref="A187:G187"/>
    <mergeCell ref="H187:K187"/>
    <mergeCell ref="A189:G189"/>
    <mergeCell ref="H189:K189"/>
    <mergeCell ref="J225:J226"/>
    <mergeCell ref="K225:K226"/>
    <mergeCell ref="J227:J228"/>
    <mergeCell ref="K227:K228"/>
    <mergeCell ref="H251:I251"/>
    <mergeCell ref="C253:D253"/>
    <mergeCell ref="F253:G253"/>
    <mergeCell ref="I253:J253"/>
    <mergeCell ref="B259:G259"/>
    <mergeCell ref="B260:G260"/>
    <mergeCell ref="B261:G261"/>
    <mergeCell ref="B262:G262"/>
    <mergeCell ref="B263:G263"/>
    <mergeCell ref="B264:G264"/>
    <mergeCell ref="B265:G265"/>
    <mergeCell ref="A272:G272"/>
    <mergeCell ref="H272:K272"/>
    <mergeCell ref="A274:G274"/>
    <mergeCell ref="H274:K274"/>
    <mergeCell ref="A276:G276"/>
    <mergeCell ref="H276:K276"/>
    <mergeCell ref="J312:J313"/>
    <mergeCell ref="K312:K313"/>
    <mergeCell ref="J314:J315"/>
    <mergeCell ref="K314:K315"/>
    <mergeCell ref="H338:I338"/>
    <mergeCell ref="C340:D340"/>
    <mergeCell ref="F340:G340"/>
    <mergeCell ref="I340:J340"/>
    <mergeCell ref="B346:G346"/>
    <mergeCell ref="B347:G347"/>
    <mergeCell ref="B348:G348"/>
    <mergeCell ref="B349:G349"/>
    <mergeCell ref="B350:G350"/>
    <mergeCell ref="B351:G351"/>
    <mergeCell ref="B352:G352"/>
  </mergeCells>
  <conditionalFormatting sqref="A93">
    <cfRule type="expression" dxfId="3" priority="5">
      <formula>ABS(K53)&gt;0</formula>
    </cfRule>
  </conditionalFormatting>
  <conditionalFormatting sqref="A180">
    <cfRule type="expression" dxfId="2" priority="3">
      <formula>ABS(K140)&gt;0</formula>
    </cfRule>
  </conditionalFormatting>
  <conditionalFormatting sqref="A267">
    <cfRule type="expression" dxfId="1" priority="2">
      <formula>ABS(K227)&gt;0</formula>
    </cfRule>
  </conditionalFormatting>
  <conditionalFormatting sqref="A354">
    <cfRule type="expression" dxfId="0" priority="1">
      <formula>ABS(K314)&gt;0</formula>
    </cfRule>
  </conditionalFormatting>
  <dataValidations count="2">
    <dataValidation type="list" allowBlank="1" showInputMessage="1" showErrorMessage="1" sqref="H20:H22 J20 J22 H24 J24 K58 H18 D18 F18 K60:K61 K63 F64 H64 D64 K65 J80:J83 J76 J66 H66:H74 H76 H78 H80:H83 H107:H109 J107 J109 H111 J111 K145 H105 D105 F105 K147:K148 K150 F151 H151 D151 K152 J167:J170 J163 J153 H153:H161 H163 H165 H167:H170 H194:H196 J194 J196 H198 J198 K232 H192 D192 F192 K234:K235 K237 F238 H238 D238 K239 J254:J257 J250 J240 H240:H248 H250 H252 H254:H257 H281:H283 J281 J283 H285 J285 K319 H279 D279 F279 K321:K322 K324 F325 H325 D325 K326 J341:J344 J337 J327 H327:H335 H337 H339 H341:H344">
      <formula1>"X, 0"</formula1>
    </dataValidation>
    <dataValidation type="date" allowBlank="1" showInputMessage="1" showErrorMessage="1" sqref="H77:I77 H164:I164 H251:I251 H338:I338">
      <formula1>1</formula1>
      <formula2>55153</formula2>
    </dataValidation>
  </dataValidations>
  <hyperlinks>
    <hyperlink ref="L7"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N78"/>
  <sheetViews>
    <sheetView zoomScale="85" zoomScaleNormal="85" workbookViewId="0">
      <selection activeCell="L12" sqref="L12"/>
    </sheetView>
  </sheetViews>
  <sheetFormatPr defaultRowHeight="14.4" x14ac:dyDescent="0.3"/>
  <cols>
    <col min="1" max="1" width="3.77734375" customWidth="1"/>
    <col min="2" max="2" width="5" customWidth="1"/>
    <col min="3" max="3" width="12.33203125" customWidth="1"/>
    <col min="7" max="7" width="11.5546875" customWidth="1"/>
    <col min="8" max="8" width="12.44140625" customWidth="1"/>
    <col min="9" max="9" width="13.5546875" customWidth="1"/>
    <col min="10" max="10" width="12.77734375" customWidth="1"/>
    <col min="11" max="11" width="12.88671875" customWidth="1"/>
    <col min="12" max="12" width="11.6640625" customWidth="1"/>
    <col min="13" max="13" width="10.21875" customWidth="1"/>
  </cols>
  <sheetData>
    <row r="1" spans="1:12" x14ac:dyDescent="0.3">
      <c r="A1" s="54" t="s">
        <v>242</v>
      </c>
      <c r="D1" s="54" t="s">
        <v>234</v>
      </c>
      <c r="H1" s="54"/>
      <c r="I1" s="184">
        <f>mapping!C1</f>
        <v>2018</v>
      </c>
      <c r="K1" t="s">
        <v>265</v>
      </c>
    </row>
    <row r="2" spans="1:12" x14ac:dyDescent="0.3">
      <c r="A2" s="54" t="s">
        <v>92</v>
      </c>
      <c r="H2" s="116" t="s">
        <v>160</v>
      </c>
      <c r="I2" s="196" t="str">
        <f>IF(OR(ABS(J24)&gt;0,ABS(J47)&gt;0),"Activated","Not Activated")</f>
        <v>Not Activated</v>
      </c>
      <c r="J2">
        <f>ABS(J47)</f>
        <v>0</v>
      </c>
      <c r="K2" t="s">
        <v>352</v>
      </c>
    </row>
    <row r="3" spans="1:12" x14ac:dyDescent="0.3">
      <c r="H3" t="s">
        <v>144</v>
      </c>
      <c r="I3" s="187" t="str">
        <f>mapping!C2</f>
        <v>Married filing jointly</v>
      </c>
    </row>
    <row r="4" spans="1:12" x14ac:dyDescent="0.3">
      <c r="A4" s="154" t="s">
        <v>235</v>
      </c>
      <c r="B4" s="149"/>
      <c r="C4" s="149"/>
      <c r="D4" s="149"/>
      <c r="E4" s="149"/>
      <c r="F4" s="149"/>
      <c r="G4" s="149"/>
      <c r="H4" s="149"/>
      <c r="I4" s="149"/>
      <c r="J4" s="144"/>
      <c r="K4" s="195" t="s">
        <v>415</v>
      </c>
    </row>
    <row r="5" spans="1:12" ht="17.399999999999999" customHeight="1" x14ac:dyDescent="0.3">
      <c r="A5" s="151"/>
      <c r="B5" s="119"/>
      <c r="C5" s="119"/>
      <c r="D5" s="119"/>
      <c r="E5" s="119"/>
      <c r="F5" s="120"/>
      <c r="G5" s="762" t="s">
        <v>236</v>
      </c>
      <c r="H5" s="762" t="s">
        <v>237</v>
      </c>
      <c r="I5" s="762" t="s">
        <v>238</v>
      </c>
      <c r="J5" s="762" t="s">
        <v>239</v>
      </c>
    </row>
    <row r="6" spans="1:12" ht="17.399999999999999" customHeight="1" x14ac:dyDescent="0.3">
      <c r="A6" s="152"/>
      <c r="B6" s="32"/>
      <c r="C6" s="32"/>
      <c r="D6" s="32"/>
      <c r="E6" s="32"/>
      <c r="F6" s="131"/>
      <c r="G6" s="763"/>
      <c r="H6" s="763"/>
      <c r="I6" s="763"/>
      <c r="J6" s="763"/>
    </row>
    <row r="7" spans="1:12" ht="17.399999999999999" customHeight="1" x14ac:dyDescent="0.3">
      <c r="A7" s="57"/>
      <c r="B7" s="121"/>
      <c r="C7" s="121"/>
      <c r="D7" s="121"/>
      <c r="E7" s="121"/>
      <c r="F7" s="122"/>
      <c r="G7" s="764"/>
      <c r="H7" s="764"/>
      <c r="I7" s="764"/>
      <c r="J7" s="764"/>
    </row>
    <row r="8" spans="1:12" ht="24" customHeight="1" x14ac:dyDescent="0.3">
      <c r="A8" t="s">
        <v>240</v>
      </c>
      <c r="B8" s="765" t="s">
        <v>243</v>
      </c>
      <c r="C8" s="765"/>
      <c r="D8" s="765"/>
      <c r="E8" s="765"/>
      <c r="F8" s="765"/>
      <c r="G8" s="191"/>
      <c r="H8" s="191"/>
      <c r="I8" s="191"/>
      <c r="J8" s="191"/>
    </row>
    <row r="9" spans="1:12" ht="18" customHeight="1" x14ac:dyDescent="0.3">
      <c r="B9" s="766"/>
      <c r="C9" s="766"/>
      <c r="D9" s="766"/>
      <c r="E9" s="766"/>
      <c r="F9" s="766"/>
      <c r="G9" s="192"/>
      <c r="H9" s="192"/>
      <c r="I9" s="192"/>
      <c r="J9" s="192"/>
      <c r="K9" t="s">
        <v>739</v>
      </c>
    </row>
    <row r="10" spans="1:12" x14ac:dyDescent="0.3">
      <c r="B10" s="766"/>
      <c r="C10" s="766"/>
      <c r="D10" s="766"/>
      <c r="E10" s="766"/>
      <c r="F10" s="766"/>
      <c r="G10" s="150">
        <v>0</v>
      </c>
      <c r="H10" s="150">
        <v>0</v>
      </c>
      <c r="I10" s="150">
        <v>0</v>
      </c>
      <c r="J10" s="150">
        <f>(G10-H10)+I10</f>
        <v>0</v>
      </c>
      <c r="K10" t="s">
        <v>740</v>
      </c>
      <c r="L10" s="77">
        <v>0</v>
      </c>
    </row>
    <row r="11" spans="1:12" x14ac:dyDescent="0.3">
      <c r="A11" t="s">
        <v>241</v>
      </c>
      <c r="B11" s="117" t="s">
        <v>244</v>
      </c>
      <c r="G11" s="193"/>
      <c r="H11" s="193"/>
      <c r="I11" s="193"/>
      <c r="J11" s="193"/>
      <c r="K11" t="s">
        <v>741</v>
      </c>
      <c r="L11" s="78"/>
    </row>
    <row r="12" spans="1:12" x14ac:dyDescent="0.3">
      <c r="B12" s="117" t="s">
        <v>245</v>
      </c>
      <c r="G12" s="150">
        <v>0</v>
      </c>
      <c r="H12" s="150">
        <v>0</v>
      </c>
      <c r="I12" s="150">
        <v>0</v>
      </c>
      <c r="J12" s="150">
        <f>(G12-H12)+I12</f>
        <v>0</v>
      </c>
      <c r="K12" s="112"/>
    </row>
    <row r="13" spans="1:12" x14ac:dyDescent="0.3">
      <c r="A13">
        <v>2</v>
      </c>
      <c r="B13" s="117" t="s">
        <v>244</v>
      </c>
      <c r="G13" s="193"/>
      <c r="H13" s="193"/>
      <c r="I13" s="193"/>
      <c r="J13" s="193"/>
    </row>
    <row r="14" spans="1:12" x14ac:dyDescent="0.3">
      <c r="B14" s="117" t="s">
        <v>246</v>
      </c>
      <c r="G14" s="150">
        <v>0</v>
      </c>
      <c r="H14" s="150">
        <v>0</v>
      </c>
      <c r="I14" s="150">
        <v>0</v>
      </c>
      <c r="J14" s="150">
        <f>(G14-H14)+I14</f>
        <v>0</v>
      </c>
    </row>
    <row r="15" spans="1:12" x14ac:dyDescent="0.3">
      <c r="A15">
        <v>3</v>
      </c>
      <c r="B15" s="117" t="s">
        <v>244</v>
      </c>
      <c r="G15" s="193"/>
      <c r="H15" s="193"/>
      <c r="I15" s="193"/>
      <c r="J15" s="193"/>
    </row>
    <row r="16" spans="1:12" x14ac:dyDescent="0.3">
      <c r="B16" s="117" t="s">
        <v>247</v>
      </c>
      <c r="G16" s="150">
        <v>0</v>
      </c>
      <c r="H16" s="150">
        <v>0</v>
      </c>
      <c r="I16" s="150">
        <v>0</v>
      </c>
      <c r="J16" s="150">
        <f>(G16-H16)+I16</f>
        <v>0</v>
      </c>
    </row>
    <row r="17" spans="1:11" x14ac:dyDescent="0.3">
      <c r="A17">
        <v>4</v>
      </c>
      <c r="B17" s="117" t="s">
        <v>248</v>
      </c>
      <c r="G17" s="1"/>
      <c r="H17" s="1"/>
      <c r="I17" s="767">
        <v>4</v>
      </c>
      <c r="J17" s="193"/>
    </row>
    <row r="18" spans="1:11" x14ac:dyDescent="0.3">
      <c r="G18" s="1"/>
      <c r="H18" s="1"/>
      <c r="I18" s="768"/>
      <c r="J18" s="150">
        <v>0</v>
      </c>
    </row>
    <row r="19" spans="1:11" x14ac:dyDescent="0.3">
      <c r="A19">
        <v>5</v>
      </c>
      <c r="B19" s="117" t="s">
        <v>249</v>
      </c>
      <c r="I19" s="767">
        <v>5</v>
      </c>
      <c r="J19" s="193"/>
    </row>
    <row r="20" spans="1:11" x14ac:dyDescent="0.3">
      <c r="B20" s="117" t="s">
        <v>250</v>
      </c>
      <c r="I20" s="768"/>
      <c r="J20" s="466">
        <f>mapping!C72</f>
        <v>0</v>
      </c>
      <c r="K20" s="112"/>
    </row>
    <row r="21" spans="1:11" x14ac:dyDescent="0.3">
      <c r="A21">
        <v>6</v>
      </c>
      <c r="B21" s="117" t="s">
        <v>251</v>
      </c>
      <c r="I21" s="767">
        <v>6</v>
      </c>
      <c r="J21" s="193"/>
    </row>
    <row r="22" spans="1:11" x14ac:dyDescent="0.3">
      <c r="B22" s="117" t="s">
        <v>252</v>
      </c>
      <c r="I22" s="768"/>
      <c r="J22" s="150">
        <f>-L10</f>
        <v>0</v>
      </c>
    </row>
    <row r="23" spans="1:11" x14ac:dyDescent="0.3">
      <c r="A23">
        <v>7</v>
      </c>
      <c r="B23" s="117" t="s">
        <v>253</v>
      </c>
      <c r="I23" s="767">
        <v>7</v>
      </c>
      <c r="J23" s="193"/>
    </row>
    <row r="24" spans="1:11" x14ac:dyDescent="0.3">
      <c r="B24" s="117" t="s">
        <v>254</v>
      </c>
      <c r="I24" s="769"/>
      <c r="J24" s="155">
        <f>SUM(J10:J22)</f>
        <v>0</v>
      </c>
    </row>
    <row r="25" spans="1:11" x14ac:dyDescent="0.3">
      <c r="A25" s="154" t="s">
        <v>255</v>
      </c>
      <c r="B25" s="149"/>
      <c r="C25" s="149"/>
      <c r="D25" s="149"/>
      <c r="E25" s="149"/>
      <c r="F25" s="149"/>
      <c r="G25" s="149"/>
      <c r="H25" s="149"/>
      <c r="I25" s="149"/>
      <c r="J25" s="144"/>
    </row>
    <row r="26" spans="1:11" ht="16.8" customHeight="1" x14ac:dyDescent="0.3">
      <c r="A26" s="151"/>
      <c r="B26" s="119"/>
      <c r="C26" s="119"/>
      <c r="D26" s="119"/>
      <c r="E26" s="119"/>
      <c r="F26" s="120"/>
      <c r="G26" s="762" t="s">
        <v>236</v>
      </c>
      <c r="H26" s="762" t="s">
        <v>237</v>
      </c>
      <c r="I26" s="762" t="s">
        <v>238</v>
      </c>
      <c r="J26" s="762" t="s">
        <v>239</v>
      </c>
    </row>
    <row r="27" spans="1:11" ht="16.8" customHeight="1" x14ac:dyDescent="0.3">
      <c r="A27" s="152"/>
      <c r="B27" s="32"/>
      <c r="C27" s="32"/>
      <c r="D27" s="32"/>
      <c r="E27" s="32"/>
      <c r="F27" s="131"/>
      <c r="G27" s="763"/>
      <c r="H27" s="763"/>
      <c r="I27" s="763"/>
      <c r="J27" s="763"/>
    </row>
    <row r="28" spans="1:11" ht="16.8" customHeight="1" x14ac:dyDescent="0.3">
      <c r="A28" s="57"/>
      <c r="B28" s="121"/>
      <c r="C28" s="121"/>
      <c r="D28" s="121"/>
      <c r="E28" s="121"/>
      <c r="F28" s="122"/>
      <c r="G28" s="764"/>
      <c r="H28" s="764"/>
      <c r="I28" s="764"/>
      <c r="J28" s="764"/>
    </row>
    <row r="29" spans="1:11" ht="17.399999999999999" customHeight="1" x14ac:dyDescent="0.3">
      <c r="A29" t="s">
        <v>259</v>
      </c>
      <c r="B29" s="765" t="s">
        <v>261</v>
      </c>
      <c r="C29" s="765"/>
      <c r="D29" s="765"/>
      <c r="E29" s="765"/>
      <c r="F29" s="765"/>
      <c r="G29" s="191"/>
      <c r="H29" s="191"/>
      <c r="I29" s="191"/>
      <c r="J29" s="191"/>
    </row>
    <row r="30" spans="1:11" ht="17.399999999999999" customHeight="1" x14ac:dyDescent="0.3">
      <c r="B30" s="766"/>
      <c r="C30" s="766"/>
      <c r="D30" s="766"/>
      <c r="E30" s="766"/>
      <c r="F30" s="766"/>
      <c r="G30" s="192"/>
      <c r="H30" s="192"/>
      <c r="I30" s="192"/>
      <c r="J30" s="192"/>
    </row>
    <row r="31" spans="1:11" ht="17.399999999999999" customHeight="1" x14ac:dyDescent="0.3">
      <c r="B31" s="766"/>
      <c r="C31" s="766"/>
      <c r="D31" s="766"/>
      <c r="E31" s="766"/>
      <c r="F31" s="766"/>
      <c r="G31" s="150">
        <v>0</v>
      </c>
      <c r="H31" s="150">
        <v>0</v>
      </c>
      <c r="I31" s="150">
        <v>0</v>
      </c>
      <c r="J31" s="150">
        <f>(G31-H31)+I31</f>
        <v>0</v>
      </c>
    </row>
    <row r="32" spans="1:11" x14ac:dyDescent="0.3">
      <c r="A32" t="s">
        <v>260</v>
      </c>
      <c r="B32" s="117" t="s">
        <v>244</v>
      </c>
      <c r="G32" s="193"/>
      <c r="H32" s="193"/>
      <c r="I32" s="193"/>
      <c r="J32" s="193"/>
    </row>
    <row r="33" spans="1:10" x14ac:dyDescent="0.3">
      <c r="B33" s="117" t="s">
        <v>262</v>
      </c>
      <c r="G33" s="150">
        <v>0</v>
      </c>
      <c r="H33" s="150">
        <v>0</v>
      </c>
      <c r="I33" s="150">
        <v>0</v>
      </c>
      <c r="J33" s="150">
        <f>(G33-H33)+I33</f>
        <v>0</v>
      </c>
    </row>
    <row r="34" spans="1:10" x14ac:dyDescent="0.3">
      <c r="A34">
        <v>9</v>
      </c>
      <c r="B34" s="117" t="s">
        <v>244</v>
      </c>
      <c r="G34" s="193"/>
      <c r="H34" s="193"/>
      <c r="I34" s="193"/>
      <c r="J34" s="193"/>
    </row>
    <row r="35" spans="1:10" x14ac:dyDescent="0.3">
      <c r="B35" s="117" t="s">
        <v>263</v>
      </c>
      <c r="G35" s="150">
        <v>0</v>
      </c>
      <c r="H35" s="150">
        <v>0</v>
      </c>
      <c r="I35" s="150">
        <v>0</v>
      </c>
      <c r="J35" s="150">
        <f>(G35-H35)+I35</f>
        <v>0</v>
      </c>
    </row>
    <row r="36" spans="1:10" x14ac:dyDescent="0.3">
      <c r="A36">
        <v>10</v>
      </c>
      <c r="B36" s="117" t="s">
        <v>244</v>
      </c>
      <c r="G36" s="193"/>
      <c r="H36" s="193"/>
      <c r="I36" s="193"/>
      <c r="J36" s="193"/>
    </row>
    <row r="37" spans="1:10" x14ac:dyDescent="0.3">
      <c r="B37" s="117" t="s">
        <v>264</v>
      </c>
      <c r="G37" s="150">
        <v>0</v>
      </c>
      <c r="H37" s="150">
        <v>0</v>
      </c>
      <c r="I37" s="150">
        <v>0</v>
      </c>
      <c r="J37" s="150">
        <f>(G37-H37)+I37</f>
        <v>0</v>
      </c>
    </row>
    <row r="38" spans="1:10" x14ac:dyDescent="0.3">
      <c r="A38">
        <v>11</v>
      </c>
      <c r="B38" s="117" t="s">
        <v>267</v>
      </c>
      <c r="G38" s="1"/>
      <c r="H38" s="1"/>
      <c r="I38" s="767">
        <v>11</v>
      </c>
      <c r="J38" s="193"/>
    </row>
    <row r="39" spans="1:10" x14ac:dyDescent="0.3">
      <c r="B39" s="117" t="s">
        <v>268</v>
      </c>
      <c r="G39" s="1"/>
      <c r="H39" s="1"/>
      <c r="I39" s="768"/>
      <c r="J39" s="150">
        <v>0</v>
      </c>
    </row>
    <row r="40" spans="1:10" x14ac:dyDescent="0.3">
      <c r="A40">
        <v>12</v>
      </c>
      <c r="B40" s="117" t="s">
        <v>266</v>
      </c>
      <c r="I40" s="767">
        <v>12</v>
      </c>
      <c r="J40" s="193"/>
    </row>
    <row r="41" spans="1:10" x14ac:dyDescent="0.3">
      <c r="B41" s="117" t="s">
        <v>250</v>
      </c>
      <c r="I41" s="768"/>
      <c r="J41" s="466">
        <f>mapping!C73</f>
        <v>0</v>
      </c>
    </row>
    <row r="42" spans="1:10" x14ac:dyDescent="0.3">
      <c r="A42">
        <v>13</v>
      </c>
      <c r="B42" s="156" t="s">
        <v>269</v>
      </c>
      <c r="I42" s="767">
        <v>13</v>
      </c>
      <c r="J42" s="193"/>
    </row>
    <row r="43" spans="1:10" x14ac:dyDescent="0.3">
      <c r="I43" s="768"/>
      <c r="J43" s="150">
        <v>0</v>
      </c>
    </row>
    <row r="44" spans="1:10" x14ac:dyDescent="0.3">
      <c r="A44">
        <v>14</v>
      </c>
      <c r="B44" s="117" t="s">
        <v>270</v>
      </c>
      <c r="I44" s="767">
        <v>14</v>
      </c>
      <c r="J44" s="193"/>
    </row>
    <row r="45" spans="1:10" x14ac:dyDescent="0.3">
      <c r="B45" s="117" t="s">
        <v>271</v>
      </c>
      <c r="I45" s="769"/>
      <c r="J45" s="155">
        <f>-L11</f>
        <v>0</v>
      </c>
    </row>
    <row r="46" spans="1:10" x14ac:dyDescent="0.3">
      <c r="A46">
        <v>15</v>
      </c>
      <c r="B46" s="117" t="s">
        <v>272</v>
      </c>
      <c r="I46" s="767">
        <v>15</v>
      </c>
      <c r="J46" s="193"/>
    </row>
    <row r="47" spans="1:10" x14ac:dyDescent="0.3">
      <c r="B47" s="117" t="s">
        <v>273</v>
      </c>
      <c r="I47" s="769"/>
      <c r="J47" s="155">
        <f>SUM(J31:J45)</f>
        <v>0</v>
      </c>
    </row>
    <row r="48" spans="1:10" x14ac:dyDescent="0.3">
      <c r="A48" s="154" t="s">
        <v>274</v>
      </c>
      <c r="B48" s="149"/>
      <c r="C48" s="149"/>
      <c r="D48" s="149"/>
      <c r="E48" s="149"/>
      <c r="F48" s="149"/>
      <c r="G48" s="149"/>
      <c r="H48" s="149"/>
      <c r="I48" s="149"/>
      <c r="J48" s="144"/>
    </row>
    <row r="49" spans="1:11" x14ac:dyDescent="0.3">
      <c r="A49">
        <v>16</v>
      </c>
      <c r="B49" t="s">
        <v>275</v>
      </c>
      <c r="I49" s="157">
        <v>16</v>
      </c>
      <c r="J49" s="155">
        <f>J47+J24</f>
        <v>0</v>
      </c>
    </row>
    <row r="50" spans="1:11" x14ac:dyDescent="0.3">
      <c r="B50" t="s">
        <v>276</v>
      </c>
      <c r="I50" s="111"/>
      <c r="J50" s="77"/>
    </row>
    <row r="51" spans="1:11" x14ac:dyDescent="0.3">
      <c r="B51" t="s">
        <v>277</v>
      </c>
      <c r="I51" s="111"/>
      <c r="J51" s="56"/>
    </row>
    <row r="52" spans="1:11" x14ac:dyDescent="0.3">
      <c r="B52" t="s">
        <v>278</v>
      </c>
      <c r="I52" s="111"/>
      <c r="J52" s="56"/>
    </row>
    <row r="53" spans="1:11" x14ac:dyDescent="0.3">
      <c r="B53" t="s">
        <v>279</v>
      </c>
      <c r="I53" s="111"/>
      <c r="J53" s="56"/>
    </row>
    <row r="54" spans="1:11" x14ac:dyDescent="0.3">
      <c r="B54" t="s">
        <v>280</v>
      </c>
      <c r="I54" s="111"/>
      <c r="J54" s="56"/>
    </row>
    <row r="55" spans="1:11" x14ac:dyDescent="0.3">
      <c r="B55" t="s">
        <v>281</v>
      </c>
      <c r="I55" s="111"/>
      <c r="J55" s="56"/>
    </row>
    <row r="56" spans="1:11" x14ac:dyDescent="0.3">
      <c r="A56">
        <v>17</v>
      </c>
      <c r="B56" t="s">
        <v>282</v>
      </c>
      <c r="I56" s="111"/>
      <c r="J56" s="56"/>
    </row>
    <row r="57" spans="1:11" x14ac:dyDescent="0.3">
      <c r="B57" s="158" t="str">
        <f>IF(AND(J47&gt;0, J49&gt;0), "X", "")</f>
        <v/>
      </c>
      <c r="C57" t="s">
        <v>283</v>
      </c>
      <c r="I57" s="111"/>
      <c r="J57" s="56"/>
    </row>
    <row r="58" spans="1:11" x14ac:dyDescent="0.3">
      <c r="B58" s="158" t="str">
        <f>IF(OR(J47&lt;1, J49&lt;1), "X", "")</f>
        <v>X</v>
      </c>
      <c r="C58" t="s">
        <v>284</v>
      </c>
      <c r="I58" s="111"/>
      <c r="J58" s="26"/>
    </row>
    <row r="59" spans="1:11" x14ac:dyDescent="0.3">
      <c r="A59">
        <v>18</v>
      </c>
      <c r="B59" s="156" t="s">
        <v>285</v>
      </c>
      <c r="I59" s="767">
        <v>18</v>
      </c>
      <c r="J59" s="153"/>
    </row>
    <row r="60" spans="1:11" x14ac:dyDescent="0.3">
      <c r="B60" s="156" t="s">
        <v>286</v>
      </c>
      <c r="I60" s="769"/>
      <c r="J60" s="155">
        <v>0</v>
      </c>
      <c r="K60" s="112"/>
    </row>
    <row r="61" spans="1:11" x14ac:dyDescent="0.3">
      <c r="A61">
        <v>19</v>
      </c>
      <c r="B61" s="156" t="s">
        <v>287</v>
      </c>
      <c r="I61" s="767">
        <v>19</v>
      </c>
      <c r="J61" s="153"/>
    </row>
    <row r="62" spans="1:11" x14ac:dyDescent="0.3">
      <c r="B62" s="156" t="s">
        <v>288</v>
      </c>
      <c r="I62" s="768"/>
      <c r="J62" s="150">
        <v>0</v>
      </c>
    </row>
    <row r="63" spans="1:11" x14ac:dyDescent="0.3">
      <c r="A63">
        <v>20</v>
      </c>
      <c r="B63" t="s">
        <v>289</v>
      </c>
      <c r="I63" s="111"/>
      <c r="J63" s="111"/>
    </row>
    <row r="64" spans="1:11" x14ac:dyDescent="0.3">
      <c r="B64" s="167" t="str">
        <f>IF(OR($J$60&lt;1, $J$62&lt;1), "X", 0)</f>
        <v>X</v>
      </c>
      <c r="C64" s="156" t="s">
        <v>292</v>
      </c>
      <c r="I64" s="111"/>
      <c r="J64" s="111"/>
    </row>
    <row r="65" spans="1:14" x14ac:dyDescent="0.3">
      <c r="C65" s="159" t="s">
        <v>293</v>
      </c>
      <c r="I65" s="111"/>
      <c r="J65" s="111"/>
    </row>
    <row r="66" spans="1:14" x14ac:dyDescent="0.3">
      <c r="C66" s="156" t="s">
        <v>290</v>
      </c>
      <c r="I66" s="111"/>
      <c r="J66" s="111"/>
    </row>
    <row r="67" spans="1:14" x14ac:dyDescent="0.3">
      <c r="B67" s="167">
        <f>IF(OR($J$60&gt;1, $J$62&gt;1), "X", 0)</f>
        <v>0</v>
      </c>
      <c r="C67" s="156" t="s">
        <v>291</v>
      </c>
      <c r="I67" s="111"/>
      <c r="J67" s="111"/>
    </row>
    <row r="68" spans="1:14" x14ac:dyDescent="0.3">
      <c r="C68" s="114" t="s">
        <v>290</v>
      </c>
      <c r="I68" s="111"/>
      <c r="J68" s="111"/>
    </row>
    <row r="69" spans="1:14" ht="15" thickBot="1" x14ac:dyDescent="0.35">
      <c r="A69">
        <v>21</v>
      </c>
      <c r="B69" s="156" t="s">
        <v>294</v>
      </c>
      <c r="I69" s="111"/>
      <c r="J69" s="111"/>
      <c r="L69" t="s">
        <v>641</v>
      </c>
    </row>
    <row r="70" spans="1:14" x14ac:dyDescent="0.3">
      <c r="B70" s="156" t="s">
        <v>295</v>
      </c>
      <c r="I70" s="111"/>
      <c r="J70" s="111"/>
      <c r="L70" s="228" t="s">
        <v>20</v>
      </c>
      <c r="M70" s="59"/>
      <c r="N70" s="90">
        <v>-3000</v>
      </c>
    </row>
    <row r="71" spans="1:14" x14ac:dyDescent="0.3">
      <c r="B71" t="s">
        <v>296</v>
      </c>
      <c r="I71" s="767">
        <v>21</v>
      </c>
      <c r="J71" s="153"/>
      <c r="L71" s="38" t="s">
        <v>198</v>
      </c>
      <c r="M71" s="32"/>
      <c r="N71" s="39">
        <v>-3000</v>
      </c>
    </row>
    <row r="72" spans="1:14" x14ac:dyDescent="0.3">
      <c r="B72" t="s">
        <v>297</v>
      </c>
      <c r="I72" s="768"/>
      <c r="J72" s="150">
        <f>IF(J49&lt;0, MAX(J49, INDEX($N$70:$N$73, MATCH(I3, $L$70:$L$73, 0))), 0)</f>
        <v>0</v>
      </c>
      <c r="L72" s="38" t="s">
        <v>199</v>
      </c>
      <c r="M72" s="32"/>
      <c r="N72" s="39">
        <v>-1500</v>
      </c>
    </row>
    <row r="73" spans="1:14" ht="15" thickBot="1" x14ac:dyDescent="0.35">
      <c r="B73" s="156" t="s">
        <v>301</v>
      </c>
      <c r="I73" s="111"/>
      <c r="J73" s="111"/>
      <c r="L73" s="65" t="s">
        <v>200</v>
      </c>
      <c r="M73" s="66"/>
      <c r="N73" s="89">
        <v>-3000</v>
      </c>
    </row>
    <row r="74" spans="1:14" x14ac:dyDescent="0.3">
      <c r="A74">
        <v>22</v>
      </c>
      <c r="B74" s="156" t="s">
        <v>298</v>
      </c>
      <c r="I74" s="111"/>
      <c r="J74" s="111"/>
    </row>
    <row r="75" spans="1:14" x14ac:dyDescent="0.3">
      <c r="B75" s="78" t="str">
        <f>IF('1040'!F6&gt;0, "X", " ")</f>
        <v xml:space="preserve"> </v>
      </c>
      <c r="C75" s="156" t="s">
        <v>292</v>
      </c>
      <c r="I75" s="111"/>
      <c r="J75" s="111"/>
    </row>
    <row r="76" spans="1:14" x14ac:dyDescent="0.3">
      <c r="C76" s="156" t="s">
        <v>300</v>
      </c>
      <c r="I76" s="111"/>
      <c r="J76" s="111"/>
    </row>
    <row r="77" spans="1:14" x14ac:dyDescent="0.3">
      <c r="B77" s="77"/>
      <c r="C77" t="s">
        <v>299</v>
      </c>
      <c r="I77" s="111"/>
      <c r="J77" s="111"/>
    </row>
    <row r="78" spans="1:14" x14ac:dyDescent="0.3">
      <c r="A78" s="143"/>
      <c r="B78" s="149"/>
      <c r="C78" s="149"/>
      <c r="D78" s="149"/>
      <c r="E78" s="149"/>
      <c r="F78" s="149"/>
      <c r="G78" s="149"/>
      <c r="H78" s="149"/>
      <c r="I78" s="160" t="str">
        <f>CONCATENATE(A1, A2, " ", I1)</f>
        <v>SCHEDULE D (Form 1040) 2018</v>
      </c>
      <c r="J78" s="144"/>
    </row>
  </sheetData>
  <mergeCells count="22">
    <mergeCell ref="B29:F31"/>
    <mergeCell ref="I38:I39"/>
    <mergeCell ref="I40:I41"/>
    <mergeCell ref="I42:I43"/>
    <mergeCell ref="I44:I45"/>
    <mergeCell ref="I17:I18"/>
    <mergeCell ref="I46:I47"/>
    <mergeCell ref="I59:I60"/>
    <mergeCell ref="I61:I62"/>
    <mergeCell ref="I71:I72"/>
    <mergeCell ref="J26:J28"/>
    <mergeCell ref="I19:I20"/>
    <mergeCell ref="I21:I22"/>
    <mergeCell ref="I23:I24"/>
    <mergeCell ref="G26:G28"/>
    <mergeCell ref="H26:H28"/>
    <mergeCell ref="I26:I28"/>
    <mergeCell ref="G5:G7"/>
    <mergeCell ref="H5:H7"/>
    <mergeCell ref="I5:I7"/>
    <mergeCell ref="J5:J7"/>
    <mergeCell ref="B8:F10"/>
  </mergeCells>
  <hyperlinks>
    <hyperlink ref="K4" r:id="rId1" display="https://www.irs.gov/instructions/i1040sd"/>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119"/>
  <sheetViews>
    <sheetView zoomScale="85" zoomScaleNormal="85" workbookViewId="0">
      <selection activeCell="H1" sqref="H1"/>
    </sheetView>
  </sheetViews>
  <sheetFormatPr defaultRowHeight="14.4" x14ac:dyDescent="0.3"/>
  <cols>
    <col min="1" max="1" width="9.33203125" customWidth="1"/>
    <col min="2" max="2" width="10.6640625" customWidth="1"/>
    <col min="3" max="3" width="11.109375" customWidth="1"/>
    <col min="4" max="4" width="12.5546875" customWidth="1"/>
    <col min="5" max="5" width="11.44140625" customWidth="1"/>
    <col min="6" max="6" width="12.109375" customWidth="1"/>
    <col min="7" max="7" width="4.44140625" customWidth="1"/>
    <col min="8" max="8" width="12.88671875" customWidth="1"/>
    <col min="9" max="10" width="11.88671875" customWidth="1"/>
    <col min="11" max="11" width="36.77734375" customWidth="1"/>
  </cols>
  <sheetData>
    <row r="1" spans="1:11" x14ac:dyDescent="0.3">
      <c r="A1" s="54" t="s">
        <v>938</v>
      </c>
      <c r="D1" s="54" t="s">
        <v>939</v>
      </c>
      <c r="J1" s="185">
        <f>mapping!C1</f>
        <v>2018</v>
      </c>
      <c r="K1" s="195" t="s">
        <v>415</v>
      </c>
    </row>
    <row r="2" spans="1:11" x14ac:dyDescent="0.3">
      <c r="A2" s="54" t="s">
        <v>307</v>
      </c>
      <c r="H2" t="s">
        <v>749</v>
      </c>
      <c r="I2" s="54" t="str">
        <f>IF(ABS(J103)&gt;0, "Activated", "Not Activated")</f>
        <v>Activated</v>
      </c>
    </row>
    <row r="3" spans="1:11" x14ac:dyDescent="0.3">
      <c r="I3" s="195"/>
    </row>
    <row r="4" spans="1:11" x14ac:dyDescent="0.3">
      <c r="I4" s="195"/>
    </row>
    <row r="5" spans="1:11" x14ac:dyDescent="0.3">
      <c r="A5" s="344" t="s">
        <v>961</v>
      </c>
      <c r="B5" s="321" t="s">
        <v>962</v>
      </c>
      <c r="C5" s="119"/>
      <c r="D5" s="119"/>
      <c r="E5" s="119"/>
      <c r="F5" s="119"/>
      <c r="G5" s="119"/>
      <c r="H5" s="119"/>
      <c r="I5" s="381"/>
      <c r="J5" s="120"/>
    </row>
    <row r="6" spans="1:11" x14ac:dyDescent="0.3">
      <c r="A6" s="57"/>
      <c r="B6" s="210" t="s">
        <v>963</v>
      </c>
      <c r="C6" s="121"/>
      <c r="D6" s="121"/>
      <c r="E6" s="121"/>
      <c r="F6" s="121"/>
      <c r="G6" s="121"/>
      <c r="H6" s="121"/>
      <c r="I6" s="382"/>
      <c r="J6" s="122"/>
    </row>
    <row r="7" spans="1:11" x14ac:dyDescent="0.3">
      <c r="A7" s="441" t="s">
        <v>772</v>
      </c>
      <c r="B7" s="198" t="s">
        <v>964</v>
      </c>
      <c r="C7" s="32"/>
      <c r="D7" s="32"/>
      <c r="E7" s="32"/>
      <c r="F7" s="32"/>
      <c r="G7" s="32"/>
      <c r="H7" s="32"/>
      <c r="I7" s="383" t="s">
        <v>116</v>
      </c>
      <c r="J7" s="442" t="s">
        <v>117</v>
      </c>
    </row>
    <row r="8" spans="1:11" x14ac:dyDescent="0.3">
      <c r="A8" s="443"/>
      <c r="B8" s="32"/>
      <c r="C8" s="32"/>
      <c r="D8" s="32"/>
      <c r="E8" s="32"/>
      <c r="F8" s="32"/>
      <c r="G8" s="32"/>
      <c r="H8" s="32"/>
      <c r="I8" s="413">
        <v>0</v>
      </c>
      <c r="J8" s="414">
        <v>0</v>
      </c>
    </row>
    <row r="9" spans="1:11" x14ac:dyDescent="0.3">
      <c r="A9" s="441" t="s">
        <v>965</v>
      </c>
      <c r="B9" s="198" t="s">
        <v>966</v>
      </c>
      <c r="C9" s="32"/>
      <c r="D9" s="32"/>
      <c r="E9" s="32"/>
      <c r="F9" s="32"/>
      <c r="G9" s="32"/>
      <c r="H9" s="32"/>
      <c r="I9" s="383" t="s">
        <v>116</v>
      </c>
      <c r="J9" s="442" t="s">
        <v>117</v>
      </c>
    </row>
    <row r="10" spans="1:11" x14ac:dyDescent="0.3">
      <c r="A10" s="441"/>
      <c r="B10" s="198"/>
      <c r="C10" s="32"/>
      <c r="D10" s="32"/>
      <c r="E10" s="32"/>
      <c r="F10" s="32"/>
      <c r="G10" s="32"/>
      <c r="H10" s="32"/>
      <c r="I10" s="413">
        <v>0</v>
      </c>
      <c r="J10" s="414">
        <v>0</v>
      </c>
    </row>
    <row r="11" spans="1:11" x14ac:dyDescent="0.3">
      <c r="A11" s="441" t="s">
        <v>903</v>
      </c>
      <c r="B11" s="198" t="s">
        <v>967</v>
      </c>
      <c r="C11" s="32"/>
      <c r="D11" s="32"/>
      <c r="E11" s="32"/>
      <c r="F11" s="32"/>
      <c r="G11" s="32"/>
      <c r="H11" s="32"/>
      <c r="I11" s="305"/>
      <c r="J11" s="131"/>
    </row>
    <row r="12" spans="1:11" x14ac:dyDescent="0.3">
      <c r="A12" s="441" t="s">
        <v>772</v>
      </c>
      <c r="B12" s="388">
        <v>0</v>
      </c>
      <c r="C12" s="389"/>
      <c r="D12" s="389"/>
      <c r="E12" s="389"/>
      <c r="F12" s="389"/>
      <c r="G12" s="389"/>
      <c r="H12" s="389"/>
      <c r="I12" s="389"/>
      <c r="J12" s="390"/>
    </row>
    <row r="13" spans="1:11" x14ac:dyDescent="0.3">
      <c r="A13" s="441" t="s">
        <v>965</v>
      </c>
      <c r="B13" s="388">
        <v>0</v>
      </c>
      <c r="C13" s="389"/>
      <c r="D13" s="389"/>
      <c r="E13" s="389"/>
      <c r="F13" s="389"/>
      <c r="G13" s="389"/>
      <c r="H13" s="389"/>
      <c r="I13" s="389"/>
      <c r="J13" s="390"/>
    </row>
    <row r="14" spans="1:11" x14ac:dyDescent="0.3">
      <c r="A14" s="441" t="s">
        <v>777</v>
      </c>
      <c r="B14" s="388">
        <v>0</v>
      </c>
      <c r="C14" s="389"/>
      <c r="D14" s="389"/>
      <c r="E14" s="389"/>
      <c r="F14" s="389"/>
      <c r="G14" s="389"/>
      <c r="H14" s="389"/>
      <c r="I14" s="389"/>
      <c r="J14" s="390"/>
    </row>
    <row r="15" spans="1:11" x14ac:dyDescent="0.3">
      <c r="A15" s="786" t="s">
        <v>908</v>
      </c>
      <c r="B15" s="787" t="s">
        <v>988</v>
      </c>
      <c r="C15" s="788"/>
      <c r="D15" s="787" t="s">
        <v>970</v>
      </c>
      <c r="E15" s="797"/>
      <c r="F15" s="788"/>
      <c r="G15" s="32"/>
      <c r="H15" s="795" t="s">
        <v>968</v>
      </c>
      <c r="I15" s="795" t="s">
        <v>969</v>
      </c>
      <c r="J15" s="795" t="s">
        <v>987</v>
      </c>
    </row>
    <row r="16" spans="1:11" x14ac:dyDescent="0.3">
      <c r="A16" s="786"/>
      <c r="B16" s="789"/>
      <c r="C16" s="790"/>
      <c r="D16" s="798"/>
      <c r="E16" s="799"/>
      <c r="F16" s="800"/>
      <c r="G16" s="32"/>
      <c r="H16" s="796"/>
      <c r="I16" s="796"/>
      <c r="J16" s="796"/>
    </row>
    <row r="17" spans="1:13" x14ac:dyDescent="0.3">
      <c r="A17" s="441" t="s">
        <v>772</v>
      </c>
      <c r="B17" s="777"/>
      <c r="C17" s="779"/>
      <c r="D17" s="798"/>
      <c r="E17" s="799"/>
      <c r="F17" s="800"/>
      <c r="G17" s="387" t="s">
        <v>772</v>
      </c>
      <c r="H17" s="385"/>
      <c r="I17" s="385"/>
      <c r="J17" s="415">
        <v>0</v>
      </c>
      <c r="M17" s="165"/>
    </row>
    <row r="18" spans="1:13" x14ac:dyDescent="0.3">
      <c r="A18" s="441" t="s">
        <v>965</v>
      </c>
      <c r="B18" s="777"/>
      <c r="C18" s="779"/>
      <c r="D18" s="798"/>
      <c r="E18" s="799"/>
      <c r="F18" s="800"/>
      <c r="G18" s="387" t="s">
        <v>965</v>
      </c>
      <c r="H18" s="385"/>
      <c r="I18" s="385"/>
      <c r="J18" s="415">
        <v>0</v>
      </c>
    </row>
    <row r="19" spans="1:13" x14ac:dyDescent="0.3">
      <c r="A19" s="441" t="s">
        <v>777</v>
      </c>
      <c r="B19" s="793"/>
      <c r="C19" s="794"/>
      <c r="D19" s="789"/>
      <c r="E19" s="801"/>
      <c r="F19" s="790"/>
      <c r="G19" s="387" t="s">
        <v>777</v>
      </c>
      <c r="H19" s="392"/>
      <c r="I19" s="392"/>
      <c r="J19" s="416">
        <v>0</v>
      </c>
    </row>
    <row r="20" spans="1:13" x14ac:dyDescent="0.3">
      <c r="A20" s="393" t="s">
        <v>971</v>
      </c>
      <c r="B20" s="119"/>
      <c r="C20" s="119"/>
      <c r="D20" s="119"/>
      <c r="E20" s="119"/>
      <c r="F20" s="119"/>
      <c r="G20" s="119"/>
      <c r="H20" s="119"/>
      <c r="I20" s="381"/>
      <c r="J20" s="120"/>
    </row>
    <row r="21" spans="1:13" x14ac:dyDescent="0.3">
      <c r="A21" s="394" t="s">
        <v>972</v>
      </c>
      <c r="B21" s="32"/>
      <c r="C21" s="198" t="s">
        <v>974</v>
      </c>
      <c r="D21" s="32"/>
      <c r="E21" s="32" t="s">
        <v>976</v>
      </c>
      <c r="F21" s="32" t="s">
        <v>978</v>
      </c>
      <c r="G21" s="32"/>
      <c r="H21" s="32"/>
      <c r="I21" s="305"/>
      <c r="J21" s="131"/>
    </row>
    <row r="22" spans="1:13" x14ac:dyDescent="0.3">
      <c r="A22" s="395" t="s">
        <v>973</v>
      </c>
      <c r="B22" s="121"/>
      <c r="C22" s="121" t="s">
        <v>975</v>
      </c>
      <c r="D22" s="32"/>
      <c r="E22" s="32" t="s">
        <v>977</v>
      </c>
      <c r="F22" s="32" t="s">
        <v>979</v>
      </c>
      <c r="G22" s="32"/>
      <c r="H22" s="121"/>
      <c r="I22" s="382"/>
      <c r="J22" s="122"/>
    </row>
    <row r="23" spans="1:13" x14ac:dyDescent="0.3">
      <c r="A23" s="396" t="s">
        <v>980</v>
      </c>
      <c r="B23" s="397"/>
      <c r="C23" s="149"/>
      <c r="D23" s="143"/>
      <c r="E23" s="149"/>
      <c r="F23" s="149"/>
      <c r="G23" s="399" t="s">
        <v>981</v>
      </c>
      <c r="H23" s="398" t="s">
        <v>772</v>
      </c>
      <c r="I23" s="421" t="s">
        <v>965</v>
      </c>
      <c r="J23" s="421" t="s">
        <v>777</v>
      </c>
    </row>
    <row r="24" spans="1:13" x14ac:dyDescent="0.3">
      <c r="A24" s="161">
        <v>3</v>
      </c>
      <c r="B24" s="32" t="s">
        <v>982</v>
      </c>
      <c r="C24" s="32"/>
      <c r="D24" s="32"/>
      <c r="E24" s="32"/>
      <c r="F24" s="32"/>
      <c r="G24" s="145">
        <v>3</v>
      </c>
      <c r="H24" s="377"/>
      <c r="I24" s="377"/>
      <c r="J24" s="377">
        <f>mapping!C18</f>
        <v>0</v>
      </c>
      <c r="K24" s="410" t="str">
        <f>IF(J24&gt;0, "1099-MISC shows rental income. You must manually fill out and list address, property type, etc info above", "")</f>
        <v/>
      </c>
    </row>
    <row r="25" spans="1:13" x14ac:dyDescent="0.3">
      <c r="A25" s="161">
        <v>4</v>
      </c>
      <c r="B25" s="32" t="s">
        <v>983</v>
      </c>
      <c r="C25" s="32"/>
      <c r="D25" s="32"/>
      <c r="E25" s="32"/>
      <c r="F25" s="32"/>
      <c r="G25" s="145">
        <v>4</v>
      </c>
      <c r="H25" s="377">
        <v>1483</v>
      </c>
      <c r="I25" s="377"/>
      <c r="J25" s="377">
        <f>mapping!C22</f>
        <v>0</v>
      </c>
      <c r="K25" s="1"/>
    </row>
    <row r="26" spans="1:13" x14ac:dyDescent="0.3">
      <c r="A26" s="400" t="s">
        <v>984</v>
      </c>
      <c r="B26" s="110"/>
      <c r="C26" s="110"/>
      <c r="D26" s="110"/>
      <c r="E26" s="110"/>
      <c r="F26" s="110"/>
      <c r="G26" s="401"/>
      <c r="H26" s="404"/>
      <c r="I26" s="404"/>
      <c r="J26" s="405"/>
      <c r="K26" s="1"/>
    </row>
    <row r="27" spans="1:13" x14ac:dyDescent="0.3">
      <c r="A27" s="161">
        <v>5</v>
      </c>
      <c r="B27" s="32" t="s">
        <v>985</v>
      </c>
      <c r="C27" s="32"/>
      <c r="D27" s="32"/>
      <c r="E27" s="32"/>
      <c r="F27" s="32"/>
      <c r="G27" s="145">
        <v>5</v>
      </c>
      <c r="H27" s="376"/>
      <c r="I27" s="376"/>
      <c r="J27" s="376"/>
      <c r="K27" s="1"/>
    </row>
    <row r="28" spans="1:13" x14ac:dyDescent="0.3">
      <c r="A28" s="161">
        <v>6</v>
      </c>
      <c r="B28" s="32" t="s">
        <v>986</v>
      </c>
      <c r="C28" s="32"/>
      <c r="D28" s="32"/>
      <c r="E28" s="32"/>
      <c r="F28" s="32"/>
      <c r="G28" s="145">
        <v>6</v>
      </c>
      <c r="H28" s="376"/>
      <c r="I28" s="376"/>
      <c r="J28" s="376"/>
      <c r="K28" s="1"/>
    </row>
    <row r="29" spans="1:13" x14ac:dyDescent="0.3">
      <c r="A29" s="161">
        <v>7</v>
      </c>
      <c r="B29" s="32" t="s">
        <v>1040</v>
      </c>
      <c r="C29" s="32"/>
      <c r="D29" s="32"/>
      <c r="E29" s="32"/>
      <c r="F29" s="32"/>
      <c r="G29" s="145">
        <v>7</v>
      </c>
      <c r="H29" s="376"/>
      <c r="I29" s="376"/>
      <c r="J29" s="376"/>
      <c r="K29" s="1"/>
    </row>
    <row r="30" spans="1:13" x14ac:dyDescent="0.3">
      <c r="A30" s="161">
        <v>8</v>
      </c>
      <c r="B30" s="32" t="s">
        <v>1041</v>
      </c>
      <c r="C30" s="32"/>
      <c r="D30" s="32"/>
      <c r="E30" s="32"/>
      <c r="F30" s="32"/>
      <c r="G30" s="145">
        <v>8</v>
      </c>
      <c r="H30" s="376"/>
      <c r="I30" s="376"/>
      <c r="J30" s="376"/>
      <c r="K30" s="1"/>
    </row>
    <row r="31" spans="1:13" x14ac:dyDescent="0.3">
      <c r="A31" s="161">
        <v>9</v>
      </c>
      <c r="B31" s="32" t="s">
        <v>1042</v>
      </c>
      <c r="C31" s="32"/>
      <c r="D31" s="32"/>
      <c r="E31" s="32"/>
      <c r="F31" s="32"/>
      <c r="G31" s="145">
        <v>9</v>
      </c>
      <c r="H31" s="376"/>
      <c r="I31" s="376"/>
      <c r="J31" s="376"/>
      <c r="K31" s="1"/>
    </row>
    <row r="32" spans="1:13" x14ac:dyDescent="0.3">
      <c r="A32" s="161">
        <v>10</v>
      </c>
      <c r="B32" s="32" t="s">
        <v>1043</v>
      </c>
      <c r="C32" s="32"/>
      <c r="D32" s="32"/>
      <c r="E32" s="32"/>
      <c r="F32" s="32"/>
      <c r="G32" s="145">
        <v>10</v>
      </c>
      <c r="H32" s="376"/>
      <c r="I32" s="376"/>
      <c r="J32" s="376"/>
      <c r="K32" s="1"/>
    </row>
    <row r="33" spans="1:11" x14ac:dyDescent="0.3">
      <c r="A33" s="161">
        <v>11</v>
      </c>
      <c r="B33" s="32" t="s">
        <v>1044</v>
      </c>
      <c r="C33" s="32"/>
      <c r="D33" s="32"/>
      <c r="E33" s="32"/>
      <c r="F33" s="32"/>
      <c r="G33" s="145">
        <v>11</v>
      </c>
      <c r="H33" s="376"/>
      <c r="I33" s="376"/>
      <c r="J33" s="376"/>
      <c r="K33" s="1"/>
    </row>
    <row r="34" spans="1:11" x14ac:dyDescent="0.3">
      <c r="A34" s="161">
        <v>12</v>
      </c>
      <c r="B34" s="32" t="s">
        <v>1045</v>
      </c>
      <c r="C34" s="32"/>
      <c r="D34" s="32"/>
      <c r="E34" s="32"/>
      <c r="F34" s="32"/>
      <c r="G34" s="145">
        <v>12</v>
      </c>
      <c r="H34" s="376"/>
      <c r="I34" s="376"/>
      <c r="J34" s="376"/>
      <c r="K34" s="1"/>
    </row>
    <row r="35" spans="1:11" x14ac:dyDescent="0.3">
      <c r="A35" s="161">
        <v>13</v>
      </c>
      <c r="B35" s="32" t="s">
        <v>1046</v>
      </c>
      <c r="C35" s="32"/>
      <c r="D35" s="32"/>
      <c r="E35" s="32"/>
      <c r="F35" s="32"/>
      <c r="G35" s="145">
        <v>13</v>
      </c>
      <c r="H35" s="376"/>
      <c r="I35" s="376"/>
      <c r="J35" s="376"/>
      <c r="K35" s="1"/>
    </row>
    <row r="36" spans="1:11" x14ac:dyDescent="0.3">
      <c r="A36" s="161">
        <v>14</v>
      </c>
      <c r="B36" s="32" t="s">
        <v>1047</v>
      </c>
      <c r="C36" s="32"/>
      <c r="D36" s="32"/>
      <c r="E36" s="32"/>
      <c r="F36" s="32"/>
      <c r="G36" s="145">
        <v>14</v>
      </c>
      <c r="H36" s="376"/>
      <c r="I36" s="376"/>
      <c r="J36" s="376"/>
      <c r="K36" s="1"/>
    </row>
    <row r="37" spans="1:11" x14ac:dyDescent="0.3">
      <c r="A37" s="161">
        <v>15</v>
      </c>
      <c r="B37" s="32" t="s">
        <v>1048</v>
      </c>
      <c r="C37" s="32"/>
      <c r="D37" s="32"/>
      <c r="E37" s="32"/>
      <c r="F37" s="32"/>
      <c r="G37" s="145">
        <v>15</v>
      </c>
      <c r="H37" s="376">
        <v>78</v>
      </c>
      <c r="I37" s="376"/>
      <c r="J37" s="376"/>
      <c r="K37" s="1"/>
    </row>
    <row r="38" spans="1:11" x14ac:dyDescent="0.3">
      <c r="A38" s="161">
        <v>16</v>
      </c>
      <c r="B38" s="32" t="s">
        <v>1049</v>
      </c>
      <c r="C38" s="32"/>
      <c r="D38" s="32"/>
      <c r="E38" s="32"/>
      <c r="F38" s="32"/>
      <c r="G38" s="145">
        <v>16</v>
      </c>
      <c r="H38" s="376"/>
      <c r="I38" s="376"/>
      <c r="J38" s="376"/>
      <c r="K38" s="1"/>
    </row>
    <row r="39" spans="1:11" x14ac:dyDescent="0.3">
      <c r="A39" s="161">
        <v>17</v>
      </c>
      <c r="B39" s="32" t="s">
        <v>1050</v>
      </c>
      <c r="C39" s="32"/>
      <c r="D39" s="32"/>
      <c r="E39" s="32"/>
      <c r="F39" s="32"/>
      <c r="G39" s="145">
        <v>17</v>
      </c>
      <c r="H39" s="376"/>
      <c r="I39" s="376"/>
      <c r="J39" s="376"/>
      <c r="K39" s="1"/>
    </row>
    <row r="40" spans="1:11" x14ac:dyDescent="0.3">
      <c r="A40" s="161">
        <v>18</v>
      </c>
      <c r="B40" s="32" t="s">
        <v>1051</v>
      </c>
      <c r="C40" s="32"/>
      <c r="D40" s="32"/>
      <c r="E40" s="32"/>
      <c r="F40" s="32"/>
      <c r="G40" s="145">
        <v>18</v>
      </c>
      <c r="H40" s="376"/>
      <c r="I40" s="376"/>
      <c r="J40" s="376"/>
      <c r="K40" s="1"/>
    </row>
    <row r="41" spans="1:11" x14ac:dyDescent="0.3">
      <c r="A41" s="161">
        <v>19</v>
      </c>
      <c r="B41" s="32" t="s">
        <v>1052</v>
      </c>
      <c r="C41" s="32"/>
      <c r="D41" s="32"/>
      <c r="E41" s="32"/>
      <c r="F41" s="32"/>
      <c r="G41" s="145">
        <v>19</v>
      </c>
      <c r="H41" s="376">
        <v>562</v>
      </c>
      <c r="I41" s="376">
        <f>mapping!C97</f>
        <v>0</v>
      </c>
      <c r="J41" s="376"/>
      <c r="K41" s="1"/>
    </row>
    <row r="42" spans="1:11" x14ac:dyDescent="0.3">
      <c r="A42" s="161">
        <v>20</v>
      </c>
      <c r="B42" s="32" t="s">
        <v>1053</v>
      </c>
      <c r="C42" s="32"/>
      <c r="D42" s="32"/>
      <c r="E42" s="32"/>
      <c r="F42" s="32"/>
      <c r="G42" s="145">
        <v>20</v>
      </c>
      <c r="H42" s="409">
        <f>SUM(H27:H41)</f>
        <v>640</v>
      </c>
      <c r="I42" s="409">
        <f>SUM(I27:I41)</f>
        <v>0</v>
      </c>
      <c r="J42" s="409">
        <f>SUM(J27:J41)</f>
        <v>0</v>
      </c>
      <c r="K42" s="1"/>
    </row>
    <row r="43" spans="1:11" x14ac:dyDescent="0.3">
      <c r="A43" s="161">
        <v>21</v>
      </c>
      <c r="B43" s="198" t="s">
        <v>989</v>
      </c>
      <c r="C43" s="32"/>
      <c r="D43" s="32"/>
      <c r="E43" s="32"/>
      <c r="F43" s="32"/>
      <c r="G43" s="780">
        <v>21</v>
      </c>
      <c r="H43" s="781">
        <f>H24+H25-H42</f>
        <v>843</v>
      </c>
      <c r="I43" s="781">
        <f>I24+I25-I42</f>
        <v>0</v>
      </c>
      <c r="J43" s="781">
        <f>J24+J25-J42</f>
        <v>0</v>
      </c>
      <c r="K43" s="410" t="str">
        <f>IF(OR(H43&lt;0, I43&lt;0, J43&lt;0), "see instructions to find out if you must file Form 6198", "")</f>
        <v/>
      </c>
    </row>
    <row r="44" spans="1:11" x14ac:dyDescent="0.3">
      <c r="A44" s="161"/>
      <c r="B44" s="198" t="s">
        <v>1054</v>
      </c>
      <c r="C44" s="32"/>
      <c r="D44" s="32"/>
      <c r="E44" s="32"/>
      <c r="F44" s="32"/>
      <c r="G44" s="780"/>
      <c r="H44" s="782"/>
      <c r="I44" s="782"/>
      <c r="J44" s="782"/>
      <c r="K44" s="1"/>
    </row>
    <row r="45" spans="1:11" x14ac:dyDescent="0.3">
      <c r="A45" s="218">
        <v>22</v>
      </c>
      <c r="B45" s="247" t="s">
        <v>1055</v>
      </c>
      <c r="C45" s="32"/>
      <c r="D45" s="32"/>
      <c r="E45" s="32"/>
      <c r="F45" s="32"/>
      <c r="G45" s="371">
        <v>22</v>
      </c>
      <c r="H45" s="376"/>
      <c r="I45" s="376"/>
      <c r="J45" s="376"/>
      <c r="K45" s="1"/>
    </row>
    <row r="46" spans="1:11" x14ac:dyDescent="0.3">
      <c r="A46" s="444" t="s">
        <v>990</v>
      </c>
      <c r="B46" s="198" t="s">
        <v>1056</v>
      </c>
      <c r="C46" s="32"/>
      <c r="D46" s="32"/>
      <c r="E46" s="32"/>
      <c r="F46" s="32"/>
      <c r="G46" s="32"/>
      <c r="H46" s="408" t="s">
        <v>990</v>
      </c>
      <c r="I46" s="406">
        <f>SUM(H24:J24)</f>
        <v>0</v>
      </c>
      <c r="J46" s="445"/>
      <c r="K46" s="1"/>
    </row>
    <row r="47" spans="1:11" x14ac:dyDescent="0.3">
      <c r="A47" s="444" t="s">
        <v>432</v>
      </c>
      <c r="B47" s="198" t="s">
        <v>1057</v>
      </c>
      <c r="C47" s="32"/>
      <c r="D47" s="32"/>
      <c r="E47" s="32"/>
      <c r="F47" s="32"/>
      <c r="G47" s="32"/>
      <c r="H47" s="408" t="s">
        <v>991</v>
      </c>
      <c r="I47" s="406">
        <f>SUM(H25:J25)</f>
        <v>1483</v>
      </c>
      <c r="J47" s="445"/>
      <c r="K47" s="1"/>
    </row>
    <row r="48" spans="1:11" x14ac:dyDescent="0.3">
      <c r="A48" s="444" t="s">
        <v>513</v>
      </c>
      <c r="B48" s="198" t="s">
        <v>1058</v>
      </c>
      <c r="C48" s="32"/>
      <c r="D48" s="32"/>
      <c r="E48" s="32"/>
      <c r="F48" s="32"/>
      <c r="G48" s="32"/>
      <c r="H48" s="408" t="s">
        <v>992</v>
      </c>
      <c r="I48" s="406">
        <f>SUM(H34:J34)</f>
        <v>0</v>
      </c>
      <c r="J48" s="445"/>
      <c r="K48" s="1"/>
    </row>
    <row r="49" spans="1:11" x14ac:dyDescent="0.3">
      <c r="A49" s="444" t="s">
        <v>510</v>
      </c>
      <c r="B49" s="198" t="s">
        <v>1059</v>
      </c>
      <c r="C49" s="32"/>
      <c r="D49" s="32"/>
      <c r="E49" s="32"/>
      <c r="F49" s="32"/>
      <c r="G49" s="32"/>
      <c r="H49" s="408" t="s">
        <v>993</v>
      </c>
      <c r="I49" s="406">
        <f>SUM(H40:J40)</f>
        <v>0</v>
      </c>
      <c r="J49" s="445"/>
      <c r="K49" s="1"/>
    </row>
    <row r="50" spans="1:11" x14ac:dyDescent="0.3">
      <c r="A50" s="444" t="s">
        <v>507</v>
      </c>
      <c r="B50" s="198" t="s">
        <v>1060</v>
      </c>
      <c r="C50" s="32"/>
      <c r="D50" s="32"/>
      <c r="E50" s="32"/>
      <c r="F50" s="32"/>
      <c r="G50" s="32"/>
      <c r="H50" s="408" t="s">
        <v>994</v>
      </c>
      <c r="I50" s="406">
        <f>SUM(H42:J42)</f>
        <v>640</v>
      </c>
      <c r="J50" s="445"/>
      <c r="K50" s="1"/>
    </row>
    <row r="51" spans="1:11" x14ac:dyDescent="0.3">
      <c r="A51" s="218">
        <v>24</v>
      </c>
      <c r="B51" s="198" t="s">
        <v>995</v>
      </c>
      <c r="C51" s="32"/>
      <c r="D51" s="32"/>
      <c r="E51" s="32"/>
      <c r="F51" s="32"/>
      <c r="G51" s="32"/>
      <c r="H51" s="51"/>
      <c r="I51" s="407">
        <v>24</v>
      </c>
      <c r="J51" s="406">
        <f>IF(H43&gt;0, H43, 0)+IF(I43&gt;0, I43, 0)+IF(J43&gt;0, J43, 0)</f>
        <v>843</v>
      </c>
      <c r="K51" s="1"/>
    </row>
    <row r="52" spans="1:11" x14ac:dyDescent="0.3">
      <c r="A52" s="218">
        <v>25</v>
      </c>
      <c r="B52" s="247" t="s">
        <v>996</v>
      </c>
      <c r="C52" s="32"/>
      <c r="D52" s="32"/>
      <c r="E52" s="32"/>
      <c r="F52" s="32"/>
      <c r="G52" s="32"/>
      <c r="H52" s="51"/>
      <c r="I52" s="407">
        <v>25</v>
      </c>
      <c r="J52" s="406">
        <f>IF(H43&lt;0, H43, 0)+IF(I43&lt;0, I43, 0)+IF(J43&lt;0, J43, 0)</f>
        <v>0</v>
      </c>
      <c r="K52" s="1"/>
    </row>
    <row r="53" spans="1:11" x14ac:dyDescent="0.3">
      <c r="A53" s="218">
        <v>26</v>
      </c>
      <c r="B53" s="198" t="s">
        <v>997</v>
      </c>
      <c r="C53" s="32"/>
      <c r="D53" s="32"/>
      <c r="E53" s="32"/>
      <c r="F53" s="32"/>
      <c r="G53" s="32"/>
      <c r="H53" s="51"/>
      <c r="I53" s="783">
        <v>26</v>
      </c>
      <c r="J53" s="781">
        <f>J51+J52</f>
        <v>843</v>
      </c>
      <c r="K53" s="1"/>
    </row>
    <row r="54" spans="1:11" x14ac:dyDescent="0.3">
      <c r="A54" s="218"/>
      <c r="B54" s="198" t="s">
        <v>998</v>
      </c>
      <c r="C54" s="32"/>
      <c r="D54" s="32"/>
      <c r="E54" s="32"/>
      <c r="F54" s="32"/>
      <c r="G54" s="32"/>
      <c r="H54" s="51"/>
      <c r="I54" s="783"/>
      <c r="J54" s="785"/>
      <c r="K54" s="1"/>
    </row>
    <row r="55" spans="1:11" x14ac:dyDescent="0.3">
      <c r="A55" s="446"/>
      <c r="B55" s="210" t="s">
        <v>999</v>
      </c>
      <c r="C55" s="121"/>
      <c r="D55" s="121"/>
      <c r="E55" s="121"/>
      <c r="F55" s="121"/>
      <c r="G55" s="121"/>
      <c r="H55" s="333"/>
      <c r="I55" s="784"/>
      <c r="J55" s="782"/>
      <c r="K55" s="1"/>
    </row>
    <row r="56" spans="1:11" x14ac:dyDescent="0.3">
      <c r="A56" s="218"/>
      <c r="B56" s="198"/>
      <c r="C56" s="32"/>
      <c r="D56" s="32"/>
      <c r="E56" s="32"/>
      <c r="F56" s="32"/>
      <c r="G56" s="32"/>
      <c r="H56" s="359" t="s">
        <v>1000</v>
      </c>
      <c r="I56" s="407"/>
      <c r="J56" s="447">
        <f>J1</f>
        <v>2018</v>
      </c>
      <c r="K56" s="1"/>
    </row>
    <row r="57" spans="1:11" x14ac:dyDescent="0.3">
      <c r="A57" s="411" t="s">
        <v>1001</v>
      </c>
      <c r="B57" s="397"/>
      <c r="C57" s="149"/>
      <c r="D57" s="149"/>
      <c r="E57" s="149"/>
      <c r="F57" s="149"/>
      <c r="G57" s="149"/>
      <c r="H57" s="282"/>
      <c r="I57" s="412"/>
      <c r="J57" s="336"/>
      <c r="K57" s="1"/>
    </row>
    <row r="58" spans="1:11" x14ac:dyDescent="0.3">
      <c r="A58" s="344" t="s">
        <v>805</v>
      </c>
      <c r="B58" s="321" t="s">
        <v>1002</v>
      </c>
      <c r="C58" s="119"/>
      <c r="D58" s="119"/>
      <c r="E58" s="119"/>
      <c r="F58" s="119"/>
      <c r="G58" s="119"/>
      <c r="H58" s="119"/>
      <c r="I58" s="381"/>
      <c r="J58" s="120"/>
      <c r="K58" s="1"/>
    </row>
    <row r="59" spans="1:11" x14ac:dyDescent="0.3">
      <c r="A59" s="180"/>
      <c r="B59" s="198" t="s">
        <v>1003</v>
      </c>
      <c r="C59" s="32"/>
      <c r="D59" s="32"/>
      <c r="E59" s="32"/>
      <c r="F59" s="32"/>
      <c r="G59" s="32"/>
      <c r="H59" s="32"/>
      <c r="I59" s="305"/>
      <c r="J59" s="131"/>
      <c r="K59" s="1"/>
    </row>
    <row r="60" spans="1:11" x14ac:dyDescent="0.3">
      <c r="A60" s="180"/>
      <c r="B60" s="198" t="s">
        <v>1004</v>
      </c>
      <c r="C60" s="32"/>
      <c r="D60" s="32"/>
      <c r="E60" s="32"/>
      <c r="F60" s="32"/>
      <c r="G60" s="32"/>
      <c r="H60" s="32"/>
      <c r="I60" s="305"/>
      <c r="J60" s="131"/>
      <c r="K60" s="1"/>
    </row>
    <row r="61" spans="1:11" x14ac:dyDescent="0.3">
      <c r="A61" s="57"/>
      <c r="B61" s="210" t="s">
        <v>1005</v>
      </c>
      <c r="C61" s="121"/>
      <c r="D61" s="121"/>
      <c r="E61" s="121"/>
      <c r="F61" s="121"/>
      <c r="G61" s="121"/>
      <c r="H61" s="121"/>
      <c r="I61" s="382"/>
      <c r="J61" s="122"/>
      <c r="K61" s="1"/>
    </row>
    <row r="62" spans="1:11" x14ac:dyDescent="0.3">
      <c r="A62" s="161">
        <v>27</v>
      </c>
      <c r="B62" s="198" t="s">
        <v>1006</v>
      </c>
      <c r="C62" s="32"/>
      <c r="D62" s="32"/>
      <c r="E62" s="32"/>
      <c r="F62" s="32"/>
      <c r="G62" s="32"/>
      <c r="H62" s="32"/>
      <c r="I62" s="305"/>
      <c r="J62" s="131"/>
      <c r="K62" s="1"/>
    </row>
    <row r="63" spans="1:11" x14ac:dyDescent="0.3">
      <c r="A63" s="448"/>
      <c r="B63" s="198" t="s">
        <v>1007</v>
      </c>
      <c r="C63" s="32"/>
      <c r="D63" s="32"/>
      <c r="E63" s="32"/>
      <c r="F63" s="32"/>
      <c r="G63" s="32"/>
      <c r="H63" s="51"/>
      <c r="I63" s="383" t="s">
        <v>116</v>
      </c>
      <c r="J63" s="442" t="s">
        <v>117</v>
      </c>
      <c r="K63" s="1"/>
    </row>
    <row r="64" spans="1:11" x14ac:dyDescent="0.3">
      <c r="A64" s="448"/>
      <c r="B64" s="198" t="s">
        <v>1008</v>
      </c>
      <c r="C64" s="32"/>
      <c r="D64" s="32"/>
      <c r="E64" s="32"/>
      <c r="F64" s="32"/>
      <c r="G64" s="32"/>
      <c r="H64" s="51"/>
      <c r="I64" s="413">
        <v>0</v>
      </c>
      <c r="J64" s="414">
        <v>0</v>
      </c>
      <c r="K64" s="1"/>
    </row>
    <row r="65" spans="1:16" ht="43.2" customHeight="1" x14ac:dyDescent="0.3">
      <c r="A65" s="161">
        <v>28</v>
      </c>
      <c r="B65" s="776" t="s">
        <v>1009</v>
      </c>
      <c r="C65" s="776"/>
      <c r="D65" s="776"/>
      <c r="E65" s="418" t="s">
        <v>1010</v>
      </c>
      <c r="F65" s="417" t="s">
        <v>1011</v>
      </c>
      <c r="G65" s="802" t="s">
        <v>1012</v>
      </c>
      <c r="H65" s="802"/>
      <c r="I65" s="418" t="s">
        <v>1013</v>
      </c>
      <c r="J65" s="449" t="s">
        <v>1014</v>
      </c>
      <c r="K65" s="1"/>
    </row>
    <row r="66" spans="1:16" x14ac:dyDescent="0.3">
      <c r="A66" s="444" t="s">
        <v>772</v>
      </c>
      <c r="B66" s="777"/>
      <c r="C66" s="778"/>
      <c r="D66" s="779"/>
      <c r="E66" s="385"/>
      <c r="F66" s="413">
        <v>0</v>
      </c>
      <c r="G66" s="773"/>
      <c r="H66" s="773"/>
      <c r="I66" s="413">
        <v>0</v>
      </c>
      <c r="J66" s="413">
        <v>0</v>
      </c>
      <c r="K66" s="1"/>
    </row>
    <row r="67" spans="1:16" x14ac:dyDescent="0.3">
      <c r="A67" s="444" t="s">
        <v>965</v>
      </c>
      <c r="B67" s="777"/>
      <c r="C67" s="778"/>
      <c r="D67" s="779"/>
      <c r="E67" s="385"/>
      <c r="F67" s="413">
        <v>0</v>
      </c>
      <c r="G67" s="773"/>
      <c r="H67" s="773"/>
      <c r="I67" s="413">
        <v>0</v>
      </c>
      <c r="J67" s="413">
        <v>0</v>
      </c>
      <c r="K67" s="1"/>
    </row>
    <row r="68" spans="1:16" x14ac:dyDescent="0.3">
      <c r="A68" s="444" t="s">
        <v>777</v>
      </c>
      <c r="B68" s="777"/>
      <c r="C68" s="778"/>
      <c r="D68" s="779"/>
      <c r="E68" s="385"/>
      <c r="F68" s="413">
        <v>0</v>
      </c>
      <c r="G68" s="773"/>
      <c r="H68" s="773"/>
      <c r="I68" s="413">
        <v>0</v>
      </c>
      <c r="J68" s="413">
        <v>0</v>
      </c>
      <c r="K68" s="1"/>
    </row>
    <row r="69" spans="1:16" x14ac:dyDescent="0.3">
      <c r="A69" s="444" t="s">
        <v>424</v>
      </c>
      <c r="B69" s="777"/>
      <c r="C69" s="778"/>
      <c r="D69" s="779"/>
      <c r="E69" s="385"/>
      <c r="F69" s="413">
        <v>0</v>
      </c>
      <c r="G69" s="773"/>
      <c r="H69" s="773"/>
      <c r="I69" s="413">
        <v>0</v>
      </c>
      <c r="J69" s="413">
        <v>0</v>
      </c>
      <c r="K69" s="1"/>
    </row>
    <row r="70" spans="1:16" x14ac:dyDescent="0.3">
      <c r="A70" s="441"/>
      <c r="B70" s="774" t="s">
        <v>1017</v>
      </c>
      <c r="C70" s="774"/>
      <c r="D70" s="774"/>
      <c r="E70" s="774"/>
      <c r="F70" s="774" t="s">
        <v>1018</v>
      </c>
      <c r="G70" s="774"/>
      <c r="H70" s="774"/>
      <c r="I70" s="774"/>
      <c r="J70" s="774"/>
    </row>
    <row r="71" spans="1:16" x14ac:dyDescent="0.3">
      <c r="A71" s="441"/>
      <c r="B71" s="772" t="s">
        <v>1019</v>
      </c>
      <c r="C71" s="772"/>
      <c r="D71" s="772" t="s">
        <v>1023</v>
      </c>
      <c r="E71" s="772"/>
      <c r="F71" s="772" t="s">
        <v>1020</v>
      </c>
      <c r="G71" s="772"/>
      <c r="H71" s="775" t="s">
        <v>1021</v>
      </c>
      <c r="I71" s="772" t="s">
        <v>1022</v>
      </c>
      <c r="J71" s="772"/>
      <c r="K71" s="54" t="s">
        <v>1511</v>
      </c>
    </row>
    <row r="72" spans="1:16" x14ac:dyDescent="0.3">
      <c r="A72" s="441"/>
      <c r="B72" s="772"/>
      <c r="C72" s="772"/>
      <c r="D72" s="772"/>
      <c r="E72" s="772"/>
      <c r="F72" s="772"/>
      <c r="G72" s="772"/>
      <c r="H72" s="775"/>
      <c r="I72" s="772"/>
      <c r="J72" s="772"/>
      <c r="K72" s="179"/>
      <c r="L72" s="179" t="s">
        <v>772</v>
      </c>
      <c r="M72" s="119" t="s">
        <v>1509</v>
      </c>
      <c r="N72" s="119" t="s">
        <v>1510</v>
      </c>
      <c r="O72" s="120" t="s">
        <v>424</v>
      </c>
      <c r="P72" s="132"/>
    </row>
    <row r="73" spans="1:16" x14ac:dyDescent="0.3">
      <c r="A73" s="444" t="s">
        <v>772</v>
      </c>
      <c r="B73" s="770">
        <f>mapping!C60</f>
        <v>0</v>
      </c>
      <c r="C73" s="770"/>
      <c r="D73" s="770">
        <f>mapping!C53+mapping!C58+mapping!C64</f>
        <v>0</v>
      </c>
      <c r="E73" s="770"/>
      <c r="F73" s="770">
        <f>mapping!C62+mapping!C56</f>
        <v>0</v>
      </c>
      <c r="G73" s="770"/>
      <c r="H73" s="206"/>
      <c r="I73" s="770">
        <f>mapping!C55+mapping!C61+mapping!C66-L76</f>
        <v>0</v>
      </c>
      <c r="J73" s="770"/>
      <c r="K73" s="566" t="s">
        <v>1512</v>
      </c>
      <c r="L73" s="180"/>
      <c r="M73" s="32"/>
      <c r="N73" s="32"/>
      <c r="O73" s="131"/>
    </row>
    <row r="74" spans="1:16" x14ac:dyDescent="0.3">
      <c r="A74" s="444" t="s">
        <v>965</v>
      </c>
      <c r="B74" s="770">
        <f>mapping!D60</f>
        <v>0</v>
      </c>
      <c r="C74" s="770"/>
      <c r="D74" s="770">
        <f>mapping!D53+mapping!D58+mapping!D64</f>
        <v>0</v>
      </c>
      <c r="E74" s="770"/>
      <c r="F74" s="770">
        <f>mapping!D56+mapping!D62</f>
        <v>0</v>
      </c>
      <c r="G74" s="770"/>
      <c r="H74" s="206"/>
      <c r="I74" s="770">
        <f>mapping!D55+mapping!D61+mapping!D66-M76</f>
        <v>0</v>
      </c>
      <c r="J74" s="770"/>
      <c r="K74" s="566" t="s">
        <v>1513</v>
      </c>
      <c r="L74" s="180"/>
      <c r="M74" s="32"/>
      <c r="N74" s="32"/>
      <c r="O74" s="131"/>
    </row>
    <row r="75" spans="1:16" x14ac:dyDescent="0.3">
      <c r="A75" s="444" t="s">
        <v>777</v>
      </c>
      <c r="B75" s="770">
        <f>mapping!E60</f>
        <v>0</v>
      </c>
      <c r="C75" s="770"/>
      <c r="D75" s="770">
        <f>mapping!E53+mapping!E58+mapping!E64</f>
        <v>0</v>
      </c>
      <c r="E75" s="770"/>
      <c r="F75" s="770">
        <f>mapping!E56+mapping!E62</f>
        <v>0</v>
      </c>
      <c r="G75" s="770"/>
      <c r="H75" s="206"/>
      <c r="I75" s="770">
        <f>mapping!E55+mapping!E61+mapping!E66-N76</f>
        <v>0</v>
      </c>
      <c r="J75" s="770"/>
      <c r="K75" s="567" t="s">
        <v>1514</v>
      </c>
      <c r="L75" s="57"/>
      <c r="M75" s="121"/>
      <c r="N75" s="121"/>
      <c r="O75" s="122"/>
    </row>
    <row r="76" spans="1:16" x14ac:dyDescent="0.3">
      <c r="A76" s="444" t="s">
        <v>424</v>
      </c>
      <c r="B76" s="770">
        <f>mapping!F60</f>
        <v>0</v>
      </c>
      <c r="C76" s="770"/>
      <c r="D76" s="770">
        <f>mapping!F53+mapping!F58+mapping!F64</f>
        <v>0</v>
      </c>
      <c r="E76" s="770"/>
      <c r="F76" s="770">
        <f>mapping!F62+mapping!F56</f>
        <v>0</v>
      </c>
      <c r="G76" s="770"/>
      <c r="H76" s="206"/>
      <c r="I76" s="770">
        <f>mapping!F55+mapping!F61+mapping!F66-O76</f>
        <v>0</v>
      </c>
      <c r="J76" s="770"/>
      <c r="K76" s="568" t="s">
        <v>135</v>
      </c>
      <c r="L76" s="1">
        <f>SUM(L73:L75)</f>
        <v>0</v>
      </c>
      <c r="M76" s="1">
        <f>SUM(M73:M75)</f>
        <v>0</v>
      </c>
      <c r="N76" s="1">
        <f>SUM(N73:N75)</f>
        <v>0</v>
      </c>
      <c r="O76" s="1">
        <f>SUM(O73:O75)</f>
        <v>0</v>
      </c>
    </row>
    <row r="77" spans="1:16" x14ac:dyDescent="0.3">
      <c r="A77" s="450" t="s">
        <v>1024</v>
      </c>
      <c r="B77" s="771"/>
      <c r="C77" s="771"/>
      <c r="D77" s="770">
        <f>SUM(D73:E76)</f>
        <v>0</v>
      </c>
      <c r="E77" s="770"/>
      <c r="F77" s="771"/>
      <c r="G77" s="771"/>
      <c r="H77" s="422"/>
      <c r="I77" s="770">
        <f>SUM(I73:J76)</f>
        <v>0</v>
      </c>
      <c r="J77" s="770"/>
    </row>
    <row r="78" spans="1:16" x14ac:dyDescent="0.3">
      <c r="A78" s="450" t="s">
        <v>1025</v>
      </c>
      <c r="B78" s="770">
        <f>SUM(B73:C76)</f>
        <v>0</v>
      </c>
      <c r="C78" s="770"/>
      <c r="D78" s="771"/>
      <c r="E78" s="771"/>
      <c r="F78" s="770">
        <f>SUM(F73:G76)</f>
        <v>0</v>
      </c>
      <c r="G78" s="770"/>
      <c r="H78" s="206">
        <f>SUM(H73:H76)</f>
        <v>0</v>
      </c>
      <c r="I78" s="771"/>
      <c r="J78" s="771"/>
    </row>
    <row r="79" spans="1:16" x14ac:dyDescent="0.3">
      <c r="A79" s="444">
        <v>30</v>
      </c>
      <c r="B79" s="423" t="s">
        <v>1026</v>
      </c>
      <c r="C79" s="383"/>
      <c r="D79" s="383"/>
      <c r="E79" s="383"/>
      <c r="F79" s="383"/>
      <c r="G79" s="383"/>
      <c r="H79" s="32"/>
      <c r="I79" s="145">
        <v>30</v>
      </c>
      <c r="J79" s="426">
        <f>D77+I77</f>
        <v>0</v>
      </c>
    </row>
    <row r="80" spans="1:16" x14ac:dyDescent="0.3">
      <c r="A80" s="444">
        <v>31</v>
      </c>
      <c r="B80" s="424" t="s">
        <v>1027</v>
      </c>
      <c r="C80" s="383"/>
      <c r="D80" s="383"/>
      <c r="E80" s="383"/>
      <c r="F80" s="383"/>
      <c r="G80" s="383"/>
      <c r="H80" s="32"/>
      <c r="I80" s="145">
        <v>31</v>
      </c>
      <c r="J80" s="426">
        <f>B78+F78+H78</f>
        <v>0</v>
      </c>
    </row>
    <row r="81" spans="1:10" x14ac:dyDescent="0.3">
      <c r="A81" s="444">
        <v>32</v>
      </c>
      <c r="B81" s="425" t="s">
        <v>1028</v>
      </c>
      <c r="C81" s="383"/>
      <c r="D81" s="383"/>
      <c r="E81" s="383"/>
      <c r="F81" s="383"/>
      <c r="G81" s="383"/>
      <c r="H81" s="32"/>
      <c r="I81" s="145">
        <v>32</v>
      </c>
      <c r="J81" s="426">
        <f>J79+J80</f>
        <v>0</v>
      </c>
    </row>
    <row r="82" spans="1:10" x14ac:dyDescent="0.3">
      <c r="A82" s="344" t="s">
        <v>856</v>
      </c>
      <c r="B82" s="366" t="s">
        <v>1029</v>
      </c>
      <c r="C82" s="149"/>
      <c r="D82" s="149"/>
      <c r="E82" s="149"/>
      <c r="F82" s="149"/>
      <c r="G82" s="149"/>
      <c r="H82" s="149"/>
      <c r="I82" s="386"/>
      <c r="J82" s="144"/>
    </row>
    <row r="83" spans="1:10" x14ac:dyDescent="0.3">
      <c r="A83" s="444"/>
      <c r="B83" s="791" t="s">
        <v>1031</v>
      </c>
      <c r="C83" s="791"/>
      <c r="D83" s="791"/>
      <c r="E83" s="791"/>
      <c r="F83" s="791"/>
      <c r="G83" s="791"/>
      <c r="H83" s="791" t="s">
        <v>1030</v>
      </c>
      <c r="I83" s="791"/>
      <c r="J83" s="792"/>
    </row>
    <row r="84" spans="1:10" x14ac:dyDescent="0.3">
      <c r="A84" s="444" t="s">
        <v>772</v>
      </c>
      <c r="B84" s="742"/>
      <c r="C84" s="741"/>
      <c r="D84" s="741"/>
      <c r="E84" s="741"/>
      <c r="F84" s="741"/>
      <c r="G84" s="743"/>
      <c r="H84" s="742"/>
      <c r="I84" s="741"/>
      <c r="J84" s="743"/>
    </row>
    <row r="85" spans="1:10" x14ac:dyDescent="0.3">
      <c r="A85" s="444" t="s">
        <v>965</v>
      </c>
      <c r="B85" s="742"/>
      <c r="C85" s="741"/>
      <c r="D85" s="741"/>
      <c r="E85" s="741"/>
      <c r="F85" s="741"/>
      <c r="G85" s="743"/>
      <c r="H85" s="742"/>
      <c r="I85" s="741"/>
      <c r="J85" s="743"/>
    </row>
    <row r="86" spans="1:10" x14ac:dyDescent="0.3">
      <c r="A86" s="444"/>
      <c r="B86" s="774" t="s">
        <v>1017</v>
      </c>
      <c r="C86" s="774"/>
      <c r="D86" s="774"/>
      <c r="E86" s="774"/>
      <c r="F86" s="774" t="s">
        <v>1018</v>
      </c>
      <c r="G86" s="774"/>
      <c r="H86" s="774"/>
      <c r="I86" s="774"/>
      <c r="J86" s="774"/>
    </row>
    <row r="87" spans="1:10" x14ac:dyDescent="0.3">
      <c r="A87" s="444"/>
      <c r="B87" s="803" t="s">
        <v>1032</v>
      </c>
      <c r="C87" s="804"/>
      <c r="D87" s="803" t="s">
        <v>1033</v>
      </c>
      <c r="E87" s="804"/>
      <c r="F87" s="787" t="s">
        <v>1035</v>
      </c>
      <c r="G87" s="797"/>
      <c r="H87" s="788"/>
      <c r="I87" s="803" t="s">
        <v>1034</v>
      </c>
      <c r="J87" s="804"/>
    </row>
    <row r="88" spans="1:10" x14ac:dyDescent="0.3">
      <c r="A88" s="444"/>
      <c r="B88" s="805"/>
      <c r="C88" s="806"/>
      <c r="D88" s="805"/>
      <c r="E88" s="806"/>
      <c r="F88" s="789"/>
      <c r="G88" s="801"/>
      <c r="H88" s="790"/>
      <c r="I88" s="805"/>
      <c r="J88" s="806"/>
    </row>
    <row r="89" spans="1:10" x14ac:dyDescent="0.3">
      <c r="A89" s="444" t="s">
        <v>772</v>
      </c>
      <c r="B89" s="807"/>
      <c r="C89" s="807"/>
      <c r="D89" s="807"/>
      <c r="E89" s="807"/>
      <c r="F89" s="648"/>
      <c r="G89" s="808"/>
      <c r="H89" s="649"/>
      <c r="I89" s="807"/>
      <c r="J89" s="807"/>
    </row>
    <row r="90" spans="1:10" x14ac:dyDescent="0.3">
      <c r="A90" s="444" t="s">
        <v>965</v>
      </c>
      <c r="B90" s="807"/>
      <c r="C90" s="807"/>
      <c r="D90" s="807"/>
      <c r="E90" s="807"/>
      <c r="F90" s="648"/>
      <c r="G90" s="808"/>
      <c r="H90" s="649"/>
      <c r="I90" s="807"/>
      <c r="J90" s="807"/>
    </row>
    <row r="91" spans="1:10" x14ac:dyDescent="0.3">
      <c r="A91" s="450" t="s">
        <v>1036</v>
      </c>
      <c r="B91" s="771"/>
      <c r="C91" s="771"/>
      <c r="D91" s="770">
        <f>SUM(D89:E90)</f>
        <v>0</v>
      </c>
      <c r="E91" s="770"/>
      <c r="F91" s="809"/>
      <c r="G91" s="810"/>
      <c r="H91" s="811"/>
      <c r="I91" s="770">
        <f>SUM(I89:J90)</f>
        <v>0</v>
      </c>
      <c r="J91" s="770"/>
    </row>
    <row r="92" spans="1:10" x14ac:dyDescent="0.3">
      <c r="A92" s="450" t="s">
        <v>1025</v>
      </c>
      <c r="B92" s="770">
        <f>SUM(B89:C90)</f>
        <v>0</v>
      </c>
      <c r="C92" s="770"/>
      <c r="D92" s="771"/>
      <c r="E92" s="771"/>
      <c r="F92" s="812">
        <f>SUM(F89:H90)</f>
        <v>0</v>
      </c>
      <c r="G92" s="813"/>
      <c r="H92" s="814"/>
      <c r="I92" s="771"/>
      <c r="J92" s="771"/>
    </row>
    <row r="93" spans="1:10" x14ac:dyDescent="0.3">
      <c r="A93" s="444">
        <v>35</v>
      </c>
      <c r="B93" s="423" t="s">
        <v>1037</v>
      </c>
      <c r="C93" s="383"/>
      <c r="D93" s="383"/>
      <c r="E93" s="383"/>
      <c r="F93" s="383"/>
      <c r="G93" s="383"/>
      <c r="H93" s="32"/>
      <c r="I93" s="403">
        <v>35</v>
      </c>
      <c r="J93" s="426">
        <f>D91+I91</f>
        <v>0</v>
      </c>
    </row>
    <row r="94" spans="1:10" x14ac:dyDescent="0.3">
      <c r="A94" s="444">
        <v>36</v>
      </c>
      <c r="B94" s="423" t="s">
        <v>1038</v>
      </c>
      <c r="C94" s="383"/>
      <c r="D94" s="383"/>
      <c r="E94" s="383"/>
      <c r="F94" s="383"/>
      <c r="G94" s="383"/>
      <c r="H94" s="32"/>
      <c r="I94" s="403">
        <v>36</v>
      </c>
      <c r="J94" s="426">
        <f>B92+F92</f>
        <v>0</v>
      </c>
    </row>
    <row r="95" spans="1:10" x14ac:dyDescent="0.3">
      <c r="A95" s="444">
        <v>37</v>
      </c>
      <c r="B95" s="423" t="s">
        <v>1039</v>
      </c>
      <c r="C95" s="383"/>
      <c r="D95" s="383"/>
      <c r="E95" s="383"/>
      <c r="F95" s="383"/>
      <c r="G95" s="383"/>
      <c r="H95" s="32"/>
      <c r="I95" s="403">
        <v>37</v>
      </c>
      <c r="J95" s="426">
        <f>J93+J94</f>
        <v>0</v>
      </c>
    </row>
    <row r="96" spans="1:10" x14ac:dyDescent="0.3">
      <c r="A96" s="344" t="s">
        <v>877</v>
      </c>
      <c r="B96" s="366" t="s">
        <v>1061</v>
      </c>
      <c r="C96" s="149"/>
      <c r="D96" s="149"/>
      <c r="E96" s="149"/>
      <c r="F96" s="149"/>
      <c r="G96" s="149"/>
      <c r="H96" s="149"/>
      <c r="I96" s="386"/>
      <c r="J96" s="144"/>
    </row>
    <row r="97" spans="1:10" ht="27.6" customHeight="1" x14ac:dyDescent="0.3">
      <c r="A97" s="718">
        <v>38</v>
      </c>
      <c r="B97" s="772" t="s">
        <v>1062</v>
      </c>
      <c r="C97" s="772"/>
      <c r="D97" s="772" t="s">
        <v>1063</v>
      </c>
      <c r="E97" s="772"/>
      <c r="F97" s="775" t="s">
        <v>1064</v>
      </c>
      <c r="G97" s="775"/>
      <c r="H97" s="775" t="s">
        <v>1065</v>
      </c>
      <c r="I97" s="772" t="s">
        <v>1066</v>
      </c>
      <c r="J97" s="772"/>
    </row>
    <row r="98" spans="1:10" x14ac:dyDescent="0.3">
      <c r="A98" s="719"/>
      <c r="B98" s="772"/>
      <c r="C98" s="772"/>
      <c r="D98" s="772"/>
      <c r="E98" s="772"/>
      <c r="F98" s="775"/>
      <c r="G98" s="775"/>
      <c r="H98" s="775"/>
      <c r="I98" s="772"/>
      <c r="J98" s="772"/>
    </row>
    <row r="99" spans="1:10" x14ac:dyDescent="0.3">
      <c r="A99" s="444"/>
      <c r="B99" s="807"/>
      <c r="C99" s="807"/>
      <c r="D99" s="807"/>
      <c r="E99" s="807"/>
      <c r="F99" s="807"/>
      <c r="G99" s="807"/>
      <c r="H99" s="78"/>
      <c r="I99" s="807"/>
      <c r="J99" s="807"/>
    </row>
    <row r="100" spans="1:10" x14ac:dyDescent="0.3">
      <c r="A100" s="444">
        <v>39</v>
      </c>
      <c r="B100" s="428" t="s">
        <v>1067</v>
      </c>
      <c r="C100" s="383"/>
      <c r="D100" s="383"/>
      <c r="E100" s="383"/>
      <c r="F100" s="383"/>
      <c r="G100" s="383"/>
      <c r="H100" s="32"/>
      <c r="I100" s="403">
        <v>39</v>
      </c>
      <c r="J100" s="426">
        <f>H99+I99</f>
        <v>0</v>
      </c>
    </row>
    <row r="101" spans="1:10" x14ac:dyDescent="0.3">
      <c r="A101" s="344" t="s">
        <v>891</v>
      </c>
      <c r="B101" s="366" t="s">
        <v>1068</v>
      </c>
      <c r="C101" s="149"/>
      <c r="D101" s="149"/>
      <c r="E101" s="149"/>
      <c r="F101" s="149"/>
      <c r="G101" s="149"/>
      <c r="H101" s="149"/>
      <c r="I101" s="386"/>
      <c r="J101" s="144"/>
    </row>
    <row r="102" spans="1:10" x14ac:dyDescent="0.3">
      <c r="A102" s="444">
        <v>40</v>
      </c>
      <c r="B102" s="500" t="s">
        <v>1069</v>
      </c>
      <c r="C102" s="461"/>
      <c r="D102" s="461"/>
      <c r="E102" s="461"/>
      <c r="F102" s="461"/>
      <c r="G102" s="461"/>
      <c r="H102" s="144"/>
      <c r="I102" s="403">
        <v>40</v>
      </c>
      <c r="J102" s="419"/>
    </row>
    <row r="103" spans="1:10" x14ac:dyDescent="0.3">
      <c r="A103" s="815">
        <v>41</v>
      </c>
      <c r="B103" s="501" t="s">
        <v>1070</v>
      </c>
      <c r="C103" s="459"/>
      <c r="D103" s="459"/>
      <c r="E103" s="459"/>
      <c r="F103" s="459"/>
      <c r="G103" s="459"/>
      <c r="H103" s="120"/>
      <c r="I103" s="816">
        <v>41</v>
      </c>
      <c r="J103" s="818">
        <f>J53+J81+J95+J100+J102</f>
        <v>843</v>
      </c>
    </row>
    <row r="104" spans="1:10" x14ac:dyDescent="0.3">
      <c r="A104" s="815"/>
      <c r="B104" s="502" t="s">
        <v>1071</v>
      </c>
      <c r="C104" s="463"/>
      <c r="D104" s="463"/>
      <c r="E104" s="463"/>
      <c r="F104" s="463"/>
      <c r="G104" s="463"/>
      <c r="H104" s="122"/>
      <c r="I104" s="817"/>
      <c r="J104" s="819"/>
    </row>
    <row r="105" spans="1:10" x14ac:dyDescent="0.3">
      <c r="A105" s="444">
        <v>42</v>
      </c>
      <c r="B105" s="503" t="s">
        <v>1072</v>
      </c>
      <c r="C105" s="459"/>
      <c r="D105" s="459"/>
      <c r="E105" s="459"/>
      <c r="F105" s="460"/>
      <c r="G105" s="77"/>
      <c r="H105" s="432"/>
      <c r="I105" s="434"/>
      <c r="J105" s="435"/>
    </row>
    <row r="106" spans="1:10" x14ac:dyDescent="0.3">
      <c r="A106" s="444"/>
      <c r="B106" s="504" t="s">
        <v>1073</v>
      </c>
      <c r="C106" s="383"/>
      <c r="D106" s="383"/>
      <c r="E106" s="383"/>
      <c r="F106" s="442"/>
      <c r="G106" s="507"/>
      <c r="H106" s="432"/>
      <c r="I106" s="436"/>
      <c r="J106" s="437"/>
    </row>
    <row r="107" spans="1:10" x14ac:dyDescent="0.3">
      <c r="A107" s="444"/>
      <c r="B107" s="504" t="s">
        <v>1074</v>
      </c>
      <c r="C107" s="383"/>
      <c r="D107" s="383"/>
      <c r="E107" s="383"/>
      <c r="F107" s="442"/>
      <c r="G107" s="507"/>
      <c r="H107" s="433"/>
      <c r="I107" s="436"/>
      <c r="J107" s="437"/>
    </row>
    <row r="108" spans="1:10" x14ac:dyDescent="0.3">
      <c r="A108" s="444"/>
      <c r="B108" s="505" t="s">
        <v>1075</v>
      </c>
      <c r="C108" s="463"/>
      <c r="D108" s="463"/>
      <c r="E108" s="463"/>
      <c r="F108" s="506"/>
      <c r="G108" s="508">
        <v>42</v>
      </c>
      <c r="H108" s="77"/>
      <c r="I108" s="436"/>
      <c r="J108" s="437"/>
    </row>
    <row r="109" spans="1:10" x14ac:dyDescent="0.3">
      <c r="A109" s="444">
        <v>43</v>
      </c>
      <c r="B109" s="503" t="s">
        <v>1076</v>
      </c>
      <c r="C109" s="459"/>
      <c r="D109" s="459"/>
      <c r="E109" s="459"/>
      <c r="F109" s="460"/>
      <c r="G109" s="509"/>
      <c r="H109" s="431"/>
      <c r="I109" s="436"/>
      <c r="J109" s="437"/>
    </row>
    <row r="110" spans="1:10" x14ac:dyDescent="0.3">
      <c r="A110" s="444"/>
      <c r="B110" s="504" t="s">
        <v>1077</v>
      </c>
      <c r="C110" s="383"/>
      <c r="D110" s="383"/>
      <c r="E110" s="383"/>
      <c r="F110" s="442"/>
      <c r="G110" s="462"/>
      <c r="H110" s="432"/>
      <c r="I110" s="436"/>
      <c r="J110" s="437"/>
    </row>
    <row r="111" spans="1:10" x14ac:dyDescent="0.3">
      <c r="A111" s="444"/>
      <c r="B111" s="504" t="s">
        <v>1078</v>
      </c>
      <c r="C111" s="383"/>
      <c r="D111" s="383"/>
      <c r="E111" s="383"/>
      <c r="F111" s="442"/>
      <c r="G111" s="462"/>
      <c r="H111" s="433"/>
      <c r="I111" s="436"/>
      <c r="J111" s="437"/>
    </row>
    <row r="112" spans="1:10" x14ac:dyDescent="0.3">
      <c r="A112" s="451"/>
      <c r="B112" s="505" t="s">
        <v>1079</v>
      </c>
      <c r="C112" s="463"/>
      <c r="D112" s="463"/>
      <c r="E112" s="463"/>
      <c r="F112" s="506"/>
      <c r="G112" s="508">
        <v>43</v>
      </c>
      <c r="H112" s="78"/>
      <c r="I112" s="438"/>
      <c r="J112" s="439"/>
    </row>
    <row r="113" spans="1:10" x14ac:dyDescent="0.3">
      <c r="A113" s="402"/>
      <c r="B113" s="198"/>
      <c r="C113" s="32"/>
      <c r="D113" s="32"/>
      <c r="F113" s="32"/>
      <c r="G113" s="32"/>
      <c r="H113" s="359" t="s">
        <v>1000</v>
      </c>
      <c r="I113" s="407"/>
      <c r="J113" s="430">
        <f>J1</f>
        <v>2018</v>
      </c>
    </row>
    <row r="114" spans="1:10" x14ac:dyDescent="0.3">
      <c r="A114" s="403"/>
      <c r="B114" s="429"/>
      <c r="C114" s="383"/>
      <c r="D114" s="383"/>
      <c r="E114" s="383"/>
      <c r="F114" s="383"/>
      <c r="G114" s="427"/>
      <c r="H114" s="32"/>
      <c r="I114" s="383"/>
      <c r="J114" s="383"/>
    </row>
    <row r="115" spans="1:10" x14ac:dyDescent="0.3">
      <c r="A115" s="384"/>
    </row>
    <row r="116" spans="1:10" x14ac:dyDescent="0.3">
      <c r="A116" s="384"/>
      <c r="B116" s="391"/>
      <c r="C116" s="32"/>
      <c r="D116" s="32"/>
      <c r="E116" s="32"/>
      <c r="F116" s="32"/>
      <c r="G116" s="32"/>
      <c r="H116" s="32"/>
      <c r="I116" s="305"/>
      <c r="J116" s="32"/>
    </row>
    <row r="117" spans="1:10" x14ac:dyDescent="0.3">
      <c r="A117" s="384"/>
      <c r="B117" s="198"/>
      <c r="C117" s="32"/>
      <c r="E117" s="32"/>
      <c r="F117" s="32"/>
      <c r="G117" s="32"/>
      <c r="H117" s="32"/>
      <c r="I117" s="305"/>
      <c r="J117" s="32"/>
    </row>
    <row r="118" spans="1:10" x14ac:dyDescent="0.3">
      <c r="A118" s="384"/>
      <c r="B118" s="198"/>
      <c r="C118" s="32"/>
      <c r="D118" s="32"/>
      <c r="E118" s="32"/>
      <c r="F118" s="32"/>
      <c r="G118" s="32"/>
      <c r="H118" s="32"/>
      <c r="I118" s="305"/>
      <c r="J118" s="32"/>
    </row>
    <row r="119" spans="1:10" x14ac:dyDescent="0.3">
      <c r="A119" s="384"/>
      <c r="B119" s="198"/>
      <c r="C119" s="32"/>
      <c r="D119" s="32"/>
      <c r="E119" s="32"/>
      <c r="F119" s="32"/>
      <c r="G119" s="32"/>
      <c r="H119" s="32"/>
      <c r="I119" s="305"/>
      <c r="J119" s="32"/>
    </row>
  </sheetData>
  <mergeCells count="97">
    <mergeCell ref="A103:A104"/>
    <mergeCell ref="I103:I104"/>
    <mergeCell ref="J103:J104"/>
    <mergeCell ref="A97:A98"/>
    <mergeCell ref="B99:C99"/>
    <mergeCell ref="D99:E99"/>
    <mergeCell ref="F99:G99"/>
    <mergeCell ref="I99:J99"/>
    <mergeCell ref="B97:C98"/>
    <mergeCell ref="D97:E98"/>
    <mergeCell ref="F97:G98"/>
    <mergeCell ref="H97:H98"/>
    <mergeCell ref="I97:J98"/>
    <mergeCell ref="B91:C91"/>
    <mergeCell ref="D91:E91"/>
    <mergeCell ref="I91:J91"/>
    <mergeCell ref="B92:C92"/>
    <mergeCell ref="D92:E92"/>
    <mergeCell ref="I92:J92"/>
    <mergeCell ref="F91:H91"/>
    <mergeCell ref="F92:H92"/>
    <mergeCell ref="B89:C89"/>
    <mergeCell ref="B90:C90"/>
    <mergeCell ref="D89:E89"/>
    <mergeCell ref="D90:E90"/>
    <mergeCell ref="I89:J89"/>
    <mergeCell ref="I90:J90"/>
    <mergeCell ref="F89:H89"/>
    <mergeCell ref="F90:H90"/>
    <mergeCell ref="B86:E86"/>
    <mergeCell ref="F86:J86"/>
    <mergeCell ref="B87:C88"/>
    <mergeCell ref="D87:E88"/>
    <mergeCell ref="F87:H88"/>
    <mergeCell ref="I87:J88"/>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G43:G44"/>
    <mergeCell ref="H43:H44"/>
    <mergeCell ref="I43:I44"/>
    <mergeCell ref="J43:J44"/>
    <mergeCell ref="I53:I55"/>
    <mergeCell ref="J53:J55"/>
    <mergeCell ref="B65:D65"/>
    <mergeCell ref="B66:D66"/>
    <mergeCell ref="B67:D67"/>
    <mergeCell ref="B68:D68"/>
    <mergeCell ref="B69:D69"/>
    <mergeCell ref="D75:E75"/>
    <mergeCell ref="F73:G73"/>
    <mergeCell ref="F74:G74"/>
    <mergeCell ref="F75:G75"/>
    <mergeCell ref="G66:H66"/>
    <mergeCell ref="G67:H67"/>
    <mergeCell ref="G68:H68"/>
    <mergeCell ref="G69:H69"/>
    <mergeCell ref="B70:E70"/>
    <mergeCell ref="F70:J70"/>
    <mergeCell ref="H71:H72"/>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B76:C76"/>
    <mergeCell ref="I76:J76"/>
    <mergeCell ref="B77:C77"/>
    <mergeCell ref="D77:E77"/>
    <mergeCell ref="F77:G77"/>
    <mergeCell ref="I77:J77"/>
    <mergeCell ref="D76:E76"/>
    <mergeCell ref="F76:G76"/>
  </mergeCells>
  <dataValidations count="1">
    <dataValidation type="list" allowBlank="1" showInputMessage="1" showErrorMessage="1" sqref="I8:J8 I10:J10 J17:J19 I64:J64 F66:F69 I66:J69">
      <formula1>"X, 0"</formula1>
    </dataValidation>
  </dataValidations>
  <hyperlinks>
    <hyperlink ref="K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D1:E1"/>
  <sheetViews>
    <sheetView workbookViewId="0">
      <selection activeCell="D2" sqref="D2"/>
    </sheetView>
  </sheetViews>
  <sheetFormatPr defaultRowHeight="14.4" x14ac:dyDescent="0.3"/>
  <cols>
    <col min="4" max="4" width="11.21875" bestFit="1" customWidth="1"/>
  </cols>
  <sheetData>
    <row r="1" spans="4:5" x14ac:dyDescent="0.3">
      <c r="D1" t="s">
        <v>160</v>
      </c>
      <c r="E1" t="s">
        <v>193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27"/>
  <sheetViews>
    <sheetView zoomScale="85" zoomScaleNormal="85" workbookViewId="0">
      <selection activeCell="M20" sqref="M20"/>
    </sheetView>
  </sheetViews>
  <sheetFormatPr defaultRowHeight="14.4" x14ac:dyDescent="0.3"/>
  <cols>
    <col min="1" max="1" width="10.44140625" customWidth="1"/>
    <col min="2" max="2" width="15" customWidth="1"/>
    <col min="3" max="3" width="6.5546875" customWidth="1"/>
    <col min="4" max="4" width="12.88671875" customWidth="1"/>
    <col min="5" max="5" width="13.33203125" customWidth="1"/>
    <col min="6" max="6" width="9.77734375" customWidth="1"/>
    <col min="7" max="7" width="5.6640625" customWidth="1"/>
    <col min="8" max="8" width="12.33203125" customWidth="1"/>
    <col min="9" max="9" width="5.21875" style="354" customWidth="1"/>
    <col min="10" max="10" width="10.6640625" customWidth="1"/>
  </cols>
  <sheetData>
    <row r="1" spans="1:11" x14ac:dyDescent="0.3">
      <c r="A1" s="54" t="s">
        <v>757</v>
      </c>
      <c r="D1" s="54" t="s">
        <v>897</v>
      </c>
      <c r="I1" s="554">
        <f>mapping!C1</f>
        <v>2018</v>
      </c>
      <c r="K1" s="195" t="s">
        <v>415</v>
      </c>
    </row>
    <row r="2" spans="1:11" x14ac:dyDescent="0.3">
      <c r="A2" s="54" t="s">
        <v>92</v>
      </c>
      <c r="H2" t="s">
        <v>160</v>
      </c>
      <c r="I2" s="562" t="str">
        <f>IF(OR(J62&gt;400, J34&gt;400), "Activated", "Not Activated")</f>
        <v>Not Activated</v>
      </c>
    </row>
    <row r="3" spans="1:11" x14ac:dyDescent="0.3">
      <c r="A3" s="368" t="s">
        <v>898</v>
      </c>
      <c r="B3" s="321"/>
      <c r="C3" s="321"/>
      <c r="D3" s="321"/>
      <c r="E3" s="321"/>
      <c r="F3" s="321"/>
      <c r="G3" s="321"/>
      <c r="H3" s="369"/>
      <c r="I3" s="555" t="s">
        <v>900</v>
      </c>
      <c r="J3" s="144"/>
    </row>
    <row r="4" spans="1:11" x14ac:dyDescent="0.3">
      <c r="A4" s="820"/>
      <c r="B4" s="821"/>
      <c r="C4" s="821"/>
      <c r="D4" s="821"/>
      <c r="E4" s="821"/>
      <c r="F4" s="821"/>
      <c r="G4" s="821"/>
      <c r="H4" s="822"/>
      <c r="I4" s="742"/>
      <c r="J4" s="743"/>
    </row>
    <row r="5" spans="1:11" x14ac:dyDescent="0.3">
      <c r="A5" s="54"/>
    </row>
    <row r="6" spans="1:11" x14ac:dyDescent="0.3">
      <c r="A6" s="54"/>
    </row>
    <row r="7" spans="1:11" x14ac:dyDescent="0.3">
      <c r="A7" s="54"/>
    </row>
    <row r="8" spans="1:11" x14ac:dyDescent="0.3">
      <c r="A8" s="54"/>
    </row>
    <row r="9" spans="1:11" x14ac:dyDescent="0.3">
      <c r="A9" s="54"/>
    </row>
    <row r="10" spans="1:11" x14ac:dyDescent="0.3">
      <c r="A10" s="54"/>
    </row>
    <row r="11" spans="1:11" x14ac:dyDescent="0.3">
      <c r="A11" s="54"/>
    </row>
    <row r="12" spans="1:11" x14ac:dyDescent="0.3">
      <c r="A12" s="54"/>
    </row>
    <row r="13" spans="1:11" x14ac:dyDescent="0.3">
      <c r="A13" s="54"/>
    </row>
    <row r="14" spans="1:11" x14ac:dyDescent="0.3">
      <c r="A14" s="54"/>
    </row>
    <row r="15" spans="1:11" x14ac:dyDescent="0.3">
      <c r="A15" s="54"/>
    </row>
    <row r="16" spans="1:11" x14ac:dyDescent="0.3">
      <c r="A16" s="54"/>
    </row>
    <row r="17" spans="1:10" x14ac:dyDescent="0.3">
      <c r="A17" s="54"/>
    </row>
    <row r="18" spans="1:10" x14ac:dyDescent="0.3">
      <c r="A18" s="54"/>
    </row>
    <row r="19" spans="1:10" x14ac:dyDescent="0.3">
      <c r="A19" s="54"/>
    </row>
    <row r="20" spans="1:10" x14ac:dyDescent="0.3">
      <c r="A20" s="54"/>
    </row>
    <row r="21" spans="1:10" x14ac:dyDescent="0.3">
      <c r="A21" s="54"/>
    </row>
    <row r="22" spans="1:10" x14ac:dyDescent="0.3">
      <c r="A22" s="54"/>
    </row>
    <row r="23" spans="1:10" x14ac:dyDescent="0.3">
      <c r="A23" s="54" t="s">
        <v>901</v>
      </c>
      <c r="C23" s="520">
        <v>0</v>
      </c>
      <c r="E23" s="54" t="s">
        <v>902</v>
      </c>
      <c r="G23" s="520" t="s">
        <v>361</v>
      </c>
      <c r="I23" s="556" t="str">
        <f>IF(AND(C23=0, G23=0), "Must select one box", "")</f>
        <v/>
      </c>
    </row>
    <row r="24" spans="1:10" x14ac:dyDescent="0.3">
      <c r="A24" s="54"/>
      <c r="C24" s="207"/>
      <c r="E24" s="54"/>
      <c r="G24" s="207"/>
      <c r="I24" s="556"/>
    </row>
    <row r="25" spans="1:10" x14ac:dyDescent="0.3">
      <c r="A25" s="154" t="s">
        <v>758</v>
      </c>
      <c r="B25" s="370"/>
      <c r="C25" s="149"/>
      <c r="D25" s="149"/>
      <c r="E25" s="149"/>
      <c r="F25" s="149"/>
      <c r="G25" s="149"/>
      <c r="H25" s="149"/>
      <c r="I25" s="557"/>
      <c r="J25" s="144"/>
    </row>
    <row r="26" spans="1:10" x14ac:dyDescent="0.3">
      <c r="A26" s="354" t="s">
        <v>903</v>
      </c>
      <c r="B26" s="156" t="s">
        <v>904</v>
      </c>
      <c r="I26" s="718" t="s">
        <v>903</v>
      </c>
      <c r="J26" s="669">
        <f>IF(C23="X", mapping!$I$71, 0)</f>
        <v>0</v>
      </c>
    </row>
    <row r="27" spans="1:10" x14ac:dyDescent="0.3">
      <c r="B27" s="156" t="s">
        <v>905</v>
      </c>
      <c r="I27" s="720"/>
      <c r="J27" s="670"/>
    </row>
    <row r="28" spans="1:10" x14ac:dyDescent="0.3">
      <c r="A28" s="372" t="s">
        <v>432</v>
      </c>
      <c r="B28" s="117" t="s">
        <v>906</v>
      </c>
      <c r="I28" s="718" t="s">
        <v>908</v>
      </c>
      <c r="J28" s="669">
        <v>0</v>
      </c>
    </row>
    <row r="29" spans="1:10" x14ac:dyDescent="0.3">
      <c r="A29" s="372"/>
      <c r="B29" s="117" t="s">
        <v>907</v>
      </c>
      <c r="I29" s="720"/>
      <c r="J29" s="670"/>
    </row>
    <row r="30" spans="1:10" x14ac:dyDescent="0.3">
      <c r="A30" s="372">
        <v>2</v>
      </c>
      <c r="B30" s="117" t="s">
        <v>909</v>
      </c>
      <c r="I30" s="718">
        <v>2</v>
      </c>
      <c r="J30" s="825">
        <f>IF(C23="X", mapping!I57+mapping!C111, mapping!C111)</f>
        <v>0</v>
      </c>
    </row>
    <row r="31" spans="1:10" x14ac:dyDescent="0.3">
      <c r="A31" s="372"/>
      <c r="B31" s="117" t="s">
        <v>910</v>
      </c>
      <c r="I31" s="719"/>
      <c r="J31" s="826"/>
    </row>
    <row r="32" spans="1:10" x14ac:dyDescent="0.3">
      <c r="A32" s="372"/>
      <c r="B32" s="117" t="s">
        <v>911</v>
      </c>
      <c r="I32" s="720"/>
      <c r="J32" s="827"/>
    </row>
    <row r="33" spans="1:10" x14ac:dyDescent="0.3">
      <c r="A33" s="372">
        <v>3</v>
      </c>
      <c r="B33" s="156" t="s">
        <v>912</v>
      </c>
      <c r="I33" s="558">
        <v>3</v>
      </c>
      <c r="J33" s="213">
        <f>J26+J28+J30</f>
        <v>0</v>
      </c>
    </row>
    <row r="34" spans="1:10" x14ac:dyDescent="0.3">
      <c r="A34" s="372">
        <v>4</v>
      </c>
      <c r="B34" s="117" t="s">
        <v>913</v>
      </c>
      <c r="I34" s="718">
        <v>4</v>
      </c>
      <c r="J34" s="669">
        <f>J33*0.9235</f>
        <v>0</v>
      </c>
    </row>
    <row r="35" spans="1:10" x14ac:dyDescent="0.3">
      <c r="A35" s="372"/>
      <c r="B35" s="117" t="s">
        <v>914</v>
      </c>
      <c r="I35" s="720"/>
      <c r="J35" s="670"/>
    </row>
    <row r="36" spans="1:10" x14ac:dyDescent="0.3">
      <c r="A36" s="372"/>
      <c r="B36" s="117" t="s">
        <v>915</v>
      </c>
      <c r="I36" s="559"/>
      <c r="J36" s="374"/>
    </row>
    <row r="37" spans="1:10" x14ac:dyDescent="0.3">
      <c r="A37" s="372">
        <v>5</v>
      </c>
      <c r="B37" t="s">
        <v>916</v>
      </c>
      <c r="I37" s="718">
        <v>5</v>
      </c>
      <c r="J37" s="664">
        <f>IF(J34&lt;128401, J34*0.153, (J34*0.029)+15921.6)</f>
        <v>0</v>
      </c>
    </row>
    <row r="38" spans="1:10" x14ac:dyDescent="0.3">
      <c r="A38" s="372"/>
      <c r="B38" s="373" t="s">
        <v>917</v>
      </c>
      <c r="I38" s="720"/>
      <c r="J38" s="665"/>
    </row>
    <row r="39" spans="1:10" x14ac:dyDescent="0.3">
      <c r="A39" s="372"/>
      <c r="B39" s="117" t="s">
        <v>918</v>
      </c>
      <c r="I39" s="560"/>
      <c r="J39" s="375"/>
    </row>
    <row r="40" spans="1:10" x14ac:dyDescent="0.3">
      <c r="A40" s="372"/>
      <c r="B40" s="373" t="s">
        <v>919</v>
      </c>
      <c r="I40" s="560"/>
      <c r="J40" s="375"/>
    </row>
    <row r="41" spans="1:10" x14ac:dyDescent="0.3">
      <c r="A41" s="372"/>
      <c r="B41" s="117" t="s">
        <v>920</v>
      </c>
      <c r="I41" s="560"/>
      <c r="J41" s="375"/>
    </row>
    <row r="42" spans="1:10" x14ac:dyDescent="0.3">
      <c r="A42" s="54">
        <v>6</v>
      </c>
      <c r="B42" s="117" t="s">
        <v>937</v>
      </c>
      <c r="G42" s="823">
        <v>6</v>
      </c>
      <c r="H42" s="664">
        <f>J37*0.5</f>
        <v>0</v>
      </c>
      <c r="I42" s="560"/>
      <c r="J42" s="375"/>
    </row>
    <row r="43" spans="1:10" x14ac:dyDescent="0.3">
      <c r="B43" s="117" t="s">
        <v>936</v>
      </c>
      <c r="G43" s="824"/>
      <c r="H43" s="665"/>
      <c r="I43" s="560"/>
      <c r="J43" s="375"/>
    </row>
    <row r="44" spans="1:10" x14ac:dyDescent="0.3">
      <c r="A44" s="154" t="s">
        <v>1223</v>
      </c>
      <c r="B44" s="370"/>
      <c r="C44" s="149"/>
      <c r="D44" s="149"/>
      <c r="E44" s="149"/>
      <c r="F44" s="149"/>
      <c r="G44" s="149"/>
      <c r="H44" s="149"/>
      <c r="I44" s="557"/>
      <c r="J44" s="144"/>
    </row>
    <row r="45" spans="1:10" x14ac:dyDescent="0.3">
      <c r="A45" s="344" t="s">
        <v>961</v>
      </c>
      <c r="B45" s="552" t="s">
        <v>897</v>
      </c>
      <c r="C45" s="149"/>
      <c r="D45" s="149"/>
      <c r="E45" s="149"/>
      <c r="F45" s="149"/>
      <c r="G45" s="149"/>
      <c r="H45" s="149"/>
      <c r="I45" s="557"/>
      <c r="J45" s="149"/>
    </row>
    <row r="46" spans="1:10" x14ac:dyDescent="0.3">
      <c r="A46" s="519" t="s">
        <v>1224</v>
      </c>
      <c r="B46" s="117"/>
    </row>
    <row r="47" spans="1:10" x14ac:dyDescent="0.3">
      <c r="A47" s="519" t="s">
        <v>1225</v>
      </c>
      <c r="B47" s="117"/>
    </row>
    <row r="48" spans="1:10" x14ac:dyDescent="0.3">
      <c r="A48" s="372" t="s">
        <v>772</v>
      </c>
      <c r="B48" s="117" t="s">
        <v>1226</v>
      </c>
    </row>
    <row r="49" spans="1:10" x14ac:dyDescent="0.3">
      <c r="A49" s="372"/>
      <c r="B49" s="117" t="s">
        <v>1227</v>
      </c>
      <c r="J49" s="520">
        <v>0</v>
      </c>
    </row>
    <row r="50" spans="1:10" x14ac:dyDescent="0.3">
      <c r="A50" s="372" t="s">
        <v>1228</v>
      </c>
      <c r="B50" s="117" t="s">
        <v>1229</v>
      </c>
      <c r="I50" s="718" t="s">
        <v>903</v>
      </c>
      <c r="J50" s="669">
        <f>IF(G23="X", mapping!$I$71, 0)</f>
        <v>0</v>
      </c>
    </row>
    <row r="51" spans="1:10" x14ac:dyDescent="0.3">
      <c r="B51" s="117" t="s">
        <v>1230</v>
      </c>
      <c r="I51" s="720"/>
      <c r="J51" s="670"/>
    </row>
    <row r="52" spans="1:10" x14ac:dyDescent="0.3">
      <c r="A52" s="372" t="s">
        <v>432</v>
      </c>
      <c r="B52" s="117" t="s">
        <v>1231</v>
      </c>
      <c r="I52" s="718" t="s">
        <v>903</v>
      </c>
      <c r="J52" s="669">
        <v>0</v>
      </c>
    </row>
    <row r="53" spans="1:10" x14ac:dyDescent="0.3">
      <c r="B53" s="117" t="s">
        <v>1232</v>
      </c>
      <c r="I53" s="720"/>
      <c r="J53" s="670"/>
    </row>
    <row r="54" spans="1:10" x14ac:dyDescent="0.3">
      <c r="A54" s="372">
        <v>2</v>
      </c>
      <c r="B54" s="117" t="s">
        <v>1233</v>
      </c>
      <c r="H54" s="1"/>
      <c r="I54" s="828">
        <v>2</v>
      </c>
      <c r="J54" s="724">
        <f>mapping!I57</f>
        <v>0</v>
      </c>
    </row>
    <row r="55" spans="1:10" x14ac:dyDescent="0.3">
      <c r="A55" s="372"/>
      <c r="B55" s="117" t="s">
        <v>1234</v>
      </c>
      <c r="H55" s="1"/>
      <c r="I55" s="828"/>
      <c r="J55" s="725"/>
    </row>
    <row r="56" spans="1:10" x14ac:dyDescent="0.3">
      <c r="A56" s="372"/>
      <c r="B56" s="117" t="s">
        <v>1235</v>
      </c>
      <c r="H56" s="1"/>
      <c r="I56" s="828"/>
      <c r="J56" s="725"/>
    </row>
    <row r="57" spans="1:10" x14ac:dyDescent="0.3">
      <c r="A57" s="372"/>
      <c r="B57" s="117" t="s">
        <v>1469</v>
      </c>
      <c r="H57" s="1"/>
      <c r="I57" s="829"/>
      <c r="J57" s="726"/>
    </row>
    <row r="58" spans="1:10" x14ac:dyDescent="0.3">
      <c r="A58" s="372">
        <v>3</v>
      </c>
      <c r="B58" s="117" t="s">
        <v>1470</v>
      </c>
      <c r="H58" s="1"/>
      <c r="I58" s="558">
        <v>3</v>
      </c>
      <c r="J58" s="212">
        <f>J50+J52+J54</f>
        <v>0</v>
      </c>
    </row>
    <row r="59" spans="1:10" x14ac:dyDescent="0.3">
      <c r="A59" s="372" t="s">
        <v>2</v>
      </c>
      <c r="B59" s="117" t="s">
        <v>1471</v>
      </c>
      <c r="H59" s="1"/>
      <c r="I59" s="828" t="s">
        <v>2</v>
      </c>
      <c r="J59" s="669">
        <f>J58*0.9235</f>
        <v>0</v>
      </c>
    </row>
    <row r="60" spans="1:10" x14ac:dyDescent="0.3">
      <c r="A60" s="372"/>
      <c r="B60" s="117" t="s">
        <v>1472</v>
      </c>
      <c r="H60" s="1"/>
      <c r="I60" s="828"/>
      <c r="J60" s="670"/>
    </row>
    <row r="61" spans="1:10" x14ac:dyDescent="0.3">
      <c r="A61" s="372" t="s">
        <v>10</v>
      </c>
      <c r="B61" s="156" t="s">
        <v>1473</v>
      </c>
      <c r="H61" s="1"/>
      <c r="I61" s="558" t="s">
        <v>10</v>
      </c>
      <c r="J61" s="213">
        <f>J88+J94</f>
        <v>0</v>
      </c>
    </row>
    <row r="62" spans="1:10" x14ac:dyDescent="0.3">
      <c r="A62" s="372" t="s">
        <v>513</v>
      </c>
      <c r="B62" s="156" t="s">
        <v>934</v>
      </c>
      <c r="H62" s="1"/>
      <c r="I62" s="828" t="s">
        <v>935</v>
      </c>
      <c r="J62" s="664">
        <f>J59+J61</f>
        <v>0</v>
      </c>
    </row>
    <row r="63" spans="1:10" x14ac:dyDescent="0.3">
      <c r="A63" s="372"/>
      <c r="B63" s="117" t="s">
        <v>1478</v>
      </c>
      <c r="H63" s="1"/>
      <c r="I63" s="828"/>
      <c r="J63" s="665"/>
    </row>
    <row r="64" spans="1:10" x14ac:dyDescent="0.3">
      <c r="A64" s="372" t="s">
        <v>3</v>
      </c>
      <c r="B64" s="156" t="s">
        <v>1480</v>
      </c>
      <c r="G64" s="830" t="s">
        <v>3</v>
      </c>
      <c r="H64" s="669"/>
      <c r="I64" s="348"/>
      <c r="J64" s="1"/>
    </row>
    <row r="65" spans="1:10" x14ac:dyDescent="0.3">
      <c r="A65" s="372"/>
      <c r="B65" s="156" t="s">
        <v>1479</v>
      </c>
      <c r="G65" s="830"/>
      <c r="H65" s="670"/>
      <c r="I65" s="348"/>
      <c r="J65" s="1"/>
    </row>
    <row r="66" spans="1:10" x14ac:dyDescent="0.3">
      <c r="A66" s="372" t="s">
        <v>432</v>
      </c>
      <c r="B66" s="156" t="s">
        <v>1474</v>
      </c>
      <c r="H66" s="1"/>
      <c r="I66" s="558" t="s">
        <v>11</v>
      </c>
      <c r="J66" s="213">
        <f>H64*0.9235</f>
        <v>0</v>
      </c>
    </row>
    <row r="67" spans="1:10" x14ac:dyDescent="0.3">
      <c r="A67" s="372">
        <v>6</v>
      </c>
      <c r="B67" t="s">
        <v>1475</v>
      </c>
      <c r="H67" s="1"/>
      <c r="I67" s="558">
        <v>6</v>
      </c>
      <c r="J67" s="213">
        <f>J66+J62</f>
        <v>0</v>
      </c>
    </row>
    <row r="68" spans="1:10" x14ac:dyDescent="0.3">
      <c r="A68" s="372">
        <v>7</v>
      </c>
      <c r="B68" s="156" t="s">
        <v>1481</v>
      </c>
      <c r="H68" s="1"/>
      <c r="I68" s="828">
        <v>7</v>
      </c>
      <c r="J68" s="669">
        <v>128400</v>
      </c>
    </row>
    <row r="69" spans="1:10" x14ac:dyDescent="0.3">
      <c r="A69" s="372"/>
      <c r="B69" s="156" t="s">
        <v>1482</v>
      </c>
      <c r="H69" s="1"/>
      <c r="I69" s="828"/>
      <c r="J69" s="670"/>
    </row>
    <row r="70" spans="1:10" x14ac:dyDescent="0.3">
      <c r="A70" s="372" t="s">
        <v>259</v>
      </c>
      <c r="B70" s="156" t="s">
        <v>1483</v>
      </c>
      <c r="G70" s="830" t="s">
        <v>259</v>
      </c>
      <c r="H70" s="724">
        <f>MIN(mapping!C8, SchSE!J68)</f>
        <v>128400</v>
      </c>
      <c r="I70" s="348"/>
      <c r="J70" s="1"/>
    </row>
    <row r="71" spans="1:10" x14ac:dyDescent="0.3">
      <c r="A71" s="372"/>
      <c r="B71" s="156" t="s">
        <v>1484</v>
      </c>
      <c r="G71" s="830"/>
      <c r="H71" s="725"/>
      <c r="I71" s="348"/>
      <c r="J71" s="1"/>
    </row>
    <row r="72" spans="1:10" x14ac:dyDescent="0.3">
      <c r="A72" s="372"/>
      <c r="B72" s="156" t="s">
        <v>1485</v>
      </c>
      <c r="G72" s="830"/>
      <c r="H72" s="726"/>
      <c r="I72" s="348"/>
      <c r="J72" s="1"/>
    </row>
    <row r="73" spans="1:10" x14ac:dyDescent="0.3">
      <c r="A73" s="372" t="s">
        <v>432</v>
      </c>
      <c r="B73" s="156" t="s">
        <v>1476</v>
      </c>
      <c r="G73" s="561" t="s">
        <v>260</v>
      </c>
      <c r="H73" s="282"/>
      <c r="I73" s="348"/>
      <c r="J73" s="1"/>
    </row>
    <row r="74" spans="1:10" x14ac:dyDescent="0.3">
      <c r="A74" s="372" t="s">
        <v>513</v>
      </c>
      <c r="B74" t="s">
        <v>1477</v>
      </c>
      <c r="G74" s="561" t="s">
        <v>511</v>
      </c>
      <c r="H74" s="282"/>
      <c r="I74" s="348"/>
      <c r="J74" s="1"/>
    </row>
    <row r="75" spans="1:10" x14ac:dyDescent="0.3">
      <c r="A75" s="372" t="s">
        <v>510</v>
      </c>
      <c r="B75" s="156" t="s">
        <v>1487</v>
      </c>
      <c r="H75" s="1"/>
      <c r="I75" s="558" t="s">
        <v>508</v>
      </c>
      <c r="J75" s="213">
        <f>H70+H73+H74</f>
        <v>128400</v>
      </c>
    </row>
    <row r="76" spans="1:10" x14ac:dyDescent="0.3">
      <c r="A76" s="372">
        <v>9</v>
      </c>
      <c r="B76" s="156" t="s">
        <v>1486</v>
      </c>
      <c r="H76" s="1"/>
      <c r="I76" s="558">
        <v>9</v>
      </c>
      <c r="J76" s="213">
        <f>IF(J75&gt;J68, 0, J68-J75)</f>
        <v>0</v>
      </c>
    </row>
    <row r="77" spans="1:10" x14ac:dyDescent="0.3">
      <c r="A77" s="372">
        <v>10</v>
      </c>
      <c r="B77" t="s">
        <v>1488</v>
      </c>
      <c r="H77" s="1"/>
      <c r="I77" s="558">
        <v>10</v>
      </c>
      <c r="J77" s="213">
        <f>MIN(J67,J76)*0.124</f>
        <v>0</v>
      </c>
    </row>
    <row r="78" spans="1:10" x14ac:dyDescent="0.3">
      <c r="A78" s="372">
        <v>11</v>
      </c>
      <c r="B78" t="s">
        <v>1489</v>
      </c>
      <c r="H78" s="1"/>
      <c r="I78" s="558">
        <v>11</v>
      </c>
      <c r="J78" s="213">
        <f>J67*0.029</f>
        <v>0</v>
      </c>
    </row>
    <row r="79" spans="1:10" x14ac:dyDescent="0.3">
      <c r="A79" s="372">
        <v>12</v>
      </c>
      <c r="B79" s="156" t="s">
        <v>1491</v>
      </c>
      <c r="H79" s="1"/>
      <c r="I79" s="828">
        <v>12</v>
      </c>
      <c r="J79" s="664">
        <f>J77+J78</f>
        <v>0</v>
      </c>
    </row>
    <row r="80" spans="1:10" x14ac:dyDescent="0.3">
      <c r="A80" s="372"/>
      <c r="B80" s="156" t="s">
        <v>1492</v>
      </c>
      <c r="H80" s="1"/>
      <c r="I80" s="828"/>
      <c r="J80" s="665"/>
    </row>
    <row r="81" spans="1:10" x14ac:dyDescent="0.3">
      <c r="A81" s="372">
        <v>13</v>
      </c>
      <c r="B81" s="54" t="s">
        <v>1490</v>
      </c>
      <c r="H81" s="1"/>
      <c r="I81" s="348"/>
      <c r="J81" s="1"/>
    </row>
    <row r="82" spans="1:10" x14ac:dyDescent="0.3">
      <c r="B82" s="156" t="s">
        <v>1493</v>
      </c>
      <c r="H82" s="1"/>
      <c r="I82" s="348"/>
      <c r="J82" s="1"/>
    </row>
    <row r="83" spans="1:10" x14ac:dyDescent="0.3">
      <c r="B83" s="156" t="s">
        <v>1494</v>
      </c>
      <c r="G83" s="561">
        <v>13</v>
      </c>
      <c r="H83" s="212">
        <f>J79*0.5</f>
        <v>0</v>
      </c>
      <c r="I83" s="348"/>
      <c r="J83" s="1"/>
    </row>
    <row r="84" spans="1:10" x14ac:dyDescent="0.3">
      <c r="A84" s="344" t="s">
        <v>805</v>
      </c>
      <c r="B84" s="553" t="s">
        <v>1497</v>
      </c>
      <c r="C84" s="149"/>
      <c r="D84" s="149"/>
      <c r="E84" s="149"/>
      <c r="F84" s="149"/>
      <c r="G84" s="149"/>
      <c r="H84" s="282"/>
      <c r="I84" s="563"/>
      <c r="J84" s="282"/>
    </row>
    <row r="85" spans="1:10" x14ac:dyDescent="0.3">
      <c r="A85" t="s">
        <v>1498</v>
      </c>
      <c r="B85" s="156"/>
      <c r="H85" s="1"/>
      <c r="I85" s="348"/>
      <c r="J85" s="1"/>
    </row>
    <row r="86" spans="1:10" x14ac:dyDescent="0.3">
      <c r="A86" t="s">
        <v>1499</v>
      </c>
      <c r="B86" s="156"/>
      <c r="H86" s="1"/>
      <c r="I86" s="348"/>
      <c r="J86" s="1"/>
    </row>
    <row r="87" spans="1:10" x14ac:dyDescent="0.3">
      <c r="A87" s="54">
        <v>14</v>
      </c>
      <c r="B87" t="s">
        <v>1495</v>
      </c>
      <c r="H87" s="1"/>
      <c r="I87" s="558">
        <v>14</v>
      </c>
      <c r="J87" s="213"/>
    </row>
    <row r="88" spans="1:10" x14ac:dyDescent="0.3">
      <c r="A88" s="54">
        <v>15</v>
      </c>
      <c r="B88" s="156" t="s">
        <v>1500</v>
      </c>
      <c r="H88" s="1"/>
      <c r="I88" s="828">
        <v>15</v>
      </c>
      <c r="J88" s="669"/>
    </row>
    <row r="89" spans="1:10" x14ac:dyDescent="0.3">
      <c r="A89" s="121"/>
      <c r="B89" s="210" t="s">
        <v>1501</v>
      </c>
      <c r="C89" s="121"/>
      <c r="D89" s="121"/>
      <c r="E89" s="121"/>
      <c r="F89" s="121"/>
      <c r="G89" s="121"/>
      <c r="H89" s="333"/>
      <c r="I89" s="828"/>
      <c r="J89" s="670"/>
    </row>
    <row r="90" spans="1:10" x14ac:dyDescent="0.3">
      <c r="A90" s="156" t="s">
        <v>1502</v>
      </c>
      <c r="B90" s="156"/>
      <c r="H90" s="1"/>
      <c r="I90" s="348"/>
      <c r="J90" s="1"/>
    </row>
    <row r="91" spans="1:10" x14ac:dyDescent="0.3">
      <c r="A91" s="156" t="s">
        <v>1503</v>
      </c>
      <c r="B91" s="156"/>
      <c r="H91" s="1"/>
      <c r="I91" s="348"/>
      <c r="J91" s="1"/>
    </row>
    <row r="92" spans="1:10" x14ac:dyDescent="0.3">
      <c r="A92" s="156" t="s">
        <v>1504</v>
      </c>
      <c r="B92" s="156"/>
      <c r="H92" s="1"/>
      <c r="I92" s="348"/>
      <c r="J92" s="1"/>
    </row>
    <row r="93" spans="1:10" x14ac:dyDescent="0.3">
      <c r="A93" s="54">
        <v>16</v>
      </c>
      <c r="B93" t="s">
        <v>1496</v>
      </c>
      <c r="H93" s="1"/>
      <c r="I93" s="558">
        <v>16</v>
      </c>
      <c r="J93" s="213"/>
    </row>
    <row r="94" spans="1:10" x14ac:dyDescent="0.3">
      <c r="A94" s="145">
        <v>17</v>
      </c>
      <c r="B94" s="198" t="s">
        <v>1505</v>
      </c>
      <c r="C94" s="32"/>
      <c r="D94" s="32"/>
      <c r="E94" s="32"/>
      <c r="F94" s="32"/>
      <c r="G94" s="32"/>
      <c r="H94" s="51"/>
      <c r="I94" s="828">
        <v>17</v>
      </c>
      <c r="J94" s="669"/>
    </row>
    <row r="95" spans="1:10" x14ac:dyDescent="0.3">
      <c r="A95" s="121"/>
      <c r="B95" s="210" t="s">
        <v>1506</v>
      </c>
      <c r="C95" s="121"/>
      <c r="D95" s="121"/>
      <c r="E95" s="121"/>
      <c r="F95" s="121"/>
      <c r="G95" s="121"/>
      <c r="H95" s="333"/>
      <c r="I95" s="828"/>
      <c r="J95" s="670"/>
    </row>
    <row r="96" spans="1:10" x14ac:dyDescent="0.3">
      <c r="B96" s="156"/>
      <c r="G96" t="s">
        <v>1528</v>
      </c>
      <c r="H96" s="1"/>
      <c r="I96" s="348"/>
      <c r="J96" s="611">
        <f>I1</f>
        <v>2018</v>
      </c>
    </row>
    <row r="97" spans="2:10" x14ac:dyDescent="0.3">
      <c r="B97" s="156"/>
      <c r="H97" s="1"/>
      <c r="I97" s="348"/>
      <c r="J97" s="1"/>
    </row>
    <row r="98" spans="2:10" x14ac:dyDescent="0.3">
      <c r="B98" s="156"/>
      <c r="H98" s="1"/>
      <c r="I98" s="348"/>
      <c r="J98" s="1"/>
    </row>
    <row r="99" spans="2:10" x14ac:dyDescent="0.3">
      <c r="I99"/>
    </row>
    <row r="100" spans="2:10" x14ac:dyDescent="0.3">
      <c r="I100"/>
    </row>
    <row r="101" spans="2:10" x14ac:dyDescent="0.3">
      <c r="I101"/>
    </row>
    <row r="102" spans="2:10" x14ac:dyDescent="0.3">
      <c r="I102"/>
    </row>
    <row r="103" spans="2:10" x14ac:dyDescent="0.3">
      <c r="I103"/>
    </row>
    <row r="104" spans="2:10" x14ac:dyDescent="0.3">
      <c r="I104"/>
    </row>
    <row r="105" spans="2:10" x14ac:dyDescent="0.3">
      <c r="I105"/>
    </row>
    <row r="106" spans="2:10" x14ac:dyDescent="0.3">
      <c r="I106"/>
    </row>
    <row r="107" spans="2:10" x14ac:dyDescent="0.3">
      <c r="I107"/>
    </row>
    <row r="108" spans="2:10" x14ac:dyDescent="0.3">
      <c r="I108"/>
    </row>
    <row r="109" spans="2:10" x14ac:dyDescent="0.3">
      <c r="I109"/>
    </row>
    <row r="110" spans="2:10" x14ac:dyDescent="0.3">
      <c r="I110"/>
    </row>
    <row r="111" spans="2:10" x14ac:dyDescent="0.3">
      <c r="I111"/>
    </row>
    <row r="112" spans="2:10" x14ac:dyDescent="0.3">
      <c r="I112"/>
    </row>
    <row r="113" spans="9:9" x14ac:dyDescent="0.3">
      <c r="I113"/>
    </row>
    <row r="114" spans="9:9" x14ac:dyDescent="0.3">
      <c r="I114"/>
    </row>
    <row r="115" spans="9:9" x14ac:dyDescent="0.3">
      <c r="I115"/>
    </row>
    <row r="116" spans="9:9" x14ac:dyDescent="0.3">
      <c r="I116"/>
    </row>
    <row r="117" spans="9:9" x14ac:dyDescent="0.3">
      <c r="I117"/>
    </row>
    <row r="118" spans="9:9" x14ac:dyDescent="0.3">
      <c r="I118"/>
    </row>
    <row r="119" spans="9:9" x14ac:dyDescent="0.3">
      <c r="I119"/>
    </row>
    <row r="120" spans="9:9" x14ac:dyDescent="0.3">
      <c r="I120"/>
    </row>
    <row r="121" spans="9:9" x14ac:dyDescent="0.3">
      <c r="I121"/>
    </row>
    <row r="122" spans="9:9" x14ac:dyDescent="0.3">
      <c r="I122"/>
    </row>
    <row r="123" spans="9:9" x14ac:dyDescent="0.3">
      <c r="I123"/>
    </row>
    <row r="124" spans="9:9" x14ac:dyDescent="0.3">
      <c r="I124"/>
    </row>
    <row r="125" spans="9:9" x14ac:dyDescent="0.3">
      <c r="I125"/>
    </row>
    <row r="126" spans="9:9" x14ac:dyDescent="0.3">
      <c r="I126"/>
    </row>
    <row r="127" spans="9:9" x14ac:dyDescent="0.3">
      <c r="I127"/>
    </row>
  </sheetData>
  <mergeCells count="36">
    <mergeCell ref="H70:H72"/>
    <mergeCell ref="G70:G72"/>
    <mergeCell ref="I79:I80"/>
    <mergeCell ref="I88:I89"/>
    <mergeCell ref="J54:J57"/>
    <mergeCell ref="J59:J60"/>
    <mergeCell ref="H64:H65"/>
    <mergeCell ref="J68:J69"/>
    <mergeCell ref="J79:J80"/>
    <mergeCell ref="G64:G65"/>
    <mergeCell ref="I94:I95"/>
    <mergeCell ref="J62:J63"/>
    <mergeCell ref="J94:J95"/>
    <mergeCell ref="I54:I57"/>
    <mergeCell ref="I59:I60"/>
    <mergeCell ref="I62:I63"/>
    <mergeCell ref="J88:J89"/>
    <mergeCell ref="I68:I69"/>
    <mergeCell ref="I30:I32"/>
    <mergeCell ref="J30:J32"/>
    <mergeCell ref="I50:I51"/>
    <mergeCell ref="J50:J51"/>
    <mergeCell ref="I52:I53"/>
    <mergeCell ref="J52:J53"/>
    <mergeCell ref="G42:G43"/>
    <mergeCell ref="H42:H43"/>
    <mergeCell ref="I37:I38"/>
    <mergeCell ref="J37:J38"/>
    <mergeCell ref="I34:I35"/>
    <mergeCell ref="J34:J35"/>
    <mergeCell ref="A4:H4"/>
    <mergeCell ref="I4:J4"/>
    <mergeCell ref="I26:I27"/>
    <mergeCell ref="J26:J27"/>
    <mergeCell ref="I28:I29"/>
    <mergeCell ref="J28:J29"/>
  </mergeCells>
  <dataValidations count="1">
    <dataValidation type="list" allowBlank="1" showInputMessage="1" showErrorMessage="1" sqref="C23:C24 G23:G24 J49">
      <formula1>"X, 0"</formula1>
    </dataValidation>
  </dataValidations>
  <hyperlinks>
    <hyperlink ref="K1" r:id="rId1"/>
  </hyperlinks>
  <pageMargins left="0.7" right="0.7" top="0.75" bottom="0.75" header="0.3" footer="0.3"/>
  <pageSetup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U2166"/>
  <sheetViews>
    <sheetView workbookViewId="0">
      <selection activeCell="L13" sqref="L13"/>
    </sheetView>
  </sheetViews>
  <sheetFormatPr defaultRowHeight="14.4" x14ac:dyDescent="0.3"/>
  <cols>
    <col min="7" max="7" width="16.33203125" customWidth="1"/>
    <col min="8" max="8" width="11.88671875" customWidth="1"/>
    <col min="9" max="9" width="11.5546875" customWidth="1"/>
    <col min="15" max="15" width="11.33203125" bestFit="1" customWidth="1"/>
  </cols>
  <sheetData>
    <row r="1" spans="1:21" ht="39" customHeight="1" x14ac:dyDescent="0.3">
      <c r="A1" s="7" t="s">
        <v>15</v>
      </c>
      <c r="B1" s="8" t="s">
        <v>17</v>
      </c>
      <c r="C1" s="18" t="s">
        <v>20</v>
      </c>
      <c r="D1" s="18" t="s">
        <v>198</v>
      </c>
      <c r="E1" s="18" t="s">
        <v>199</v>
      </c>
      <c r="F1" s="127" t="s">
        <v>200</v>
      </c>
      <c r="G1" s="128" t="s">
        <v>207</v>
      </c>
      <c r="H1" s="129" t="str">
        <f>'QD CGT Tax WS'!J1</f>
        <v>Not Activated</v>
      </c>
      <c r="J1" s="123" t="s">
        <v>196</v>
      </c>
      <c r="K1" s="124" t="e">
        <f>INDEX(Q2:T2, MATCH(G3, Q1:T1, 0))</f>
        <v>#N/A</v>
      </c>
      <c r="P1" s="831" t="s">
        <v>195</v>
      </c>
      <c r="Q1" s="119">
        <v>1</v>
      </c>
      <c r="R1" s="119">
        <v>2</v>
      </c>
      <c r="S1" s="119">
        <v>3</v>
      </c>
      <c r="T1" s="120">
        <v>4</v>
      </c>
    </row>
    <row r="2" spans="1:21" x14ac:dyDescent="0.3">
      <c r="A2" s="9" t="s">
        <v>16</v>
      </c>
      <c r="B2" s="2" t="s">
        <v>18</v>
      </c>
      <c r="C2" s="19"/>
      <c r="D2" s="19"/>
      <c r="E2" s="19"/>
      <c r="F2" s="20"/>
      <c r="G2" s="833" t="s">
        <v>66</v>
      </c>
      <c r="H2" s="834"/>
      <c r="I2" s="130" t="s">
        <v>197</v>
      </c>
      <c r="O2">
        <v>1040</v>
      </c>
      <c r="P2" s="832"/>
      <c r="Q2" s="121" t="e">
        <f>INDEX(C6:C2166, MATCH(1, $G$6:$G$2166, 0))</f>
        <v>#N/A</v>
      </c>
      <c r="R2" s="121" t="e">
        <f>INDEX(D6:D2166, MATCH(1, $G$6:$G$2166, 0))</f>
        <v>#N/A</v>
      </c>
      <c r="S2" s="121" t="e">
        <f>INDEX(E6:E2166, MATCH(1, $G$6:$G$2166, 0))</f>
        <v>#N/A</v>
      </c>
      <c r="T2" s="122" t="e">
        <f>INDEX(F6:F2166, MATCH(1, $G$6:$G$2166, 0))</f>
        <v>#N/A</v>
      </c>
      <c r="U2" s="132" t="e">
        <f>INDEX(Q2:T2, MATCH($G$3, Q1:T1, 0))</f>
        <v>#N/A</v>
      </c>
    </row>
    <row r="3" spans="1:21" x14ac:dyDescent="0.3">
      <c r="A3" s="9"/>
      <c r="B3" s="2" t="s">
        <v>19</v>
      </c>
      <c r="C3" s="19">
        <v>1</v>
      </c>
      <c r="D3" s="19">
        <v>2</v>
      </c>
      <c r="E3" s="19">
        <v>3</v>
      </c>
      <c r="F3" s="20">
        <v>4</v>
      </c>
      <c r="G3" s="57">
        <f>INDEX(C3:F3, MATCH('1040'!C2, 'tax table'!C1:F1,0))</f>
        <v>2</v>
      </c>
      <c r="H3" s="122" t="str">
        <f>INDEX(C1:F1, MATCH(G3, C3:F3, 0))</f>
        <v>Married filing jointly</v>
      </c>
      <c r="I3" s="26">
        <f>'1040'!L13</f>
        <v>196754</v>
      </c>
    </row>
    <row r="4" spans="1:21" ht="14.4" customHeight="1" x14ac:dyDescent="0.3">
      <c r="A4" s="9"/>
      <c r="C4" s="19"/>
      <c r="D4" s="19"/>
      <c r="E4" s="19"/>
      <c r="F4" s="19"/>
      <c r="G4">
        <v>1040</v>
      </c>
      <c r="H4" t="s">
        <v>208</v>
      </c>
      <c r="I4" t="s">
        <v>209</v>
      </c>
      <c r="O4" t="s">
        <v>208</v>
      </c>
      <c r="P4" s="831" t="s">
        <v>195</v>
      </c>
      <c r="Q4" s="119">
        <v>1</v>
      </c>
      <c r="R4" s="119">
        <v>2</v>
      </c>
      <c r="S4" s="119">
        <v>3</v>
      </c>
      <c r="T4" s="120">
        <v>4</v>
      </c>
    </row>
    <row r="5" spans="1:21" ht="14.4" customHeight="1" x14ac:dyDescent="0.3">
      <c r="A5" s="10"/>
      <c r="B5" s="3"/>
      <c r="C5" s="20" t="s">
        <v>21</v>
      </c>
      <c r="D5" s="21"/>
      <c r="E5" s="21"/>
      <c r="F5" s="22"/>
      <c r="G5">
        <f>I3</f>
        <v>196754</v>
      </c>
      <c r="H5">
        <f>'QD CGT Tax WS'!L17</f>
        <v>196754</v>
      </c>
      <c r="I5">
        <f>'QD CGT Tax WS'!L4</f>
        <v>196754</v>
      </c>
      <c r="P5" s="835"/>
      <c r="Q5" s="32"/>
      <c r="R5" s="32"/>
      <c r="S5" s="32"/>
      <c r="T5" s="131"/>
    </row>
    <row r="6" spans="1:21" x14ac:dyDescent="0.3">
      <c r="A6" s="10">
        <v>0</v>
      </c>
      <c r="B6" s="3">
        <v>5</v>
      </c>
      <c r="C6" s="4">
        <v>0</v>
      </c>
      <c r="D6" s="4">
        <v>0</v>
      </c>
      <c r="E6" s="4">
        <v>0</v>
      </c>
      <c r="F6" s="11">
        <v>0</v>
      </c>
      <c r="G6">
        <f>IF(AND($I$3&gt;=$A6, $I$3&lt;$B6), 1, 0)</f>
        <v>0</v>
      </c>
      <c r="H6">
        <f>IF(AND($H$5&gt;=$A6, $H$5&lt;$B6), 1, 0)</f>
        <v>0</v>
      </c>
      <c r="I6">
        <f>IF(AND($I$5&gt;=$A6, $I$5&lt;$B6), 1, 0)</f>
        <v>0</v>
      </c>
      <c r="P6" s="832"/>
      <c r="Q6" s="121" t="e">
        <f>INDEX(C$6:C$2166, MATCH(1, $H$6:$H$2166, 0))</f>
        <v>#N/A</v>
      </c>
      <c r="R6" s="121" t="e">
        <f>INDEX(D$6:D$2166, MATCH(1, $H$6:$H$2166, 0))</f>
        <v>#N/A</v>
      </c>
      <c r="S6" s="121" t="e">
        <f>INDEX(E$6:E$2166, MATCH(1, $H$6:$H$2166, 0))</f>
        <v>#N/A</v>
      </c>
      <c r="T6" s="122" t="e">
        <f>INDEX(F$6:F$2166, MATCH(1, $H$6:$H$2166, 0))</f>
        <v>#N/A</v>
      </c>
      <c r="U6" s="132" t="e">
        <f>INDEX(Q6:T6, MATCH($G$3, Q4:T4, 0))</f>
        <v>#N/A</v>
      </c>
    </row>
    <row r="7" spans="1:21" x14ac:dyDescent="0.3">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
      <c r="A8" s="10">
        <v>15</v>
      </c>
      <c r="B8" s="3">
        <v>25</v>
      </c>
      <c r="C8" s="4">
        <v>2</v>
      </c>
      <c r="D8" s="4">
        <v>2</v>
      </c>
      <c r="E8" s="4">
        <v>2</v>
      </c>
      <c r="F8" s="11">
        <v>2</v>
      </c>
      <c r="G8">
        <f t="shared" si="0"/>
        <v>0</v>
      </c>
      <c r="H8">
        <f>IF(AND($H$5&gt;=$A8, $H$5&lt;$B8), 1, 0)</f>
        <v>0</v>
      </c>
      <c r="I8">
        <f t="shared" si="2"/>
        <v>0</v>
      </c>
      <c r="O8" t="s">
        <v>209</v>
      </c>
      <c r="P8" s="831" t="s">
        <v>195</v>
      </c>
      <c r="Q8" s="119">
        <v>1</v>
      </c>
      <c r="R8" s="119">
        <v>2</v>
      </c>
      <c r="S8" s="119">
        <v>3</v>
      </c>
      <c r="T8" s="120">
        <v>4</v>
      </c>
    </row>
    <row r="9" spans="1:21" x14ac:dyDescent="0.3">
      <c r="A9" s="10">
        <v>25</v>
      </c>
      <c r="B9" s="3">
        <v>50</v>
      </c>
      <c r="C9" s="4">
        <v>4</v>
      </c>
      <c r="D9" s="4">
        <v>4</v>
      </c>
      <c r="E9" s="4">
        <v>4</v>
      </c>
      <c r="F9" s="11">
        <v>4</v>
      </c>
      <c r="G9">
        <f t="shared" si="0"/>
        <v>0</v>
      </c>
      <c r="H9">
        <f t="shared" si="1"/>
        <v>0</v>
      </c>
      <c r="I9">
        <f t="shared" si="2"/>
        <v>0</v>
      </c>
      <c r="P9" s="835"/>
      <c r="Q9" s="32"/>
      <c r="R9" s="32"/>
      <c r="S9" s="32"/>
      <c r="T9" s="131"/>
    </row>
    <row r="10" spans="1:21" x14ac:dyDescent="0.3">
      <c r="A10" s="10">
        <v>50</v>
      </c>
      <c r="B10" s="3">
        <v>75</v>
      </c>
      <c r="C10" s="4">
        <v>6</v>
      </c>
      <c r="D10" s="4">
        <v>6</v>
      </c>
      <c r="E10" s="4">
        <v>6</v>
      </c>
      <c r="F10" s="11">
        <v>6</v>
      </c>
      <c r="G10">
        <f>IF(AND($I$3&gt;=A10, $I$3&lt;B10), 1, 0)</f>
        <v>0</v>
      </c>
      <c r="H10">
        <f t="shared" si="1"/>
        <v>0</v>
      </c>
      <c r="I10">
        <f t="shared" si="2"/>
        <v>0</v>
      </c>
      <c r="P10" s="832"/>
      <c r="Q10" s="121" t="e">
        <f>INDEX(C$6:C$2166, MATCH(1, $I$6:$I$2166, 0))</f>
        <v>#N/A</v>
      </c>
      <c r="R10" s="121" t="e">
        <f>INDEX(D$6:D$2166, MATCH(1, $I$6:$I$2166, 0))</f>
        <v>#N/A</v>
      </c>
      <c r="S10" s="121" t="e">
        <f>INDEX(E$6:E$2166, MATCH(1, $I$6:$I$2166, 0))</f>
        <v>#N/A</v>
      </c>
      <c r="T10" s="122" t="e">
        <f>INDEX(F$6:F$2166, MATCH(1, $I$6:$I$2166, 0))</f>
        <v>#N/A</v>
      </c>
      <c r="U10" s="132" t="e">
        <f>INDEX(Q10:T10, MATCH($G$3, Q8:T8, 0))</f>
        <v>#N/A</v>
      </c>
    </row>
    <row r="11" spans="1:21" x14ac:dyDescent="0.3">
      <c r="A11" s="10">
        <v>75</v>
      </c>
      <c r="B11" s="3">
        <v>100</v>
      </c>
      <c r="C11" s="4">
        <v>9</v>
      </c>
      <c r="D11" s="4">
        <v>9</v>
      </c>
      <c r="E11" s="4">
        <v>9</v>
      </c>
      <c r="F11" s="11">
        <v>9</v>
      </c>
      <c r="G11">
        <f t="shared" si="0"/>
        <v>0</v>
      </c>
      <c r="H11">
        <f t="shared" si="1"/>
        <v>0</v>
      </c>
      <c r="I11">
        <f t="shared" si="2"/>
        <v>0</v>
      </c>
    </row>
    <row r="12" spans="1:21" x14ac:dyDescent="0.3">
      <c r="A12" s="10">
        <v>100</v>
      </c>
      <c r="B12" s="3">
        <v>125</v>
      </c>
      <c r="C12" s="4">
        <v>11</v>
      </c>
      <c r="D12" s="4">
        <v>11</v>
      </c>
      <c r="E12" s="4">
        <v>11</v>
      </c>
      <c r="F12" s="11">
        <v>11</v>
      </c>
      <c r="G12">
        <f t="shared" si="0"/>
        <v>0</v>
      </c>
      <c r="H12">
        <f t="shared" si="1"/>
        <v>0</v>
      </c>
      <c r="I12">
        <f t="shared" si="2"/>
        <v>0</v>
      </c>
    </row>
    <row r="13" spans="1:21" x14ac:dyDescent="0.3">
      <c r="A13" s="10">
        <v>125</v>
      </c>
      <c r="B13" s="3">
        <v>150</v>
      </c>
      <c r="C13" s="4">
        <v>14</v>
      </c>
      <c r="D13" s="4">
        <v>14</v>
      </c>
      <c r="E13" s="4">
        <v>14</v>
      </c>
      <c r="F13" s="11">
        <v>14</v>
      </c>
      <c r="G13">
        <f t="shared" si="0"/>
        <v>0</v>
      </c>
      <c r="H13">
        <f t="shared" si="1"/>
        <v>0</v>
      </c>
      <c r="I13">
        <f t="shared" si="2"/>
        <v>0</v>
      </c>
    </row>
    <row r="14" spans="1:21" x14ac:dyDescent="0.3">
      <c r="A14" s="10">
        <v>150</v>
      </c>
      <c r="B14" s="3">
        <v>175</v>
      </c>
      <c r="C14" s="4">
        <v>16</v>
      </c>
      <c r="D14" s="4">
        <v>16</v>
      </c>
      <c r="E14" s="4">
        <v>16</v>
      </c>
      <c r="F14" s="11">
        <v>16</v>
      </c>
      <c r="G14">
        <f t="shared" si="0"/>
        <v>0</v>
      </c>
      <c r="H14">
        <f t="shared" si="1"/>
        <v>0</v>
      </c>
      <c r="I14">
        <f t="shared" si="2"/>
        <v>0</v>
      </c>
    </row>
    <row r="15" spans="1:21" x14ac:dyDescent="0.3">
      <c r="A15" s="10">
        <v>175</v>
      </c>
      <c r="B15" s="3">
        <v>200</v>
      </c>
      <c r="C15" s="4">
        <v>19</v>
      </c>
      <c r="D15" s="4">
        <v>19</v>
      </c>
      <c r="E15" s="4">
        <v>19</v>
      </c>
      <c r="F15" s="11">
        <v>19</v>
      </c>
      <c r="G15">
        <f t="shared" si="0"/>
        <v>0</v>
      </c>
      <c r="H15">
        <f t="shared" si="1"/>
        <v>0</v>
      </c>
      <c r="I15">
        <f t="shared" si="2"/>
        <v>0</v>
      </c>
    </row>
    <row r="16" spans="1:21" x14ac:dyDescent="0.3">
      <c r="A16" s="10">
        <v>200</v>
      </c>
      <c r="B16" s="3">
        <v>225</v>
      </c>
      <c r="C16" s="4">
        <v>21</v>
      </c>
      <c r="D16" s="4">
        <v>21</v>
      </c>
      <c r="E16" s="4">
        <v>21</v>
      </c>
      <c r="F16" s="11">
        <v>21</v>
      </c>
      <c r="G16">
        <f t="shared" si="0"/>
        <v>0</v>
      </c>
      <c r="H16">
        <f t="shared" si="1"/>
        <v>0</v>
      </c>
      <c r="I16">
        <f t="shared" si="2"/>
        <v>0</v>
      </c>
    </row>
    <row r="17" spans="1:9" x14ac:dyDescent="0.3">
      <c r="A17" s="10">
        <v>225</v>
      </c>
      <c r="B17" s="3">
        <v>250</v>
      </c>
      <c r="C17" s="4">
        <v>24</v>
      </c>
      <c r="D17" s="4">
        <v>24</v>
      </c>
      <c r="E17" s="4">
        <v>24</v>
      </c>
      <c r="F17" s="11">
        <v>24</v>
      </c>
      <c r="G17">
        <f t="shared" si="0"/>
        <v>0</v>
      </c>
      <c r="H17">
        <f t="shared" si="1"/>
        <v>0</v>
      </c>
      <c r="I17">
        <f t="shared" si="2"/>
        <v>0</v>
      </c>
    </row>
    <row r="18" spans="1:9" x14ac:dyDescent="0.3">
      <c r="A18" s="10">
        <v>250</v>
      </c>
      <c r="B18" s="3">
        <v>275</v>
      </c>
      <c r="C18" s="4">
        <v>26</v>
      </c>
      <c r="D18" s="4">
        <v>26</v>
      </c>
      <c r="E18" s="4">
        <v>26</v>
      </c>
      <c r="F18" s="11">
        <v>26</v>
      </c>
      <c r="G18">
        <f t="shared" si="0"/>
        <v>0</v>
      </c>
      <c r="H18">
        <f t="shared" si="1"/>
        <v>0</v>
      </c>
      <c r="I18">
        <f t="shared" si="2"/>
        <v>0</v>
      </c>
    </row>
    <row r="19" spans="1:9" x14ac:dyDescent="0.3">
      <c r="A19" s="10">
        <v>275</v>
      </c>
      <c r="B19" s="3">
        <v>300</v>
      </c>
      <c r="C19" s="4">
        <v>29</v>
      </c>
      <c r="D19" s="4">
        <v>29</v>
      </c>
      <c r="E19" s="4">
        <v>29</v>
      </c>
      <c r="F19" s="11">
        <v>29</v>
      </c>
      <c r="G19">
        <f t="shared" si="0"/>
        <v>0</v>
      </c>
      <c r="H19">
        <f t="shared" si="1"/>
        <v>0</v>
      </c>
      <c r="I19">
        <f t="shared" si="2"/>
        <v>0</v>
      </c>
    </row>
    <row r="20" spans="1:9" x14ac:dyDescent="0.3">
      <c r="A20" s="10">
        <v>300</v>
      </c>
      <c r="B20" s="3">
        <v>325</v>
      </c>
      <c r="C20" s="4">
        <v>31</v>
      </c>
      <c r="D20" s="4">
        <v>31</v>
      </c>
      <c r="E20" s="4">
        <v>31</v>
      </c>
      <c r="F20" s="11">
        <v>31</v>
      </c>
      <c r="G20">
        <f t="shared" si="0"/>
        <v>0</v>
      </c>
      <c r="H20">
        <f t="shared" si="1"/>
        <v>0</v>
      </c>
      <c r="I20">
        <f t="shared" si="2"/>
        <v>0</v>
      </c>
    </row>
    <row r="21" spans="1:9" x14ac:dyDescent="0.3">
      <c r="A21" s="10">
        <v>325</v>
      </c>
      <c r="B21" s="3">
        <v>350</v>
      </c>
      <c r="C21" s="4">
        <v>34</v>
      </c>
      <c r="D21" s="4">
        <v>34</v>
      </c>
      <c r="E21" s="4">
        <v>34</v>
      </c>
      <c r="F21" s="11">
        <v>34</v>
      </c>
      <c r="G21">
        <f t="shared" si="0"/>
        <v>0</v>
      </c>
      <c r="H21">
        <f t="shared" si="1"/>
        <v>0</v>
      </c>
      <c r="I21">
        <f t="shared" si="2"/>
        <v>0</v>
      </c>
    </row>
    <row r="22" spans="1:9" x14ac:dyDescent="0.3">
      <c r="A22" s="10">
        <v>350</v>
      </c>
      <c r="B22" s="3">
        <v>375</v>
      </c>
      <c r="C22" s="4">
        <v>36</v>
      </c>
      <c r="D22" s="4">
        <v>36</v>
      </c>
      <c r="E22" s="4">
        <v>36</v>
      </c>
      <c r="F22" s="11">
        <v>36</v>
      </c>
      <c r="G22">
        <f t="shared" si="0"/>
        <v>0</v>
      </c>
      <c r="H22">
        <f t="shared" si="1"/>
        <v>0</v>
      </c>
      <c r="I22">
        <f t="shared" si="2"/>
        <v>0</v>
      </c>
    </row>
    <row r="23" spans="1:9" x14ac:dyDescent="0.3">
      <c r="A23" s="10">
        <v>375</v>
      </c>
      <c r="B23" s="3">
        <v>400</v>
      </c>
      <c r="C23" s="4">
        <v>39</v>
      </c>
      <c r="D23" s="4">
        <v>39</v>
      </c>
      <c r="E23" s="4">
        <v>39</v>
      </c>
      <c r="F23" s="11">
        <v>39</v>
      </c>
      <c r="G23">
        <f t="shared" si="0"/>
        <v>0</v>
      </c>
      <c r="H23">
        <f t="shared" si="1"/>
        <v>0</v>
      </c>
      <c r="I23">
        <f t="shared" si="2"/>
        <v>0</v>
      </c>
    </row>
    <row r="24" spans="1:9" x14ac:dyDescent="0.3">
      <c r="A24" s="10">
        <v>400</v>
      </c>
      <c r="B24" s="3">
        <v>425</v>
      </c>
      <c r="C24" s="4">
        <v>41</v>
      </c>
      <c r="D24" s="4">
        <v>41</v>
      </c>
      <c r="E24" s="4">
        <v>41</v>
      </c>
      <c r="F24" s="11">
        <v>41</v>
      </c>
      <c r="G24">
        <f t="shared" si="0"/>
        <v>0</v>
      </c>
      <c r="H24">
        <f t="shared" si="1"/>
        <v>0</v>
      </c>
      <c r="I24">
        <f t="shared" si="2"/>
        <v>0</v>
      </c>
    </row>
    <row r="25" spans="1:9" x14ac:dyDescent="0.3">
      <c r="A25" s="10">
        <v>425</v>
      </c>
      <c r="B25" s="3">
        <v>450</v>
      </c>
      <c r="C25" s="4">
        <v>44</v>
      </c>
      <c r="D25" s="4">
        <v>44</v>
      </c>
      <c r="E25" s="4">
        <v>44</v>
      </c>
      <c r="F25" s="11">
        <v>44</v>
      </c>
      <c r="G25">
        <f t="shared" si="0"/>
        <v>0</v>
      </c>
      <c r="H25">
        <f t="shared" si="1"/>
        <v>0</v>
      </c>
      <c r="I25">
        <f t="shared" si="2"/>
        <v>0</v>
      </c>
    </row>
    <row r="26" spans="1:9" x14ac:dyDescent="0.3">
      <c r="A26" s="10">
        <v>450</v>
      </c>
      <c r="B26" s="3">
        <v>475</v>
      </c>
      <c r="C26" s="4">
        <v>46</v>
      </c>
      <c r="D26" s="4">
        <v>46</v>
      </c>
      <c r="E26" s="4">
        <v>46</v>
      </c>
      <c r="F26" s="11">
        <v>46</v>
      </c>
      <c r="G26">
        <f t="shared" si="0"/>
        <v>0</v>
      </c>
      <c r="H26">
        <f t="shared" si="1"/>
        <v>0</v>
      </c>
      <c r="I26">
        <f t="shared" si="2"/>
        <v>0</v>
      </c>
    </row>
    <row r="27" spans="1:9" x14ac:dyDescent="0.3">
      <c r="A27" s="10">
        <v>475</v>
      </c>
      <c r="B27" s="3">
        <v>500</v>
      </c>
      <c r="C27" s="4">
        <v>49</v>
      </c>
      <c r="D27" s="4">
        <v>49</v>
      </c>
      <c r="E27" s="4">
        <v>49</v>
      </c>
      <c r="F27" s="11">
        <v>49</v>
      </c>
      <c r="G27">
        <f t="shared" si="0"/>
        <v>0</v>
      </c>
      <c r="H27">
        <f t="shared" si="1"/>
        <v>0</v>
      </c>
      <c r="I27">
        <f t="shared" si="2"/>
        <v>0</v>
      </c>
    </row>
    <row r="28" spans="1:9" x14ac:dyDescent="0.3">
      <c r="A28" s="10">
        <v>500</v>
      </c>
      <c r="B28" s="3">
        <v>525</v>
      </c>
      <c r="C28" s="4">
        <v>51</v>
      </c>
      <c r="D28" s="4">
        <v>51</v>
      </c>
      <c r="E28" s="4">
        <v>51</v>
      </c>
      <c r="F28" s="11">
        <v>51</v>
      </c>
      <c r="G28">
        <f t="shared" si="0"/>
        <v>0</v>
      </c>
      <c r="H28">
        <f t="shared" si="1"/>
        <v>0</v>
      </c>
      <c r="I28">
        <f t="shared" si="2"/>
        <v>0</v>
      </c>
    </row>
    <row r="29" spans="1:9" x14ac:dyDescent="0.3">
      <c r="A29" s="10">
        <v>525</v>
      </c>
      <c r="B29" s="3">
        <v>550</v>
      </c>
      <c r="C29" s="4">
        <v>54</v>
      </c>
      <c r="D29" s="4">
        <v>54</v>
      </c>
      <c r="E29" s="4">
        <v>54</v>
      </c>
      <c r="F29" s="11">
        <v>54</v>
      </c>
      <c r="G29">
        <f t="shared" si="0"/>
        <v>0</v>
      </c>
      <c r="H29">
        <f t="shared" si="1"/>
        <v>0</v>
      </c>
      <c r="I29">
        <f t="shared" si="2"/>
        <v>0</v>
      </c>
    </row>
    <row r="30" spans="1:9" x14ac:dyDescent="0.3">
      <c r="A30" s="10">
        <v>550</v>
      </c>
      <c r="B30" s="3">
        <v>575</v>
      </c>
      <c r="C30" s="4">
        <v>56</v>
      </c>
      <c r="D30" s="4">
        <v>56</v>
      </c>
      <c r="E30" s="4">
        <v>56</v>
      </c>
      <c r="F30" s="11">
        <v>56</v>
      </c>
      <c r="G30">
        <f t="shared" si="0"/>
        <v>0</v>
      </c>
      <c r="H30">
        <f t="shared" si="1"/>
        <v>0</v>
      </c>
      <c r="I30">
        <f t="shared" si="2"/>
        <v>0</v>
      </c>
    </row>
    <row r="31" spans="1:9" x14ac:dyDescent="0.3">
      <c r="A31" s="10">
        <v>575</v>
      </c>
      <c r="B31" s="3">
        <v>600</v>
      </c>
      <c r="C31" s="4">
        <v>59</v>
      </c>
      <c r="D31" s="4">
        <v>59</v>
      </c>
      <c r="E31" s="4">
        <v>59</v>
      </c>
      <c r="F31" s="11">
        <v>59</v>
      </c>
      <c r="G31">
        <f t="shared" si="0"/>
        <v>0</v>
      </c>
      <c r="H31">
        <f t="shared" si="1"/>
        <v>0</v>
      </c>
      <c r="I31">
        <f t="shared" si="2"/>
        <v>0</v>
      </c>
    </row>
    <row r="32" spans="1:9" x14ac:dyDescent="0.3">
      <c r="A32" s="10">
        <v>600</v>
      </c>
      <c r="B32" s="3">
        <v>625</v>
      </c>
      <c r="C32" s="4">
        <v>61</v>
      </c>
      <c r="D32" s="4">
        <v>61</v>
      </c>
      <c r="E32" s="4">
        <v>61</v>
      </c>
      <c r="F32" s="11">
        <v>61</v>
      </c>
      <c r="G32">
        <f t="shared" si="0"/>
        <v>0</v>
      </c>
      <c r="H32">
        <f t="shared" si="1"/>
        <v>0</v>
      </c>
      <c r="I32">
        <f t="shared" si="2"/>
        <v>0</v>
      </c>
    </row>
    <row r="33" spans="1:9" x14ac:dyDescent="0.3">
      <c r="A33" s="10">
        <v>625</v>
      </c>
      <c r="B33" s="3">
        <v>650</v>
      </c>
      <c r="C33" s="4">
        <v>64</v>
      </c>
      <c r="D33" s="4">
        <v>64</v>
      </c>
      <c r="E33" s="4">
        <v>64</v>
      </c>
      <c r="F33" s="11">
        <v>64</v>
      </c>
      <c r="G33">
        <f t="shared" si="0"/>
        <v>0</v>
      </c>
      <c r="H33">
        <f t="shared" si="1"/>
        <v>0</v>
      </c>
      <c r="I33">
        <f t="shared" si="2"/>
        <v>0</v>
      </c>
    </row>
    <row r="34" spans="1:9" x14ac:dyDescent="0.3">
      <c r="A34" s="10">
        <v>650</v>
      </c>
      <c r="B34" s="3">
        <v>675</v>
      </c>
      <c r="C34" s="4">
        <v>66</v>
      </c>
      <c r="D34" s="4">
        <v>66</v>
      </c>
      <c r="E34" s="4">
        <v>66</v>
      </c>
      <c r="F34" s="11">
        <v>66</v>
      </c>
      <c r="G34">
        <f t="shared" si="0"/>
        <v>0</v>
      </c>
      <c r="H34">
        <f t="shared" si="1"/>
        <v>0</v>
      </c>
      <c r="I34">
        <f t="shared" si="2"/>
        <v>0</v>
      </c>
    </row>
    <row r="35" spans="1:9" x14ac:dyDescent="0.3">
      <c r="A35" s="10">
        <v>675</v>
      </c>
      <c r="B35" s="3">
        <v>700</v>
      </c>
      <c r="C35" s="4">
        <v>69</v>
      </c>
      <c r="D35" s="4">
        <v>69</v>
      </c>
      <c r="E35" s="4">
        <v>69</v>
      </c>
      <c r="F35" s="11">
        <v>69</v>
      </c>
      <c r="G35">
        <f t="shared" si="0"/>
        <v>0</v>
      </c>
      <c r="H35">
        <f t="shared" si="1"/>
        <v>0</v>
      </c>
      <c r="I35">
        <f t="shared" si="2"/>
        <v>0</v>
      </c>
    </row>
    <row r="36" spans="1:9" x14ac:dyDescent="0.3">
      <c r="A36" s="10">
        <v>700</v>
      </c>
      <c r="B36" s="3">
        <v>725</v>
      </c>
      <c r="C36" s="4">
        <v>71</v>
      </c>
      <c r="D36" s="4">
        <v>71</v>
      </c>
      <c r="E36" s="4">
        <v>71</v>
      </c>
      <c r="F36" s="11">
        <v>71</v>
      </c>
      <c r="G36">
        <f t="shared" si="0"/>
        <v>0</v>
      </c>
      <c r="H36">
        <f t="shared" si="1"/>
        <v>0</v>
      </c>
      <c r="I36">
        <f t="shared" si="2"/>
        <v>0</v>
      </c>
    </row>
    <row r="37" spans="1:9" x14ac:dyDescent="0.3">
      <c r="A37" s="10">
        <v>725</v>
      </c>
      <c r="B37" s="3">
        <v>750</v>
      </c>
      <c r="C37" s="4">
        <v>74</v>
      </c>
      <c r="D37" s="4">
        <v>74</v>
      </c>
      <c r="E37" s="4">
        <v>74</v>
      </c>
      <c r="F37" s="11">
        <v>74</v>
      </c>
      <c r="G37">
        <f t="shared" si="0"/>
        <v>0</v>
      </c>
      <c r="H37">
        <f t="shared" si="1"/>
        <v>0</v>
      </c>
      <c r="I37">
        <f t="shared" si="2"/>
        <v>0</v>
      </c>
    </row>
    <row r="38" spans="1:9" x14ac:dyDescent="0.3">
      <c r="A38" s="10">
        <v>750</v>
      </c>
      <c r="B38" s="3">
        <v>775</v>
      </c>
      <c r="C38" s="4">
        <v>76</v>
      </c>
      <c r="D38" s="4">
        <v>76</v>
      </c>
      <c r="E38" s="4">
        <v>76</v>
      </c>
      <c r="F38" s="11">
        <v>76</v>
      </c>
      <c r="G38">
        <f t="shared" si="0"/>
        <v>0</v>
      </c>
      <c r="H38">
        <f t="shared" si="1"/>
        <v>0</v>
      </c>
      <c r="I38">
        <f t="shared" si="2"/>
        <v>0</v>
      </c>
    </row>
    <row r="39" spans="1:9" x14ac:dyDescent="0.3">
      <c r="A39" s="10">
        <v>775</v>
      </c>
      <c r="B39" s="3">
        <v>800</v>
      </c>
      <c r="C39" s="4">
        <v>79</v>
      </c>
      <c r="D39" s="4">
        <v>79</v>
      </c>
      <c r="E39" s="4">
        <v>79</v>
      </c>
      <c r="F39" s="11">
        <v>79</v>
      </c>
      <c r="G39">
        <f t="shared" si="0"/>
        <v>0</v>
      </c>
      <c r="H39">
        <f t="shared" si="1"/>
        <v>0</v>
      </c>
      <c r="I39">
        <f t="shared" si="2"/>
        <v>0</v>
      </c>
    </row>
    <row r="40" spans="1:9" x14ac:dyDescent="0.3">
      <c r="A40" s="10">
        <v>800</v>
      </c>
      <c r="B40" s="3">
        <v>825</v>
      </c>
      <c r="C40" s="4">
        <v>81</v>
      </c>
      <c r="D40" s="4">
        <v>81</v>
      </c>
      <c r="E40" s="4">
        <v>81</v>
      </c>
      <c r="F40" s="11">
        <v>81</v>
      </c>
      <c r="G40">
        <f t="shared" si="0"/>
        <v>0</v>
      </c>
      <c r="H40">
        <f t="shared" si="1"/>
        <v>0</v>
      </c>
      <c r="I40">
        <f t="shared" si="2"/>
        <v>0</v>
      </c>
    </row>
    <row r="41" spans="1:9" x14ac:dyDescent="0.3">
      <c r="A41" s="10">
        <v>825</v>
      </c>
      <c r="B41" s="3">
        <v>850</v>
      </c>
      <c r="C41" s="4">
        <v>84</v>
      </c>
      <c r="D41" s="4">
        <v>84</v>
      </c>
      <c r="E41" s="4">
        <v>84</v>
      </c>
      <c r="F41" s="11">
        <v>84</v>
      </c>
      <c r="G41">
        <f t="shared" si="0"/>
        <v>0</v>
      </c>
      <c r="H41">
        <f t="shared" si="1"/>
        <v>0</v>
      </c>
      <c r="I41">
        <f t="shared" si="2"/>
        <v>0</v>
      </c>
    </row>
    <row r="42" spans="1:9" x14ac:dyDescent="0.3">
      <c r="A42" s="10">
        <v>850</v>
      </c>
      <c r="B42" s="3">
        <v>875</v>
      </c>
      <c r="C42" s="4">
        <v>86</v>
      </c>
      <c r="D42" s="4">
        <v>86</v>
      </c>
      <c r="E42" s="4">
        <v>86</v>
      </c>
      <c r="F42" s="11">
        <v>86</v>
      </c>
      <c r="G42">
        <f t="shared" si="0"/>
        <v>0</v>
      </c>
      <c r="H42">
        <f t="shared" si="1"/>
        <v>0</v>
      </c>
      <c r="I42">
        <f t="shared" si="2"/>
        <v>0</v>
      </c>
    </row>
    <row r="43" spans="1:9" x14ac:dyDescent="0.3">
      <c r="A43" s="10">
        <v>875</v>
      </c>
      <c r="B43" s="3">
        <v>900</v>
      </c>
      <c r="C43" s="4">
        <v>89</v>
      </c>
      <c r="D43" s="4">
        <v>89</v>
      </c>
      <c r="E43" s="4">
        <v>89</v>
      </c>
      <c r="F43" s="11">
        <v>89</v>
      </c>
      <c r="G43">
        <f t="shared" si="0"/>
        <v>0</v>
      </c>
      <c r="H43">
        <f t="shared" si="1"/>
        <v>0</v>
      </c>
      <c r="I43">
        <f t="shared" si="2"/>
        <v>0</v>
      </c>
    </row>
    <row r="44" spans="1:9" x14ac:dyDescent="0.3">
      <c r="A44" s="10">
        <v>900</v>
      </c>
      <c r="B44" s="3">
        <v>925</v>
      </c>
      <c r="C44" s="4">
        <v>91</v>
      </c>
      <c r="D44" s="4">
        <v>91</v>
      </c>
      <c r="E44" s="4">
        <v>91</v>
      </c>
      <c r="F44" s="11">
        <v>91</v>
      </c>
      <c r="G44">
        <f t="shared" si="0"/>
        <v>0</v>
      </c>
      <c r="H44">
        <f t="shared" si="1"/>
        <v>0</v>
      </c>
      <c r="I44">
        <f t="shared" si="2"/>
        <v>0</v>
      </c>
    </row>
    <row r="45" spans="1:9" x14ac:dyDescent="0.3">
      <c r="A45" s="10">
        <v>925</v>
      </c>
      <c r="B45" s="3">
        <v>950</v>
      </c>
      <c r="C45" s="4">
        <v>94</v>
      </c>
      <c r="D45" s="4">
        <v>94</v>
      </c>
      <c r="E45" s="4">
        <v>94</v>
      </c>
      <c r="F45" s="11">
        <v>94</v>
      </c>
      <c r="G45">
        <f t="shared" si="0"/>
        <v>0</v>
      </c>
      <c r="H45">
        <f t="shared" si="1"/>
        <v>0</v>
      </c>
      <c r="I45">
        <f t="shared" si="2"/>
        <v>0</v>
      </c>
    </row>
    <row r="46" spans="1:9" x14ac:dyDescent="0.3">
      <c r="A46" s="10">
        <v>950</v>
      </c>
      <c r="B46" s="3">
        <v>975</v>
      </c>
      <c r="C46" s="4">
        <v>96</v>
      </c>
      <c r="D46" s="4">
        <v>96</v>
      </c>
      <c r="E46" s="4">
        <v>96</v>
      </c>
      <c r="F46" s="11">
        <v>96</v>
      </c>
      <c r="G46">
        <f t="shared" si="0"/>
        <v>0</v>
      </c>
      <c r="H46">
        <f t="shared" si="1"/>
        <v>0</v>
      </c>
      <c r="I46">
        <f t="shared" si="2"/>
        <v>0</v>
      </c>
    </row>
    <row r="47" spans="1:9" ht="15" thickBot="1" x14ac:dyDescent="0.35">
      <c r="A47" s="10">
        <v>975</v>
      </c>
      <c r="B47" s="5">
        <v>1000</v>
      </c>
      <c r="C47" s="4">
        <v>99</v>
      </c>
      <c r="D47" s="4">
        <v>99</v>
      </c>
      <c r="E47" s="4">
        <v>99</v>
      </c>
      <c r="F47" s="11">
        <v>99</v>
      </c>
      <c r="G47">
        <f t="shared" si="0"/>
        <v>0</v>
      </c>
      <c r="H47">
        <f t="shared" si="1"/>
        <v>0</v>
      </c>
      <c r="I47">
        <f t="shared" si="2"/>
        <v>0</v>
      </c>
    </row>
    <row r="48" spans="1:9" ht="15.6" thickTop="1" thickBot="1" x14ac:dyDescent="0.35">
      <c r="A48" s="23">
        <v>1000</v>
      </c>
      <c r="B48" s="24"/>
      <c r="C48" s="24"/>
      <c r="D48" s="24"/>
      <c r="E48" s="24"/>
      <c r="F48" s="25"/>
      <c r="G48">
        <f t="shared" si="0"/>
        <v>0</v>
      </c>
      <c r="H48">
        <f t="shared" si="1"/>
        <v>0</v>
      </c>
      <c r="I48">
        <f t="shared" si="2"/>
        <v>0</v>
      </c>
    </row>
    <row r="49" spans="1:9" x14ac:dyDescent="0.3">
      <c r="A49" s="12">
        <v>1000</v>
      </c>
      <c r="B49" s="5">
        <v>1025</v>
      </c>
      <c r="C49" s="4">
        <v>101</v>
      </c>
      <c r="D49" s="4">
        <v>101</v>
      </c>
      <c r="E49" s="4">
        <v>101</v>
      </c>
      <c r="F49" s="11">
        <v>101</v>
      </c>
      <c r="G49">
        <f t="shared" si="0"/>
        <v>0</v>
      </c>
      <c r="H49">
        <f t="shared" si="1"/>
        <v>0</v>
      </c>
      <c r="I49">
        <f t="shared" si="2"/>
        <v>0</v>
      </c>
    </row>
    <row r="50" spans="1:9" x14ac:dyDescent="0.3">
      <c r="A50" s="12">
        <v>1025</v>
      </c>
      <c r="B50" s="5">
        <v>1050</v>
      </c>
      <c r="C50" s="4">
        <v>104</v>
      </c>
      <c r="D50" s="4">
        <v>104</v>
      </c>
      <c r="E50" s="4">
        <v>104</v>
      </c>
      <c r="F50" s="11">
        <v>104</v>
      </c>
      <c r="G50">
        <f t="shared" si="0"/>
        <v>0</v>
      </c>
      <c r="H50">
        <f t="shared" si="1"/>
        <v>0</v>
      </c>
      <c r="I50">
        <f t="shared" si="2"/>
        <v>0</v>
      </c>
    </row>
    <row r="51" spans="1:9" x14ac:dyDescent="0.3">
      <c r="A51" s="12">
        <v>1050</v>
      </c>
      <c r="B51" s="5">
        <v>1075</v>
      </c>
      <c r="C51" s="4">
        <v>106</v>
      </c>
      <c r="D51" s="4">
        <v>106</v>
      </c>
      <c r="E51" s="4">
        <v>106</v>
      </c>
      <c r="F51" s="11">
        <v>106</v>
      </c>
      <c r="G51">
        <f t="shared" si="0"/>
        <v>0</v>
      </c>
      <c r="H51">
        <f t="shared" si="1"/>
        <v>0</v>
      </c>
      <c r="I51">
        <f t="shared" si="2"/>
        <v>0</v>
      </c>
    </row>
    <row r="52" spans="1:9" x14ac:dyDescent="0.3">
      <c r="A52" s="12">
        <v>1075</v>
      </c>
      <c r="B52" s="5">
        <v>1100</v>
      </c>
      <c r="C52" s="4">
        <v>109</v>
      </c>
      <c r="D52" s="4">
        <v>109</v>
      </c>
      <c r="E52" s="4">
        <v>109</v>
      </c>
      <c r="F52" s="11">
        <v>109</v>
      </c>
      <c r="G52">
        <f t="shared" si="0"/>
        <v>0</v>
      </c>
      <c r="H52">
        <f t="shared" si="1"/>
        <v>0</v>
      </c>
      <c r="I52">
        <f t="shared" si="2"/>
        <v>0</v>
      </c>
    </row>
    <row r="53" spans="1:9" x14ac:dyDescent="0.3">
      <c r="A53" s="12">
        <v>1100</v>
      </c>
      <c r="B53" s="5">
        <v>1125</v>
      </c>
      <c r="C53" s="4">
        <v>111</v>
      </c>
      <c r="D53" s="4">
        <v>111</v>
      </c>
      <c r="E53" s="4">
        <v>111</v>
      </c>
      <c r="F53" s="11">
        <v>111</v>
      </c>
      <c r="G53">
        <f t="shared" si="0"/>
        <v>0</v>
      </c>
      <c r="H53">
        <f t="shared" si="1"/>
        <v>0</v>
      </c>
      <c r="I53">
        <f t="shared" si="2"/>
        <v>0</v>
      </c>
    </row>
    <row r="54" spans="1:9" x14ac:dyDescent="0.3">
      <c r="A54" s="12">
        <v>1125</v>
      </c>
      <c r="B54" s="5">
        <v>1150</v>
      </c>
      <c r="C54" s="4">
        <v>114</v>
      </c>
      <c r="D54" s="4">
        <v>114</v>
      </c>
      <c r="E54" s="4">
        <v>114</v>
      </c>
      <c r="F54" s="11">
        <v>114</v>
      </c>
      <c r="G54">
        <f t="shared" si="0"/>
        <v>0</v>
      </c>
      <c r="H54">
        <f t="shared" si="1"/>
        <v>0</v>
      </c>
      <c r="I54">
        <f t="shared" si="2"/>
        <v>0</v>
      </c>
    </row>
    <row r="55" spans="1:9" x14ac:dyDescent="0.3">
      <c r="A55" s="12">
        <v>1150</v>
      </c>
      <c r="B55" s="5">
        <v>1175</v>
      </c>
      <c r="C55" s="4">
        <v>116</v>
      </c>
      <c r="D55" s="4">
        <v>116</v>
      </c>
      <c r="E55" s="4">
        <v>116</v>
      </c>
      <c r="F55" s="11">
        <v>116</v>
      </c>
      <c r="G55">
        <f t="shared" si="0"/>
        <v>0</v>
      </c>
      <c r="H55">
        <f t="shared" si="1"/>
        <v>0</v>
      </c>
      <c r="I55">
        <f t="shared" si="2"/>
        <v>0</v>
      </c>
    </row>
    <row r="56" spans="1:9" x14ac:dyDescent="0.3">
      <c r="A56" s="12">
        <v>1175</v>
      </c>
      <c r="B56" s="5">
        <v>1200</v>
      </c>
      <c r="C56" s="4">
        <v>119</v>
      </c>
      <c r="D56" s="4">
        <v>119</v>
      </c>
      <c r="E56" s="4">
        <v>119</v>
      </c>
      <c r="F56" s="11">
        <v>119</v>
      </c>
      <c r="G56">
        <f t="shared" si="0"/>
        <v>0</v>
      </c>
      <c r="H56">
        <f t="shared" si="1"/>
        <v>0</v>
      </c>
      <c r="I56">
        <f t="shared" si="2"/>
        <v>0</v>
      </c>
    </row>
    <row r="57" spans="1:9" x14ac:dyDescent="0.3">
      <c r="A57" s="12">
        <v>1200</v>
      </c>
      <c r="B57" s="5">
        <v>1225</v>
      </c>
      <c r="C57" s="4">
        <v>121</v>
      </c>
      <c r="D57" s="4">
        <v>121</v>
      </c>
      <c r="E57" s="4">
        <v>121</v>
      </c>
      <c r="F57" s="11">
        <v>121</v>
      </c>
      <c r="G57">
        <f t="shared" si="0"/>
        <v>0</v>
      </c>
      <c r="H57">
        <f t="shared" si="1"/>
        <v>0</v>
      </c>
      <c r="I57">
        <f t="shared" si="2"/>
        <v>0</v>
      </c>
    </row>
    <row r="58" spans="1:9" x14ac:dyDescent="0.3">
      <c r="A58" s="12">
        <v>1225</v>
      </c>
      <c r="B58" s="5">
        <v>1250</v>
      </c>
      <c r="C58" s="4">
        <v>124</v>
      </c>
      <c r="D58" s="4">
        <v>124</v>
      </c>
      <c r="E58" s="4">
        <v>124</v>
      </c>
      <c r="F58" s="11">
        <v>124</v>
      </c>
      <c r="G58">
        <f t="shared" si="0"/>
        <v>0</v>
      </c>
      <c r="H58">
        <f t="shared" si="1"/>
        <v>0</v>
      </c>
      <c r="I58">
        <f t="shared" si="2"/>
        <v>0</v>
      </c>
    </row>
    <row r="59" spans="1:9" x14ac:dyDescent="0.3">
      <c r="A59" s="12">
        <v>1250</v>
      </c>
      <c r="B59" s="5">
        <v>1275</v>
      </c>
      <c r="C59" s="4">
        <v>126</v>
      </c>
      <c r="D59" s="4">
        <v>126</v>
      </c>
      <c r="E59" s="4">
        <v>126</v>
      </c>
      <c r="F59" s="11">
        <v>126</v>
      </c>
      <c r="G59">
        <f t="shared" si="0"/>
        <v>0</v>
      </c>
      <c r="H59">
        <f t="shared" si="1"/>
        <v>0</v>
      </c>
      <c r="I59">
        <f t="shared" si="2"/>
        <v>0</v>
      </c>
    </row>
    <row r="60" spans="1:9" x14ac:dyDescent="0.3">
      <c r="A60" s="12">
        <v>1275</v>
      </c>
      <c r="B60" s="5">
        <v>1300</v>
      </c>
      <c r="C60" s="4">
        <v>129</v>
      </c>
      <c r="D60" s="4">
        <v>129</v>
      </c>
      <c r="E60" s="4">
        <v>129</v>
      </c>
      <c r="F60" s="11">
        <v>129</v>
      </c>
      <c r="G60">
        <f t="shared" si="0"/>
        <v>0</v>
      </c>
      <c r="H60">
        <f t="shared" si="1"/>
        <v>0</v>
      </c>
      <c r="I60">
        <f t="shared" si="2"/>
        <v>0</v>
      </c>
    </row>
    <row r="61" spans="1:9" x14ac:dyDescent="0.3">
      <c r="A61" s="12">
        <v>1300</v>
      </c>
      <c r="B61" s="5">
        <v>1325</v>
      </c>
      <c r="C61" s="4">
        <v>131</v>
      </c>
      <c r="D61" s="4">
        <v>131</v>
      </c>
      <c r="E61" s="4">
        <v>131</v>
      </c>
      <c r="F61" s="11">
        <v>131</v>
      </c>
      <c r="G61">
        <f t="shared" si="0"/>
        <v>0</v>
      </c>
      <c r="H61">
        <f t="shared" si="1"/>
        <v>0</v>
      </c>
      <c r="I61">
        <f t="shared" si="2"/>
        <v>0</v>
      </c>
    </row>
    <row r="62" spans="1:9" x14ac:dyDescent="0.3">
      <c r="A62" s="12">
        <v>1325</v>
      </c>
      <c r="B62" s="5">
        <v>1350</v>
      </c>
      <c r="C62" s="4">
        <v>134</v>
      </c>
      <c r="D62" s="4">
        <v>134</v>
      </c>
      <c r="E62" s="4">
        <v>134</v>
      </c>
      <c r="F62" s="11">
        <v>134</v>
      </c>
      <c r="G62">
        <f t="shared" si="0"/>
        <v>0</v>
      </c>
      <c r="H62">
        <f t="shared" si="1"/>
        <v>0</v>
      </c>
      <c r="I62">
        <f t="shared" si="2"/>
        <v>0</v>
      </c>
    </row>
    <row r="63" spans="1:9" x14ac:dyDescent="0.3">
      <c r="A63" s="12">
        <v>1350</v>
      </c>
      <c r="B63" s="5">
        <v>1375</v>
      </c>
      <c r="C63" s="4">
        <v>136</v>
      </c>
      <c r="D63" s="4">
        <v>136</v>
      </c>
      <c r="E63" s="4">
        <v>136</v>
      </c>
      <c r="F63" s="11">
        <v>136</v>
      </c>
      <c r="G63">
        <f t="shared" si="0"/>
        <v>0</v>
      </c>
      <c r="H63">
        <f t="shared" si="1"/>
        <v>0</v>
      </c>
      <c r="I63">
        <f t="shared" si="2"/>
        <v>0</v>
      </c>
    </row>
    <row r="64" spans="1:9" x14ac:dyDescent="0.3">
      <c r="A64" s="12">
        <v>1375</v>
      </c>
      <c r="B64" s="5">
        <v>1400</v>
      </c>
      <c r="C64" s="4">
        <v>139</v>
      </c>
      <c r="D64" s="4">
        <v>139</v>
      </c>
      <c r="E64" s="4">
        <v>139</v>
      </c>
      <c r="F64" s="11">
        <v>139</v>
      </c>
      <c r="G64">
        <f t="shared" si="0"/>
        <v>0</v>
      </c>
      <c r="H64">
        <f t="shared" si="1"/>
        <v>0</v>
      </c>
      <c r="I64">
        <f t="shared" si="2"/>
        <v>0</v>
      </c>
    </row>
    <row r="65" spans="1:9" x14ac:dyDescent="0.3">
      <c r="A65" s="12">
        <v>1400</v>
      </c>
      <c r="B65" s="5">
        <v>1425</v>
      </c>
      <c r="C65" s="4">
        <v>141</v>
      </c>
      <c r="D65" s="4">
        <v>141</v>
      </c>
      <c r="E65" s="4">
        <v>141</v>
      </c>
      <c r="F65" s="11">
        <v>141</v>
      </c>
      <c r="G65">
        <f t="shared" si="0"/>
        <v>0</v>
      </c>
      <c r="H65">
        <f t="shared" si="1"/>
        <v>0</v>
      </c>
      <c r="I65">
        <f t="shared" si="2"/>
        <v>0</v>
      </c>
    </row>
    <row r="66" spans="1:9" x14ac:dyDescent="0.3">
      <c r="A66" s="12">
        <v>1425</v>
      </c>
      <c r="B66" s="5">
        <v>1450</v>
      </c>
      <c r="C66" s="4">
        <v>144</v>
      </c>
      <c r="D66" s="4">
        <v>144</v>
      </c>
      <c r="E66" s="4">
        <v>144</v>
      </c>
      <c r="F66" s="11">
        <v>144</v>
      </c>
      <c r="G66">
        <f t="shared" si="0"/>
        <v>0</v>
      </c>
      <c r="H66">
        <f t="shared" si="1"/>
        <v>0</v>
      </c>
      <c r="I66">
        <f t="shared" si="2"/>
        <v>0</v>
      </c>
    </row>
    <row r="67" spans="1:9" x14ac:dyDescent="0.3">
      <c r="A67" s="12">
        <v>1450</v>
      </c>
      <c r="B67" s="5">
        <v>1475</v>
      </c>
      <c r="C67" s="4">
        <v>146</v>
      </c>
      <c r="D67" s="4">
        <v>146</v>
      </c>
      <c r="E67" s="4">
        <v>146</v>
      </c>
      <c r="F67" s="11">
        <v>146</v>
      </c>
      <c r="G67">
        <f t="shared" si="0"/>
        <v>0</v>
      </c>
      <c r="H67">
        <f t="shared" si="1"/>
        <v>0</v>
      </c>
      <c r="I67">
        <f t="shared" si="2"/>
        <v>0</v>
      </c>
    </row>
    <row r="68" spans="1:9" x14ac:dyDescent="0.3">
      <c r="A68" s="12">
        <v>1475</v>
      </c>
      <c r="B68" s="5">
        <v>1500</v>
      </c>
      <c r="C68" s="4">
        <v>149</v>
      </c>
      <c r="D68" s="4">
        <v>149</v>
      </c>
      <c r="E68" s="4">
        <v>149</v>
      </c>
      <c r="F68" s="11">
        <v>149</v>
      </c>
      <c r="G68">
        <f t="shared" si="0"/>
        <v>0</v>
      </c>
      <c r="H68">
        <f t="shared" si="1"/>
        <v>0</v>
      </c>
      <c r="I68">
        <f t="shared" si="2"/>
        <v>0</v>
      </c>
    </row>
    <row r="69" spans="1:9" x14ac:dyDescent="0.3">
      <c r="A69" s="12">
        <v>1500</v>
      </c>
      <c r="B69" s="5">
        <v>1525</v>
      </c>
      <c r="C69" s="4">
        <v>151</v>
      </c>
      <c r="D69" s="4">
        <v>151</v>
      </c>
      <c r="E69" s="4">
        <v>151</v>
      </c>
      <c r="F69" s="11">
        <v>151</v>
      </c>
      <c r="G69">
        <f t="shared" si="0"/>
        <v>0</v>
      </c>
      <c r="H69">
        <f t="shared" si="1"/>
        <v>0</v>
      </c>
      <c r="I69">
        <f t="shared" si="2"/>
        <v>0</v>
      </c>
    </row>
    <row r="70" spans="1:9" x14ac:dyDescent="0.3">
      <c r="A70" s="12">
        <v>1525</v>
      </c>
      <c r="B70" s="5">
        <v>1550</v>
      </c>
      <c r="C70" s="4">
        <v>154</v>
      </c>
      <c r="D70" s="4">
        <v>154</v>
      </c>
      <c r="E70" s="4">
        <v>154</v>
      </c>
      <c r="F70" s="11">
        <v>154</v>
      </c>
      <c r="G70">
        <f t="shared" si="0"/>
        <v>0</v>
      </c>
      <c r="H70">
        <f t="shared" si="1"/>
        <v>0</v>
      </c>
      <c r="I70">
        <f t="shared" si="2"/>
        <v>0</v>
      </c>
    </row>
    <row r="71" spans="1:9" x14ac:dyDescent="0.3">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
      <c r="A72" s="12">
        <v>1575</v>
      </c>
      <c r="B72" s="5">
        <v>1600</v>
      </c>
      <c r="C72" s="4">
        <v>159</v>
      </c>
      <c r="D72" s="4">
        <v>159</v>
      </c>
      <c r="E72" s="4">
        <v>159</v>
      </c>
      <c r="F72" s="11">
        <v>159</v>
      </c>
      <c r="G72">
        <f t="shared" si="3"/>
        <v>0</v>
      </c>
      <c r="H72">
        <f t="shared" si="4"/>
        <v>0</v>
      </c>
      <c r="I72">
        <f t="shared" si="5"/>
        <v>0</v>
      </c>
    </row>
    <row r="73" spans="1:9" x14ac:dyDescent="0.3">
      <c r="A73" s="12">
        <v>1600</v>
      </c>
      <c r="B73" s="5">
        <v>1625</v>
      </c>
      <c r="C73" s="4">
        <v>161</v>
      </c>
      <c r="D73" s="4">
        <v>161</v>
      </c>
      <c r="E73" s="4">
        <v>161</v>
      </c>
      <c r="F73" s="11">
        <v>161</v>
      </c>
      <c r="G73">
        <f t="shared" si="3"/>
        <v>0</v>
      </c>
      <c r="H73">
        <f t="shared" si="4"/>
        <v>0</v>
      </c>
      <c r="I73">
        <f t="shared" si="5"/>
        <v>0</v>
      </c>
    </row>
    <row r="74" spans="1:9" x14ac:dyDescent="0.3">
      <c r="A74" s="12">
        <v>1625</v>
      </c>
      <c r="B74" s="5">
        <v>1650</v>
      </c>
      <c r="C74" s="4">
        <v>164</v>
      </c>
      <c r="D74" s="4">
        <v>164</v>
      </c>
      <c r="E74" s="4">
        <v>164</v>
      </c>
      <c r="F74" s="11">
        <v>164</v>
      </c>
      <c r="G74">
        <f t="shared" si="3"/>
        <v>0</v>
      </c>
      <c r="H74">
        <f t="shared" si="4"/>
        <v>0</v>
      </c>
      <c r="I74">
        <f t="shared" si="5"/>
        <v>0</v>
      </c>
    </row>
    <row r="75" spans="1:9" x14ac:dyDescent="0.3">
      <c r="A75" s="12">
        <v>1650</v>
      </c>
      <c r="B75" s="5">
        <v>1675</v>
      </c>
      <c r="C75" s="4">
        <v>166</v>
      </c>
      <c r="D75" s="4">
        <v>166</v>
      </c>
      <c r="E75" s="4">
        <v>166</v>
      </c>
      <c r="F75" s="11">
        <v>166</v>
      </c>
      <c r="G75">
        <f t="shared" si="3"/>
        <v>0</v>
      </c>
      <c r="H75">
        <f t="shared" si="4"/>
        <v>0</v>
      </c>
      <c r="I75">
        <f t="shared" si="5"/>
        <v>0</v>
      </c>
    </row>
    <row r="76" spans="1:9" x14ac:dyDescent="0.3">
      <c r="A76" s="12">
        <v>1675</v>
      </c>
      <c r="B76" s="5">
        <v>1700</v>
      </c>
      <c r="C76" s="4">
        <v>169</v>
      </c>
      <c r="D76" s="4">
        <v>169</v>
      </c>
      <c r="E76" s="4">
        <v>169</v>
      </c>
      <c r="F76" s="11">
        <v>169</v>
      </c>
      <c r="G76">
        <f t="shared" si="3"/>
        <v>0</v>
      </c>
      <c r="H76">
        <f t="shared" si="4"/>
        <v>0</v>
      </c>
      <c r="I76">
        <f t="shared" si="5"/>
        <v>0</v>
      </c>
    </row>
    <row r="77" spans="1:9" x14ac:dyDescent="0.3">
      <c r="A77" s="12">
        <v>1700</v>
      </c>
      <c r="B77" s="5">
        <v>1725</v>
      </c>
      <c r="C77" s="4">
        <v>171</v>
      </c>
      <c r="D77" s="4">
        <v>171</v>
      </c>
      <c r="E77" s="4">
        <v>171</v>
      </c>
      <c r="F77" s="11">
        <v>171</v>
      </c>
      <c r="G77">
        <f t="shared" si="3"/>
        <v>0</v>
      </c>
      <c r="H77">
        <f t="shared" si="4"/>
        <v>0</v>
      </c>
      <c r="I77">
        <f t="shared" si="5"/>
        <v>0</v>
      </c>
    </row>
    <row r="78" spans="1:9" x14ac:dyDescent="0.3">
      <c r="A78" s="12">
        <v>1725</v>
      </c>
      <c r="B78" s="5">
        <v>1750</v>
      </c>
      <c r="C78" s="4">
        <v>174</v>
      </c>
      <c r="D78" s="4">
        <v>174</v>
      </c>
      <c r="E78" s="4">
        <v>174</v>
      </c>
      <c r="F78" s="11">
        <v>174</v>
      </c>
      <c r="G78">
        <f t="shared" si="3"/>
        <v>0</v>
      </c>
      <c r="H78">
        <f t="shared" si="4"/>
        <v>0</v>
      </c>
      <c r="I78">
        <f t="shared" si="5"/>
        <v>0</v>
      </c>
    </row>
    <row r="79" spans="1:9" x14ac:dyDescent="0.3">
      <c r="A79" s="12">
        <v>1750</v>
      </c>
      <c r="B79" s="5">
        <v>1775</v>
      </c>
      <c r="C79" s="4">
        <v>176</v>
      </c>
      <c r="D79" s="4">
        <v>176</v>
      </c>
      <c r="E79" s="4">
        <v>176</v>
      </c>
      <c r="F79" s="11">
        <v>176</v>
      </c>
      <c r="G79">
        <f t="shared" si="3"/>
        <v>0</v>
      </c>
      <c r="H79">
        <f t="shared" si="4"/>
        <v>0</v>
      </c>
      <c r="I79">
        <f t="shared" si="5"/>
        <v>0</v>
      </c>
    </row>
    <row r="80" spans="1:9" x14ac:dyDescent="0.3">
      <c r="A80" s="12">
        <v>1775</v>
      </c>
      <c r="B80" s="5">
        <v>1800</v>
      </c>
      <c r="C80" s="4">
        <v>179</v>
      </c>
      <c r="D80" s="4">
        <v>179</v>
      </c>
      <c r="E80" s="4">
        <v>179</v>
      </c>
      <c r="F80" s="11">
        <v>179</v>
      </c>
      <c r="G80">
        <f t="shared" si="3"/>
        <v>0</v>
      </c>
      <c r="H80">
        <f t="shared" si="4"/>
        <v>0</v>
      </c>
      <c r="I80">
        <f t="shared" si="5"/>
        <v>0</v>
      </c>
    </row>
    <row r="81" spans="1:9" x14ac:dyDescent="0.3">
      <c r="A81" s="12">
        <v>1800</v>
      </c>
      <c r="B81" s="5">
        <v>1825</v>
      </c>
      <c r="C81" s="4">
        <v>181</v>
      </c>
      <c r="D81" s="4">
        <v>181</v>
      </c>
      <c r="E81" s="4">
        <v>181</v>
      </c>
      <c r="F81" s="11">
        <v>181</v>
      </c>
      <c r="G81">
        <f t="shared" si="3"/>
        <v>0</v>
      </c>
      <c r="H81">
        <f t="shared" si="4"/>
        <v>0</v>
      </c>
      <c r="I81">
        <f t="shared" si="5"/>
        <v>0</v>
      </c>
    </row>
    <row r="82" spans="1:9" x14ac:dyDescent="0.3">
      <c r="A82" s="12">
        <v>1825</v>
      </c>
      <c r="B82" s="5">
        <v>1850</v>
      </c>
      <c r="C82" s="4">
        <v>184</v>
      </c>
      <c r="D82" s="4">
        <v>184</v>
      </c>
      <c r="E82" s="4">
        <v>184</v>
      </c>
      <c r="F82" s="11">
        <v>184</v>
      </c>
      <c r="G82">
        <f t="shared" si="3"/>
        <v>0</v>
      </c>
      <c r="H82">
        <f t="shared" si="4"/>
        <v>0</v>
      </c>
      <c r="I82">
        <f t="shared" si="5"/>
        <v>0</v>
      </c>
    </row>
    <row r="83" spans="1:9" x14ac:dyDescent="0.3">
      <c r="A83" s="12">
        <v>1850</v>
      </c>
      <c r="B83" s="5">
        <v>1875</v>
      </c>
      <c r="C83" s="4">
        <v>186</v>
      </c>
      <c r="D83" s="4">
        <v>186</v>
      </c>
      <c r="E83" s="4">
        <v>186</v>
      </c>
      <c r="F83" s="11">
        <v>186</v>
      </c>
      <c r="G83">
        <f t="shared" si="3"/>
        <v>0</v>
      </c>
      <c r="H83">
        <f t="shared" si="4"/>
        <v>0</v>
      </c>
      <c r="I83">
        <f t="shared" si="5"/>
        <v>0</v>
      </c>
    </row>
    <row r="84" spans="1:9" x14ac:dyDescent="0.3">
      <c r="A84" s="12">
        <v>1875</v>
      </c>
      <c r="B84" s="5">
        <v>1900</v>
      </c>
      <c r="C84" s="4">
        <v>189</v>
      </c>
      <c r="D84" s="4">
        <v>189</v>
      </c>
      <c r="E84" s="4">
        <v>189</v>
      </c>
      <c r="F84" s="11">
        <v>189</v>
      </c>
      <c r="G84">
        <f t="shared" si="3"/>
        <v>0</v>
      </c>
      <c r="H84">
        <f t="shared" si="4"/>
        <v>0</v>
      </c>
      <c r="I84">
        <f t="shared" si="5"/>
        <v>0</v>
      </c>
    </row>
    <row r="85" spans="1:9" x14ac:dyDescent="0.3">
      <c r="A85" s="12">
        <v>1900</v>
      </c>
      <c r="B85" s="5">
        <v>1925</v>
      </c>
      <c r="C85" s="4">
        <v>191</v>
      </c>
      <c r="D85" s="4">
        <v>191</v>
      </c>
      <c r="E85" s="4">
        <v>191</v>
      </c>
      <c r="F85" s="11">
        <v>191</v>
      </c>
      <c r="G85">
        <f t="shared" si="3"/>
        <v>0</v>
      </c>
      <c r="H85">
        <f t="shared" si="4"/>
        <v>0</v>
      </c>
      <c r="I85">
        <f t="shared" si="5"/>
        <v>0</v>
      </c>
    </row>
    <row r="86" spans="1:9" x14ac:dyDescent="0.3">
      <c r="A86" s="12">
        <v>1925</v>
      </c>
      <c r="B86" s="5">
        <v>1950</v>
      </c>
      <c r="C86" s="4">
        <v>194</v>
      </c>
      <c r="D86" s="4">
        <v>194</v>
      </c>
      <c r="E86" s="4">
        <v>194</v>
      </c>
      <c r="F86" s="11">
        <v>194</v>
      </c>
      <c r="G86">
        <f t="shared" si="3"/>
        <v>0</v>
      </c>
      <c r="H86">
        <f t="shared" si="4"/>
        <v>0</v>
      </c>
      <c r="I86">
        <f t="shared" si="5"/>
        <v>0</v>
      </c>
    </row>
    <row r="87" spans="1:9" x14ac:dyDescent="0.3">
      <c r="A87" s="12">
        <v>1950</v>
      </c>
      <c r="B87" s="5">
        <v>1975</v>
      </c>
      <c r="C87" s="4">
        <v>196</v>
      </c>
      <c r="D87" s="4">
        <v>196</v>
      </c>
      <c r="E87" s="4">
        <v>196</v>
      </c>
      <c r="F87" s="11">
        <v>196</v>
      </c>
      <c r="G87">
        <f t="shared" si="3"/>
        <v>0</v>
      </c>
      <c r="H87">
        <f t="shared" si="4"/>
        <v>0</v>
      </c>
      <c r="I87">
        <f t="shared" si="5"/>
        <v>0</v>
      </c>
    </row>
    <row r="88" spans="1:9" ht="15" thickBot="1" x14ac:dyDescent="0.35">
      <c r="A88" s="12">
        <v>1975</v>
      </c>
      <c r="B88" s="5">
        <v>2000</v>
      </c>
      <c r="C88" s="4">
        <v>199</v>
      </c>
      <c r="D88" s="4">
        <v>199</v>
      </c>
      <c r="E88" s="4">
        <v>199</v>
      </c>
      <c r="F88" s="11">
        <v>199</v>
      </c>
      <c r="G88">
        <f t="shared" si="3"/>
        <v>0</v>
      </c>
      <c r="H88">
        <f t="shared" si="4"/>
        <v>0</v>
      </c>
      <c r="I88">
        <f t="shared" si="5"/>
        <v>0</v>
      </c>
    </row>
    <row r="89" spans="1:9" ht="15.6" thickTop="1" thickBot="1" x14ac:dyDescent="0.35">
      <c r="A89" s="23">
        <v>2000</v>
      </c>
      <c r="B89" s="24"/>
      <c r="C89" s="24"/>
      <c r="D89" s="24"/>
      <c r="E89" s="24"/>
      <c r="F89" s="25"/>
      <c r="G89">
        <f t="shared" si="3"/>
        <v>0</v>
      </c>
      <c r="H89">
        <f t="shared" si="4"/>
        <v>0</v>
      </c>
      <c r="I89">
        <f t="shared" si="5"/>
        <v>0</v>
      </c>
    </row>
    <row r="90" spans="1:9" x14ac:dyDescent="0.3">
      <c r="A90" s="12">
        <v>2000</v>
      </c>
      <c r="B90" s="5">
        <v>2025</v>
      </c>
      <c r="C90" s="4">
        <v>201</v>
      </c>
      <c r="D90" s="4">
        <v>201</v>
      </c>
      <c r="E90" s="4">
        <v>201</v>
      </c>
      <c r="F90" s="11">
        <v>201</v>
      </c>
      <c r="G90">
        <f t="shared" si="3"/>
        <v>0</v>
      </c>
      <c r="H90">
        <f t="shared" si="4"/>
        <v>0</v>
      </c>
      <c r="I90">
        <f t="shared" si="5"/>
        <v>0</v>
      </c>
    </row>
    <row r="91" spans="1:9" x14ac:dyDescent="0.3">
      <c r="A91" s="12">
        <v>2025</v>
      </c>
      <c r="B91" s="5">
        <v>2050</v>
      </c>
      <c r="C91" s="4">
        <v>204</v>
      </c>
      <c r="D91" s="4">
        <v>204</v>
      </c>
      <c r="E91" s="4">
        <v>204</v>
      </c>
      <c r="F91" s="11">
        <v>204</v>
      </c>
      <c r="G91">
        <f t="shared" si="3"/>
        <v>0</v>
      </c>
      <c r="H91">
        <f t="shared" si="4"/>
        <v>0</v>
      </c>
      <c r="I91">
        <f t="shared" si="5"/>
        <v>0</v>
      </c>
    </row>
    <row r="92" spans="1:9" x14ac:dyDescent="0.3">
      <c r="A92" s="12">
        <v>2050</v>
      </c>
      <c r="B92" s="5">
        <v>2075</v>
      </c>
      <c r="C92" s="4">
        <v>206</v>
      </c>
      <c r="D92" s="4">
        <v>206</v>
      </c>
      <c r="E92" s="4">
        <v>206</v>
      </c>
      <c r="F92" s="11">
        <v>206</v>
      </c>
      <c r="G92">
        <f t="shared" si="3"/>
        <v>0</v>
      </c>
      <c r="H92">
        <f t="shared" si="4"/>
        <v>0</v>
      </c>
      <c r="I92">
        <f t="shared" si="5"/>
        <v>0</v>
      </c>
    </row>
    <row r="93" spans="1:9" x14ac:dyDescent="0.3">
      <c r="A93" s="12">
        <v>2075</v>
      </c>
      <c r="B93" s="5">
        <v>2100</v>
      </c>
      <c r="C93" s="4">
        <v>209</v>
      </c>
      <c r="D93" s="4">
        <v>209</v>
      </c>
      <c r="E93" s="4">
        <v>209</v>
      </c>
      <c r="F93" s="11">
        <v>209</v>
      </c>
      <c r="G93">
        <f t="shared" si="3"/>
        <v>0</v>
      </c>
      <c r="H93">
        <f t="shared" si="4"/>
        <v>0</v>
      </c>
      <c r="I93">
        <f t="shared" si="5"/>
        <v>0</v>
      </c>
    </row>
    <row r="94" spans="1:9" x14ac:dyDescent="0.3">
      <c r="A94" s="12">
        <v>2100</v>
      </c>
      <c r="B94" s="5">
        <v>2125</v>
      </c>
      <c r="C94" s="4">
        <v>211</v>
      </c>
      <c r="D94" s="4">
        <v>211</v>
      </c>
      <c r="E94" s="4">
        <v>211</v>
      </c>
      <c r="F94" s="11">
        <v>211</v>
      </c>
      <c r="G94">
        <f t="shared" si="3"/>
        <v>0</v>
      </c>
      <c r="H94">
        <f t="shared" si="4"/>
        <v>0</v>
      </c>
      <c r="I94">
        <f t="shared" si="5"/>
        <v>0</v>
      </c>
    </row>
    <row r="95" spans="1:9" x14ac:dyDescent="0.3">
      <c r="A95" s="12">
        <v>2125</v>
      </c>
      <c r="B95" s="5">
        <v>2150</v>
      </c>
      <c r="C95" s="4">
        <v>214</v>
      </c>
      <c r="D95" s="4">
        <v>214</v>
      </c>
      <c r="E95" s="4">
        <v>214</v>
      </c>
      <c r="F95" s="11">
        <v>214</v>
      </c>
      <c r="G95">
        <f t="shared" si="3"/>
        <v>0</v>
      </c>
      <c r="H95">
        <f t="shared" si="4"/>
        <v>0</v>
      </c>
      <c r="I95">
        <f t="shared" si="5"/>
        <v>0</v>
      </c>
    </row>
    <row r="96" spans="1:9" x14ac:dyDescent="0.3">
      <c r="A96" s="12">
        <v>2150</v>
      </c>
      <c r="B96" s="5">
        <v>2175</v>
      </c>
      <c r="C96" s="4">
        <v>216</v>
      </c>
      <c r="D96" s="4">
        <v>216</v>
      </c>
      <c r="E96" s="4">
        <v>216</v>
      </c>
      <c r="F96" s="11">
        <v>216</v>
      </c>
      <c r="G96">
        <f t="shared" si="3"/>
        <v>0</v>
      </c>
      <c r="H96">
        <f t="shared" si="4"/>
        <v>0</v>
      </c>
      <c r="I96">
        <f t="shared" si="5"/>
        <v>0</v>
      </c>
    </row>
    <row r="97" spans="1:9" x14ac:dyDescent="0.3">
      <c r="A97" s="12">
        <v>2175</v>
      </c>
      <c r="B97" s="5">
        <v>2200</v>
      </c>
      <c r="C97" s="4">
        <v>219</v>
      </c>
      <c r="D97" s="4">
        <v>219</v>
      </c>
      <c r="E97" s="4">
        <v>219</v>
      </c>
      <c r="F97" s="11">
        <v>219</v>
      </c>
      <c r="G97">
        <f t="shared" si="3"/>
        <v>0</v>
      </c>
      <c r="H97">
        <f t="shared" si="4"/>
        <v>0</v>
      </c>
      <c r="I97">
        <f t="shared" si="5"/>
        <v>0</v>
      </c>
    </row>
    <row r="98" spans="1:9" x14ac:dyDescent="0.3">
      <c r="A98" s="12">
        <v>2200</v>
      </c>
      <c r="B98" s="5">
        <v>2225</v>
      </c>
      <c r="C98" s="4">
        <v>221</v>
      </c>
      <c r="D98" s="4">
        <v>221</v>
      </c>
      <c r="E98" s="4">
        <v>221</v>
      </c>
      <c r="F98" s="11">
        <v>221</v>
      </c>
      <c r="G98">
        <f t="shared" si="3"/>
        <v>0</v>
      </c>
      <c r="H98">
        <f t="shared" si="4"/>
        <v>0</v>
      </c>
      <c r="I98">
        <f t="shared" si="5"/>
        <v>0</v>
      </c>
    </row>
    <row r="99" spans="1:9" x14ac:dyDescent="0.3">
      <c r="A99" s="12">
        <v>2225</v>
      </c>
      <c r="B99" s="5">
        <v>2250</v>
      </c>
      <c r="C99" s="4">
        <v>224</v>
      </c>
      <c r="D99" s="4">
        <v>224</v>
      </c>
      <c r="E99" s="4">
        <v>224</v>
      </c>
      <c r="F99" s="11">
        <v>224</v>
      </c>
      <c r="G99">
        <f t="shared" si="3"/>
        <v>0</v>
      </c>
      <c r="H99">
        <f t="shared" si="4"/>
        <v>0</v>
      </c>
      <c r="I99">
        <f t="shared" si="5"/>
        <v>0</v>
      </c>
    </row>
    <row r="100" spans="1:9" x14ac:dyDescent="0.3">
      <c r="A100" s="12">
        <v>2250</v>
      </c>
      <c r="B100" s="5">
        <v>2275</v>
      </c>
      <c r="C100" s="4">
        <v>226</v>
      </c>
      <c r="D100" s="4">
        <v>226</v>
      </c>
      <c r="E100" s="4">
        <v>226</v>
      </c>
      <c r="F100" s="11">
        <v>226</v>
      </c>
      <c r="G100">
        <f t="shared" si="3"/>
        <v>0</v>
      </c>
      <c r="H100">
        <f t="shared" si="4"/>
        <v>0</v>
      </c>
      <c r="I100">
        <f t="shared" si="5"/>
        <v>0</v>
      </c>
    </row>
    <row r="101" spans="1:9" x14ac:dyDescent="0.3">
      <c r="A101" s="12">
        <v>2275</v>
      </c>
      <c r="B101" s="5">
        <v>2300</v>
      </c>
      <c r="C101" s="4">
        <v>229</v>
      </c>
      <c r="D101" s="4">
        <v>229</v>
      </c>
      <c r="E101" s="4">
        <v>229</v>
      </c>
      <c r="F101" s="11">
        <v>229</v>
      </c>
      <c r="G101">
        <f t="shared" si="3"/>
        <v>0</v>
      </c>
      <c r="H101">
        <f t="shared" si="4"/>
        <v>0</v>
      </c>
      <c r="I101">
        <f t="shared" si="5"/>
        <v>0</v>
      </c>
    </row>
    <row r="102" spans="1:9" x14ac:dyDescent="0.3">
      <c r="A102" s="12">
        <v>2300</v>
      </c>
      <c r="B102" s="5">
        <v>2325</v>
      </c>
      <c r="C102" s="4">
        <v>231</v>
      </c>
      <c r="D102" s="4">
        <v>231</v>
      </c>
      <c r="E102" s="4">
        <v>231</v>
      </c>
      <c r="F102" s="11">
        <v>231</v>
      </c>
      <c r="G102">
        <f t="shared" si="3"/>
        <v>0</v>
      </c>
      <c r="H102">
        <f t="shared" si="4"/>
        <v>0</v>
      </c>
      <c r="I102">
        <f t="shared" si="5"/>
        <v>0</v>
      </c>
    </row>
    <row r="103" spans="1:9" x14ac:dyDescent="0.3">
      <c r="A103" s="12">
        <v>2325</v>
      </c>
      <c r="B103" s="5">
        <v>2350</v>
      </c>
      <c r="C103" s="4">
        <v>234</v>
      </c>
      <c r="D103" s="4">
        <v>234</v>
      </c>
      <c r="E103" s="4">
        <v>234</v>
      </c>
      <c r="F103" s="11">
        <v>234</v>
      </c>
      <c r="G103">
        <f t="shared" si="3"/>
        <v>0</v>
      </c>
      <c r="H103">
        <f t="shared" si="4"/>
        <v>0</v>
      </c>
      <c r="I103">
        <f t="shared" si="5"/>
        <v>0</v>
      </c>
    </row>
    <row r="104" spans="1:9" x14ac:dyDescent="0.3">
      <c r="A104" s="12">
        <v>2350</v>
      </c>
      <c r="B104" s="5">
        <v>2375</v>
      </c>
      <c r="C104" s="4">
        <v>236</v>
      </c>
      <c r="D104" s="4">
        <v>236</v>
      </c>
      <c r="E104" s="4">
        <v>236</v>
      </c>
      <c r="F104" s="11">
        <v>236</v>
      </c>
      <c r="G104">
        <f t="shared" si="3"/>
        <v>0</v>
      </c>
      <c r="H104">
        <f t="shared" si="4"/>
        <v>0</v>
      </c>
      <c r="I104">
        <f t="shared" si="5"/>
        <v>0</v>
      </c>
    </row>
    <row r="105" spans="1:9" x14ac:dyDescent="0.3">
      <c r="A105" s="12">
        <v>2375</v>
      </c>
      <c r="B105" s="5">
        <v>2400</v>
      </c>
      <c r="C105" s="4">
        <v>239</v>
      </c>
      <c r="D105" s="4">
        <v>239</v>
      </c>
      <c r="E105" s="4">
        <v>239</v>
      </c>
      <c r="F105" s="11">
        <v>239</v>
      </c>
      <c r="G105">
        <f t="shared" si="3"/>
        <v>0</v>
      </c>
      <c r="H105">
        <f t="shared" si="4"/>
        <v>0</v>
      </c>
      <c r="I105">
        <f t="shared" si="5"/>
        <v>0</v>
      </c>
    </row>
    <row r="106" spans="1:9" x14ac:dyDescent="0.3">
      <c r="A106" s="12">
        <v>2400</v>
      </c>
      <c r="B106" s="5">
        <v>2425</v>
      </c>
      <c r="C106" s="4">
        <v>241</v>
      </c>
      <c r="D106" s="4">
        <v>241</v>
      </c>
      <c r="E106" s="4">
        <v>241</v>
      </c>
      <c r="F106" s="11">
        <v>241</v>
      </c>
      <c r="G106">
        <f t="shared" si="3"/>
        <v>0</v>
      </c>
      <c r="H106">
        <f t="shared" si="4"/>
        <v>0</v>
      </c>
      <c r="I106">
        <f t="shared" si="5"/>
        <v>0</v>
      </c>
    </row>
    <row r="107" spans="1:9" x14ac:dyDescent="0.3">
      <c r="A107" s="12">
        <v>2425</v>
      </c>
      <c r="B107" s="5">
        <v>2450</v>
      </c>
      <c r="C107" s="4">
        <v>244</v>
      </c>
      <c r="D107" s="4">
        <v>244</v>
      </c>
      <c r="E107" s="4">
        <v>244</v>
      </c>
      <c r="F107" s="11">
        <v>244</v>
      </c>
      <c r="G107">
        <f t="shared" si="3"/>
        <v>0</v>
      </c>
      <c r="H107">
        <f t="shared" si="4"/>
        <v>0</v>
      </c>
      <c r="I107">
        <f t="shared" si="5"/>
        <v>0</v>
      </c>
    </row>
    <row r="108" spans="1:9" x14ac:dyDescent="0.3">
      <c r="A108" s="12">
        <v>2450</v>
      </c>
      <c r="B108" s="5">
        <v>2475</v>
      </c>
      <c r="C108" s="4">
        <v>246</v>
      </c>
      <c r="D108" s="4">
        <v>246</v>
      </c>
      <c r="E108" s="4">
        <v>246</v>
      </c>
      <c r="F108" s="11">
        <v>246</v>
      </c>
      <c r="G108">
        <f t="shared" si="3"/>
        <v>0</v>
      </c>
      <c r="H108">
        <f t="shared" si="4"/>
        <v>0</v>
      </c>
      <c r="I108">
        <f t="shared" si="5"/>
        <v>0</v>
      </c>
    </row>
    <row r="109" spans="1:9" x14ac:dyDescent="0.3">
      <c r="A109" s="12">
        <v>2475</v>
      </c>
      <c r="B109" s="5">
        <v>2500</v>
      </c>
      <c r="C109" s="4">
        <v>249</v>
      </c>
      <c r="D109" s="4">
        <v>249</v>
      </c>
      <c r="E109" s="4">
        <v>249</v>
      </c>
      <c r="F109" s="11">
        <v>249</v>
      </c>
      <c r="G109">
        <f t="shared" si="3"/>
        <v>0</v>
      </c>
      <c r="H109">
        <f t="shared" si="4"/>
        <v>0</v>
      </c>
      <c r="I109">
        <f t="shared" si="5"/>
        <v>0</v>
      </c>
    </row>
    <row r="110" spans="1:9" x14ac:dyDescent="0.3">
      <c r="A110" s="12">
        <v>2500</v>
      </c>
      <c r="B110" s="5">
        <v>2525</v>
      </c>
      <c r="C110" s="4">
        <v>251</v>
      </c>
      <c r="D110" s="4">
        <v>251</v>
      </c>
      <c r="E110" s="4">
        <v>251</v>
      </c>
      <c r="F110" s="11">
        <v>251</v>
      </c>
      <c r="G110">
        <f t="shared" si="3"/>
        <v>0</v>
      </c>
      <c r="H110">
        <f t="shared" si="4"/>
        <v>0</v>
      </c>
      <c r="I110">
        <f t="shared" si="5"/>
        <v>0</v>
      </c>
    </row>
    <row r="111" spans="1:9" x14ac:dyDescent="0.3">
      <c r="A111" s="12">
        <v>2525</v>
      </c>
      <c r="B111" s="5">
        <v>2550</v>
      </c>
      <c r="C111" s="4">
        <v>254</v>
      </c>
      <c r="D111" s="4">
        <v>254</v>
      </c>
      <c r="E111" s="4">
        <v>254</v>
      </c>
      <c r="F111" s="11">
        <v>254</v>
      </c>
      <c r="G111">
        <f t="shared" si="3"/>
        <v>0</v>
      </c>
      <c r="H111">
        <f t="shared" si="4"/>
        <v>0</v>
      </c>
      <c r="I111">
        <f t="shared" si="5"/>
        <v>0</v>
      </c>
    </row>
    <row r="112" spans="1:9" x14ac:dyDescent="0.3">
      <c r="A112" s="12">
        <v>2550</v>
      </c>
      <c r="B112" s="5">
        <v>2575</v>
      </c>
      <c r="C112" s="4">
        <v>256</v>
      </c>
      <c r="D112" s="4">
        <v>256</v>
      </c>
      <c r="E112" s="4">
        <v>256</v>
      </c>
      <c r="F112" s="11">
        <v>256</v>
      </c>
      <c r="G112">
        <f t="shared" si="3"/>
        <v>0</v>
      </c>
      <c r="H112">
        <f t="shared" si="4"/>
        <v>0</v>
      </c>
      <c r="I112">
        <f t="shared" si="5"/>
        <v>0</v>
      </c>
    </row>
    <row r="113" spans="1:9" x14ac:dyDescent="0.3">
      <c r="A113" s="12">
        <v>2575</v>
      </c>
      <c r="B113" s="5">
        <v>2600</v>
      </c>
      <c r="C113" s="4">
        <v>259</v>
      </c>
      <c r="D113" s="4">
        <v>259</v>
      </c>
      <c r="E113" s="4">
        <v>259</v>
      </c>
      <c r="F113" s="11">
        <v>259</v>
      </c>
      <c r="G113">
        <f t="shared" si="3"/>
        <v>0</v>
      </c>
      <c r="H113">
        <f t="shared" si="4"/>
        <v>0</v>
      </c>
      <c r="I113">
        <f t="shared" si="5"/>
        <v>0</v>
      </c>
    </row>
    <row r="114" spans="1:9" x14ac:dyDescent="0.3">
      <c r="A114" s="12">
        <v>2600</v>
      </c>
      <c r="B114" s="5">
        <v>2625</v>
      </c>
      <c r="C114" s="4">
        <v>261</v>
      </c>
      <c r="D114" s="4">
        <v>261</v>
      </c>
      <c r="E114" s="4">
        <v>261</v>
      </c>
      <c r="F114" s="11">
        <v>261</v>
      </c>
      <c r="G114">
        <f t="shared" si="3"/>
        <v>0</v>
      </c>
      <c r="H114">
        <f t="shared" si="4"/>
        <v>0</v>
      </c>
      <c r="I114">
        <f t="shared" si="5"/>
        <v>0</v>
      </c>
    </row>
    <row r="115" spans="1:9" x14ac:dyDescent="0.3">
      <c r="A115" s="12">
        <v>2625</v>
      </c>
      <c r="B115" s="5">
        <v>2650</v>
      </c>
      <c r="C115" s="4">
        <v>264</v>
      </c>
      <c r="D115" s="4">
        <v>264</v>
      </c>
      <c r="E115" s="4">
        <v>264</v>
      </c>
      <c r="F115" s="11">
        <v>264</v>
      </c>
      <c r="G115">
        <f t="shared" si="3"/>
        <v>0</v>
      </c>
      <c r="H115">
        <f t="shared" si="4"/>
        <v>0</v>
      </c>
      <c r="I115">
        <f t="shared" si="5"/>
        <v>0</v>
      </c>
    </row>
    <row r="116" spans="1:9" x14ac:dyDescent="0.3">
      <c r="A116" s="12">
        <v>2650</v>
      </c>
      <c r="B116" s="5">
        <v>2675</v>
      </c>
      <c r="C116" s="4">
        <v>266</v>
      </c>
      <c r="D116" s="4">
        <v>266</v>
      </c>
      <c r="E116" s="4">
        <v>266</v>
      </c>
      <c r="F116" s="11">
        <v>266</v>
      </c>
      <c r="G116">
        <f t="shared" si="3"/>
        <v>0</v>
      </c>
      <c r="H116">
        <f t="shared" si="4"/>
        <v>0</v>
      </c>
      <c r="I116">
        <f t="shared" si="5"/>
        <v>0</v>
      </c>
    </row>
    <row r="117" spans="1:9" x14ac:dyDescent="0.3">
      <c r="A117" s="12">
        <v>2675</v>
      </c>
      <c r="B117" s="5">
        <v>2700</v>
      </c>
      <c r="C117" s="4">
        <v>269</v>
      </c>
      <c r="D117" s="4">
        <v>269</v>
      </c>
      <c r="E117" s="4">
        <v>269</v>
      </c>
      <c r="F117" s="11">
        <v>269</v>
      </c>
      <c r="G117">
        <f t="shared" si="3"/>
        <v>0</v>
      </c>
      <c r="H117">
        <f t="shared" si="4"/>
        <v>0</v>
      </c>
      <c r="I117">
        <f t="shared" si="5"/>
        <v>0</v>
      </c>
    </row>
    <row r="118" spans="1:9" x14ac:dyDescent="0.3">
      <c r="A118" s="12">
        <v>2700</v>
      </c>
      <c r="B118" s="5">
        <v>2725</v>
      </c>
      <c r="C118" s="4">
        <v>271</v>
      </c>
      <c r="D118" s="4">
        <v>271</v>
      </c>
      <c r="E118" s="4">
        <v>271</v>
      </c>
      <c r="F118" s="11">
        <v>271</v>
      </c>
      <c r="G118">
        <f t="shared" si="3"/>
        <v>0</v>
      </c>
      <c r="H118">
        <f t="shared" si="4"/>
        <v>0</v>
      </c>
      <c r="I118">
        <f t="shared" si="5"/>
        <v>0</v>
      </c>
    </row>
    <row r="119" spans="1:9" x14ac:dyDescent="0.3">
      <c r="A119" s="12">
        <v>2725</v>
      </c>
      <c r="B119" s="5">
        <v>2750</v>
      </c>
      <c r="C119" s="4">
        <v>274</v>
      </c>
      <c r="D119" s="4">
        <v>274</v>
      </c>
      <c r="E119" s="4">
        <v>274</v>
      </c>
      <c r="F119" s="11">
        <v>274</v>
      </c>
      <c r="G119">
        <f t="shared" si="3"/>
        <v>0</v>
      </c>
      <c r="H119">
        <f t="shared" si="4"/>
        <v>0</v>
      </c>
      <c r="I119">
        <f t="shared" si="5"/>
        <v>0</v>
      </c>
    </row>
    <row r="120" spans="1:9" x14ac:dyDescent="0.3">
      <c r="A120" s="12">
        <v>2750</v>
      </c>
      <c r="B120" s="5">
        <v>2775</v>
      </c>
      <c r="C120" s="4">
        <v>276</v>
      </c>
      <c r="D120" s="4">
        <v>276</v>
      </c>
      <c r="E120" s="4">
        <v>276</v>
      </c>
      <c r="F120" s="11">
        <v>276</v>
      </c>
      <c r="G120">
        <f t="shared" si="3"/>
        <v>0</v>
      </c>
      <c r="H120">
        <f t="shared" si="4"/>
        <v>0</v>
      </c>
      <c r="I120">
        <f t="shared" si="5"/>
        <v>0</v>
      </c>
    </row>
    <row r="121" spans="1:9" x14ac:dyDescent="0.3">
      <c r="A121" s="12">
        <v>2775</v>
      </c>
      <c r="B121" s="5">
        <v>2800</v>
      </c>
      <c r="C121" s="4">
        <v>279</v>
      </c>
      <c r="D121" s="4">
        <v>279</v>
      </c>
      <c r="E121" s="4">
        <v>279</v>
      </c>
      <c r="F121" s="11">
        <v>279</v>
      </c>
      <c r="G121">
        <f t="shared" si="3"/>
        <v>0</v>
      </c>
      <c r="H121">
        <f t="shared" si="4"/>
        <v>0</v>
      </c>
      <c r="I121">
        <f t="shared" si="5"/>
        <v>0</v>
      </c>
    </row>
    <row r="122" spans="1:9" x14ac:dyDescent="0.3">
      <c r="A122" s="12">
        <v>2800</v>
      </c>
      <c r="B122" s="5">
        <v>2825</v>
      </c>
      <c r="C122" s="4">
        <v>281</v>
      </c>
      <c r="D122" s="4">
        <v>281</v>
      </c>
      <c r="E122" s="4">
        <v>281</v>
      </c>
      <c r="F122" s="11">
        <v>281</v>
      </c>
      <c r="G122">
        <f t="shared" si="3"/>
        <v>0</v>
      </c>
      <c r="H122">
        <f t="shared" si="4"/>
        <v>0</v>
      </c>
      <c r="I122">
        <f t="shared" si="5"/>
        <v>0</v>
      </c>
    </row>
    <row r="123" spans="1:9" x14ac:dyDescent="0.3">
      <c r="A123" s="12">
        <v>2825</v>
      </c>
      <c r="B123" s="5">
        <v>2850</v>
      </c>
      <c r="C123" s="4">
        <v>284</v>
      </c>
      <c r="D123" s="4">
        <v>284</v>
      </c>
      <c r="E123" s="4">
        <v>284</v>
      </c>
      <c r="F123" s="11">
        <v>284</v>
      </c>
      <c r="G123">
        <f t="shared" si="3"/>
        <v>0</v>
      </c>
      <c r="H123">
        <f t="shared" si="4"/>
        <v>0</v>
      </c>
      <c r="I123">
        <f t="shared" si="5"/>
        <v>0</v>
      </c>
    </row>
    <row r="124" spans="1:9" x14ac:dyDescent="0.3">
      <c r="A124" s="12">
        <v>2850</v>
      </c>
      <c r="B124" s="5">
        <v>2875</v>
      </c>
      <c r="C124" s="4">
        <v>286</v>
      </c>
      <c r="D124" s="4">
        <v>286</v>
      </c>
      <c r="E124" s="4">
        <v>286</v>
      </c>
      <c r="F124" s="11">
        <v>286</v>
      </c>
      <c r="G124">
        <f t="shared" si="3"/>
        <v>0</v>
      </c>
      <c r="H124">
        <f t="shared" si="4"/>
        <v>0</v>
      </c>
      <c r="I124">
        <f t="shared" si="5"/>
        <v>0</v>
      </c>
    </row>
    <row r="125" spans="1:9" x14ac:dyDescent="0.3">
      <c r="A125" s="12">
        <v>2875</v>
      </c>
      <c r="B125" s="5">
        <v>2900</v>
      </c>
      <c r="C125" s="4">
        <v>289</v>
      </c>
      <c r="D125" s="4">
        <v>289</v>
      </c>
      <c r="E125" s="4">
        <v>289</v>
      </c>
      <c r="F125" s="11">
        <v>289</v>
      </c>
      <c r="G125">
        <f t="shared" si="3"/>
        <v>0</v>
      </c>
      <c r="H125">
        <f t="shared" si="4"/>
        <v>0</v>
      </c>
      <c r="I125">
        <f t="shared" si="5"/>
        <v>0</v>
      </c>
    </row>
    <row r="126" spans="1:9" x14ac:dyDescent="0.3">
      <c r="A126" s="12">
        <v>2900</v>
      </c>
      <c r="B126" s="5">
        <v>2925</v>
      </c>
      <c r="C126" s="4">
        <v>291</v>
      </c>
      <c r="D126" s="4">
        <v>291</v>
      </c>
      <c r="E126" s="4">
        <v>291</v>
      </c>
      <c r="F126" s="11">
        <v>291</v>
      </c>
      <c r="G126">
        <f t="shared" si="3"/>
        <v>0</v>
      </c>
      <c r="H126">
        <f t="shared" si="4"/>
        <v>0</v>
      </c>
      <c r="I126">
        <f t="shared" si="5"/>
        <v>0</v>
      </c>
    </row>
    <row r="127" spans="1:9" x14ac:dyDescent="0.3">
      <c r="A127" s="12">
        <v>2925</v>
      </c>
      <c r="B127" s="5">
        <v>2950</v>
      </c>
      <c r="C127" s="4">
        <v>294</v>
      </c>
      <c r="D127" s="4">
        <v>294</v>
      </c>
      <c r="E127" s="4">
        <v>294</v>
      </c>
      <c r="F127" s="11">
        <v>294</v>
      </c>
      <c r="G127">
        <f t="shared" si="3"/>
        <v>0</v>
      </c>
      <c r="H127">
        <f t="shared" si="4"/>
        <v>0</v>
      </c>
      <c r="I127">
        <f t="shared" si="5"/>
        <v>0</v>
      </c>
    </row>
    <row r="128" spans="1:9" x14ac:dyDescent="0.3">
      <c r="A128" s="12">
        <v>2950</v>
      </c>
      <c r="B128" s="5">
        <v>2975</v>
      </c>
      <c r="C128" s="4">
        <v>296</v>
      </c>
      <c r="D128" s="4">
        <v>296</v>
      </c>
      <c r="E128" s="4">
        <v>296</v>
      </c>
      <c r="F128" s="11">
        <v>296</v>
      </c>
      <c r="G128">
        <f t="shared" si="3"/>
        <v>0</v>
      </c>
      <c r="H128">
        <f t="shared" si="4"/>
        <v>0</v>
      </c>
      <c r="I128">
        <f t="shared" si="5"/>
        <v>0</v>
      </c>
    </row>
    <row r="129" spans="1:9" ht="15" thickBot="1" x14ac:dyDescent="0.35">
      <c r="A129" s="12">
        <v>2975</v>
      </c>
      <c r="B129" s="5">
        <v>3000</v>
      </c>
      <c r="C129" s="4">
        <v>299</v>
      </c>
      <c r="D129" s="4">
        <v>299</v>
      </c>
      <c r="E129" s="4">
        <v>299</v>
      </c>
      <c r="F129" s="11">
        <v>299</v>
      </c>
      <c r="G129">
        <f t="shared" si="3"/>
        <v>0</v>
      </c>
      <c r="H129">
        <f t="shared" si="4"/>
        <v>0</v>
      </c>
      <c r="I129">
        <f t="shared" si="5"/>
        <v>0</v>
      </c>
    </row>
    <row r="130" spans="1:9" ht="15.6" thickTop="1" thickBot="1" x14ac:dyDescent="0.35">
      <c r="A130" s="23">
        <v>3000</v>
      </c>
      <c r="B130" s="24"/>
      <c r="C130" s="24"/>
      <c r="D130" s="24"/>
      <c r="E130" s="24"/>
      <c r="F130" s="25"/>
      <c r="G130">
        <f t="shared" si="3"/>
        <v>0</v>
      </c>
      <c r="H130">
        <f t="shared" si="4"/>
        <v>0</v>
      </c>
      <c r="I130">
        <f t="shared" si="5"/>
        <v>0</v>
      </c>
    </row>
    <row r="131" spans="1:9" x14ac:dyDescent="0.3">
      <c r="A131" s="12">
        <v>3000</v>
      </c>
      <c r="B131" s="5">
        <v>3050</v>
      </c>
      <c r="C131" s="4">
        <v>303</v>
      </c>
      <c r="D131" s="4">
        <v>303</v>
      </c>
      <c r="E131" s="4">
        <v>303</v>
      </c>
      <c r="F131" s="11">
        <v>303</v>
      </c>
      <c r="G131">
        <f t="shared" si="3"/>
        <v>0</v>
      </c>
      <c r="H131">
        <f t="shared" si="4"/>
        <v>0</v>
      </c>
      <c r="I131">
        <f t="shared" si="5"/>
        <v>0</v>
      </c>
    </row>
    <row r="132" spans="1:9" x14ac:dyDescent="0.3">
      <c r="A132" s="12">
        <v>3050</v>
      </c>
      <c r="B132" s="5">
        <v>3100</v>
      </c>
      <c r="C132" s="4">
        <v>308</v>
      </c>
      <c r="D132" s="4">
        <v>308</v>
      </c>
      <c r="E132" s="4">
        <v>308</v>
      </c>
      <c r="F132" s="11">
        <v>308</v>
      </c>
      <c r="G132">
        <f t="shared" si="3"/>
        <v>0</v>
      </c>
      <c r="H132">
        <f t="shared" si="4"/>
        <v>0</v>
      </c>
      <c r="I132">
        <f t="shared" si="5"/>
        <v>0</v>
      </c>
    </row>
    <row r="133" spans="1:9" x14ac:dyDescent="0.3">
      <c r="A133" s="12">
        <v>3100</v>
      </c>
      <c r="B133" s="5">
        <v>3150</v>
      </c>
      <c r="C133" s="4">
        <v>313</v>
      </c>
      <c r="D133" s="4">
        <v>313</v>
      </c>
      <c r="E133" s="4">
        <v>313</v>
      </c>
      <c r="F133" s="11">
        <v>313</v>
      </c>
      <c r="G133">
        <f t="shared" si="3"/>
        <v>0</v>
      </c>
      <c r="H133">
        <f t="shared" si="4"/>
        <v>0</v>
      </c>
      <c r="I133">
        <f t="shared" si="5"/>
        <v>0</v>
      </c>
    </row>
    <row r="134" spans="1:9" x14ac:dyDescent="0.3">
      <c r="A134" s="12">
        <v>3150</v>
      </c>
      <c r="B134" s="5">
        <v>3200</v>
      </c>
      <c r="C134" s="4">
        <v>318</v>
      </c>
      <c r="D134" s="4">
        <v>318</v>
      </c>
      <c r="E134" s="4">
        <v>318</v>
      </c>
      <c r="F134" s="11">
        <v>318</v>
      </c>
      <c r="G134">
        <f t="shared" si="3"/>
        <v>0</v>
      </c>
      <c r="H134">
        <f t="shared" si="4"/>
        <v>0</v>
      </c>
      <c r="I134">
        <f t="shared" si="5"/>
        <v>0</v>
      </c>
    </row>
    <row r="135" spans="1:9" x14ac:dyDescent="0.3">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
      <c r="A136" s="12">
        <v>3250</v>
      </c>
      <c r="B136" s="5">
        <v>3300</v>
      </c>
      <c r="C136" s="4">
        <v>328</v>
      </c>
      <c r="D136" s="4">
        <v>328</v>
      </c>
      <c r="E136" s="4">
        <v>328</v>
      </c>
      <c r="F136" s="11">
        <v>328</v>
      </c>
      <c r="G136">
        <f t="shared" si="6"/>
        <v>0</v>
      </c>
      <c r="H136">
        <f t="shared" si="7"/>
        <v>0</v>
      </c>
      <c r="I136">
        <f t="shared" si="8"/>
        <v>0</v>
      </c>
    </row>
    <row r="137" spans="1:9" x14ac:dyDescent="0.3">
      <c r="A137" s="12">
        <v>3300</v>
      </c>
      <c r="B137" s="5">
        <v>3350</v>
      </c>
      <c r="C137" s="4">
        <v>333</v>
      </c>
      <c r="D137" s="4">
        <v>333</v>
      </c>
      <c r="E137" s="4">
        <v>333</v>
      </c>
      <c r="F137" s="11">
        <v>333</v>
      </c>
      <c r="G137">
        <f t="shared" si="6"/>
        <v>0</v>
      </c>
      <c r="H137">
        <f t="shared" si="7"/>
        <v>0</v>
      </c>
      <c r="I137">
        <f t="shared" si="8"/>
        <v>0</v>
      </c>
    </row>
    <row r="138" spans="1:9" x14ac:dyDescent="0.3">
      <c r="A138" s="12">
        <v>3350</v>
      </c>
      <c r="B138" s="5">
        <v>3400</v>
      </c>
      <c r="C138" s="4">
        <v>338</v>
      </c>
      <c r="D138" s="4">
        <v>338</v>
      </c>
      <c r="E138" s="4">
        <v>338</v>
      </c>
      <c r="F138" s="11">
        <v>338</v>
      </c>
      <c r="G138">
        <f t="shared" si="6"/>
        <v>0</v>
      </c>
      <c r="H138">
        <f t="shared" si="7"/>
        <v>0</v>
      </c>
      <c r="I138">
        <f t="shared" si="8"/>
        <v>0</v>
      </c>
    </row>
    <row r="139" spans="1:9" x14ac:dyDescent="0.3">
      <c r="A139" s="12">
        <v>3400</v>
      </c>
      <c r="B139" s="5">
        <v>3450</v>
      </c>
      <c r="C139" s="4">
        <v>343</v>
      </c>
      <c r="D139" s="4">
        <v>343</v>
      </c>
      <c r="E139" s="4">
        <v>343</v>
      </c>
      <c r="F139" s="11">
        <v>343</v>
      </c>
      <c r="G139">
        <f t="shared" si="6"/>
        <v>0</v>
      </c>
      <c r="H139">
        <f t="shared" si="7"/>
        <v>0</v>
      </c>
      <c r="I139">
        <f t="shared" si="8"/>
        <v>0</v>
      </c>
    </row>
    <row r="140" spans="1:9" x14ac:dyDescent="0.3">
      <c r="A140" s="12">
        <v>3450</v>
      </c>
      <c r="B140" s="5">
        <v>3500</v>
      </c>
      <c r="C140" s="4">
        <v>348</v>
      </c>
      <c r="D140" s="4">
        <v>348</v>
      </c>
      <c r="E140" s="4">
        <v>348</v>
      </c>
      <c r="F140" s="11">
        <v>348</v>
      </c>
      <c r="G140">
        <f t="shared" si="6"/>
        <v>0</v>
      </c>
      <c r="H140">
        <f t="shared" si="7"/>
        <v>0</v>
      </c>
      <c r="I140">
        <f t="shared" si="8"/>
        <v>0</v>
      </c>
    </row>
    <row r="141" spans="1:9" x14ac:dyDescent="0.3">
      <c r="A141" s="12">
        <v>3500</v>
      </c>
      <c r="B141" s="5">
        <v>3550</v>
      </c>
      <c r="C141" s="4">
        <v>353</v>
      </c>
      <c r="D141" s="4">
        <v>353</v>
      </c>
      <c r="E141" s="4">
        <v>353</v>
      </c>
      <c r="F141" s="11">
        <v>353</v>
      </c>
      <c r="G141">
        <f t="shared" si="6"/>
        <v>0</v>
      </c>
      <c r="H141">
        <f t="shared" si="7"/>
        <v>0</v>
      </c>
      <c r="I141">
        <f t="shared" si="8"/>
        <v>0</v>
      </c>
    </row>
    <row r="142" spans="1:9" x14ac:dyDescent="0.3">
      <c r="A142" s="12">
        <v>3550</v>
      </c>
      <c r="B142" s="5">
        <v>3600</v>
      </c>
      <c r="C142" s="4">
        <v>358</v>
      </c>
      <c r="D142" s="4">
        <v>358</v>
      </c>
      <c r="E142" s="4">
        <v>358</v>
      </c>
      <c r="F142" s="11">
        <v>358</v>
      </c>
      <c r="G142">
        <f t="shared" si="6"/>
        <v>0</v>
      </c>
      <c r="H142">
        <f t="shared" si="7"/>
        <v>0</v>
      </c>
      <c r="I142">
        <f t="shared" si="8"/>
        <v>0</v>
      </c>
    </row>
    <row r="143" spans="1:9" x14ac:dyDescent="0.3">
      <c r="A143" s="12">
        <v>3600</v>
      </c>
      <c r="B143" s="5">
        <v>3650</v>
      </c>
      <c r="C143" s="4">
        <v>363</v>
      </c>
      <c r="D143" s="4">
        <v>363</v>
      </c>
      <c r="E143" s="4">
        <v>363</v>
      </c>
      <c r="F143" s="11">
        <v>363</v>
      </c>
      <c r="G143">
        <f t="shared" si="6"/>
        <v>0</v>
      </c>
      <c r="H143">
        <f t="shared" si="7"/>
        <v>0</v>
      </c>
      <c r="I143">
        <f t="shared" si="8"/>
        <v>0</v>
      </c>
    </row>
    <row r="144" spans="1:9" x14ac:dyDescent="0.3">
      <c r="A144" s="12">
        <v>3650</v>
      </c>
      <c r="B144" s="5">
        <v>3700</v>
      </c>
      <c r="C144" s="4">
        <v>368</v>
      </c>
      <c r="D144" s="4">
        <v>368</v>
      </c>
      <c r="E144" s="4">
        <v>368</v>
      </c>
      <c r="F144" s="11">
        <v>368</v>
      </c>
      <c r="G144">
        <f t="shared" si="6"/>
        <v>0</v>
      </c>
      <c r="H144">
        <f t="shared" si="7"/>
        <v>0</v>
      </c>
      <c r="I144">
        <f t="shared" si="8"/>
        <v>0</v>
      </c>
    </row>
    <row r="145" spans="1:9" x14ac:dyDescent="0.3">
      <c r="A145" s="12">
        <v>3700</v>
      </c>
      <c r="B145" s="5">
        <v>3750</v>
      </c>
      <c r="C145" s="4">
        <v>373</v>
      </c>
      <c r="D145" s="4">
        <v>373</v>
      </c>
      <c r="E145" s="4">
        <v>373</v>
      </c>
      <c r="F145" s="11">
        <v>373</v>
      </c>
      <c r="G145">
        <f t="shared" si="6"/>
        <v>0</v>
      </c>
      <c r="H145">
        <f t="shared" si="7"/>
        <v>0</v>
      </c>
      <c r="I145">
        <f t="shared" si="8"/>
        <v>0</v>
      </c>
    </row>
    <row r="146" spans="1:9" x14ac:dyDescent="0.3">
      <c r="A146" s="12">
        <v>3750</v>
      </c>
      <c r="B146" s="5">
        <v>3800</v>
      </c>
      <c r="C146" s="4">
        <v>378</v>
      </c>
      <c r="D146" s="4">
        <v>378</v>
      </c>
      <c r="E146" s="4">
        <v>378</v>
      </c>
      <c r="F146" s="11">
        <v>378</v>
      </c>
      <c r="G146">
        <f t="shared" si="6"/>
        <v>0</v>
      </c>
      <c r="H146">
        <f t="shared" si="7"/>
        <v>0</v>
      </c>
      <c r="I146">
        <f t="shared" si="8"/>
        <v>0</v>
      </c>
    </row>
    <row r="147" spans="1:9" x14ac:dyDescent="0.3">
      <c r="A147" s="12">
        <v>3800</v>
      </c>
      <c r="B147" s="5">
        <v>3850</v>
      </c>
      <c r="C147" s="4">
        <v>383</v>
      </c>
      <c r="D147" s="4">
        <v>383</v>
      </c>
      <c r="E147" s="4">
        <v>383</v>
      </c>
      <c r="F147" s="11">
        <v>383</v>
      </c>
      <c r="G147">
        <f t="shared" si="6"/>
        <v>0</v>
      </c>
      <c r="H147">
        <f t="shared" si="7"/>
        <v>0</v>
      </c>
      <c r="I147">
        <f t="shared" si="8"/>
        <v>0</v>
      </c>
    </row>
    <row r="148" spans="1:9" x14ac:dyDescent="0.3">
      <c r="A148" s="12">
        <v>3850</v>
      </c>
      <c r="B148" s="5">
        <v>3900</v>
      </c>
      <c r="C148" s="4">
        <v>388</v>
      </c>
      <c r="D148" s="4">
        <v>388</v>
      </c>
      <c r="E148" s="4">
        <v>388</v>
      </c>
      <c r="F148" s="11">
        <v>388</v>
      </c>
      <c r="G148">
        <f t="shared" si="6"/>
        <v>0</v>
      </c>
      <c r="H148">
        <f t="shared" si="7"/>
        <v>0</v>
      </c>
      <c r="I148">
        <f t="shared" si="8"/>
        <v>0</v>
      </c>
    </row>
    <row r="149" spans="1:9" x14ac:dyDescent="0.3">
      <c r="A149" s="12">
        <v>3900</v>
      </c>
      <c r="B149" s="5">
        <v>3950</v>
      </c>
      <c r="C149" s="4">
        <v>393</v>
      </c>
      <c r="D149" s="4">
        <v>393</v>
      </c>
      <c r="E149" s="4">
        <v>393</v>
      </c>
      <c r="F149" s="11">
        <v>393</v>
      </c>
      <c r="G149">
        <f t="shared" si="6"/>
        <v>0</v>
      </c>
      <c r="H149">
        <f t="shared" si="7"/>
        <v>0</v>
      </c>
      <c r="I149">
        <f t="shared" si="8"/>
        <v>0</v>
      </c>
    </row>
    <row r="150" spans="1:9" ht="15" thickBot="1" x14ac:dyDescent="0.35">
      <c r="A150" s="12">
        <v>3950</v>
      </c>
      <c r="B150" s="5">
        <v>4000</v>
      </c>
      <c r="C150" s="4">
        <v>398</v>
      </c>
      <c r="D150" s="4">
        <v>398</v>
      </c>
      <c r="E150" s="4">
        <v>398</v>
      </c>
      <c r="F150" s="11">
        <v>398</v>
      </c>
      <c r="G150">
        <f t="shared" si="6"/>
        <v>0</v>
      </c>
      <c r="H150">
        <f t="shared" si="7"/>
        <v>0</v>
      </c>
      <c r="I150">
        <f t="shared" si="8"/>
        <v>0</v>
      </c>
    </row>
    <row r="151" spans="1:9" ht="15.6" thickTop="1" thickBot="1" x14ac:dyDescent="0.35">
      <c r="A151" s="23">
        <v>4000</v>
      </c>
      <c r="B151" s="24"/>
      <c r="C151" s="24"/>
      <c r="D151" s="24"/>
      <c r="E151" s="24"/>
      <c r="F151" s="25"/>
      <c r="G151">
        <f t="shared" si="6"/>
        <v>0</v>
      </c>
      <c r="H151">
        <f t="shared" si="7"/>
        <v>0</v>
      </c>
      <c r="I151">
        <f t="shared" si="8"/>
        <v>0</v>
      </c>
    </row>
    <row r="152" spans="1:9" x14ac:dyDescent="0.3">
      <c r="A152" s="12">
        <v>4000</v>
      </c>
      <c r="B152" s="5">
        <v>4050</v>
      </c>
      <c r="C152" s="4">
        <v>403</v>
      </c>
      <c r="D152" s="4">
        <v>403</v>
      </c>
      <c r="E152" s="4">
        <v>403</v>
      </c>
      <c r="F152" s="11">
        <v>403</v>
      </c>
      <c r="G152">
        <f t="shared" si="6"/>
        <v>0</v>
      </c>
      <c r="H152">
        <f t="shared" si="7"/>
        <v>0</v>
      </c>
      <c r="I152">
        <f t="shared" si="8"/>
        <v>0</v>
      </c>
    </row>
    <row r="153" spans="1:9" x14ac:dyDescent="0.3">
      <c r="A153" s="12">
        <v>4050</v>
      </c>
      <c r="B153" s="5">
        <v>4100</v>
      </c>
      <c r="C153" s="4">
        <v>408</v>
      </c>
      <c r="D153" s="4">
        <v>408</v>
      </c>
      <c r="E153" s="4">
        <v>408</v>
      </c>
      <c r="F153" s="11">
        <v>408</v>
      </c>
      <c r="G153">
        <f t="shared" si="6"/>
        <v>0</v>
      </c>
      <c r="H153">
        <f t="shared" si="7"/>
        <v>0</v>
      </c>
      <c r="I153">
        <f t="shared" si="8"/>
        <v>0</v>
      </c>
    </row>
    <row r="154" spans="1:9" x14ac:dyDescent="0.3">
      <c r="A154" s="12">
        <v>4100</v>
      </c>
      <c r="B154" s="5">
        <v>4150</v>
      </c>
      <c r="C154" s="4">
        <v>413</v>
      </c>
      <c r="D154" s="4">
        <v>413</v>
      </c>
      <c r="E154" s="4">
        <v>413</v>
      </c>
      <c r="F154" s="11">
        <v>413</v>
      </c>
      <c r="G154">
        <f t="shared" si="6"/>
        <v>0</v>
      </c>
      <c r="H154">
        <f t="shared" si="7"/>
        <v>0</v>
      </c>
      <c r="I154">
        <f t="shared" si="8"/>
        <v>0</v>
      </c>
    </row>
    <row r="155" spans="1:9" x14ac:dyDescent="0.3">
      <c r="A155" s="12">
        <v>4150</v>
      </c>
      <c r="B155" s="5">
        <v>4200</v>
      </c>
      <c r="C155" s="4">
        <v>418</v>
      </c>
      <c r="D155" s="4">
        <v>418</v>
      </c>
      <c r="E155" s="4">
        <v>418</v>
      </c>
      <c r="F155" s="11">
        <v>418</v>
      </c>
      <c r="G155">
        <f t="shared" si="6"/>
        <v>0</v>
      </c>
      <c r="H155">
        <f t="shared" si="7"/>
        <v>0</v>
      </c>
      <c r="I155">
        <f t="shared" si="8"/>
        <v>0</v>
      </c>
    </row>
    <row r="156" spans="1:9" x14ac:dyDescent="0.3">
      <c r="A156" s="12">
        <v>4200</v>
      </c>
      <c r="B156" s="5">
        <v>4250</v>
      </c>
      <c r="C156" s="4">
        <v>423</v>
      </c>
      <c r="D156" s="4">
        <v>423</v>
      </c>
      <c r="E156" s="4">
        <v>423</v>
      </c>
      <c r="F156" s="11">
        <v>423</v>
      </c>
      <c r="G156">
        <f t="shared" si="6"/>
        <v>0</v>
      </c>
      <c r="H156">
        <f t="shared" si="7"/>
        <v>0</v>
      </c>
      <c r="I156">
        <f t="shared" si="8"/>
        <v>0</v>
      </c>
    </row>
    <row r="157" spans="1:9" x14ac:dyDescent="0.3">
      <c r="A157" s="12">
        <v>4250</v>
      </c>
      <c r="B157" s="5">
        <v>4300</v>
      </c>
      <c r="C157" s="4">
        <v>428</v>
      </c>
      <c r="D157" s="4">
        <v>428</v>
      </c>
      <c r="E157" s="4">
        <v>428</v>
      </c>
      <c r="F157" s="11">
        <v>428</v>
      </c>
      <c r="G157">
        <f t="shared" si="6"/>
        <v>0</v>
      </c>
      <c r="H157">
        <f t="shared" si="7"/>
        <v>0</v>
      </c>
      <c r="I157">
        <f t="shared" si="8"/>
        <v>0</v>
      </c>
    </row>
    <row r="158" spans="1:9" x14ac:dyDescent="0.3">
      <c r="A158" s="12">
        <v>4300</v>
      </c>
      <c r="B158" s="5">
        <v>4350</v>
      </c>
      <c r="C158" s="4">
        <v>433</v>
      </c>
      <c r="D158" s="4">
        <v>433</v>
      </c>
      <c r="E158" s="4">
        <v>433</v>
      </c>
      <c r="F158" s="11">
        <v>433</v>
      </c>
      <c r="G158">
        <f t="shared" si="6"/>
        <v>0</v>
      </c>
      <c r="H158">
        <f t="shared" si="7"/>
        <v>0</v>
      </c>
      <c r="I158">
        <f t="shared" si="8"/>
        <v>0</v>
      </c>
    </row>
    <row r="159" spans="1:9" x14ac:dyDescent="0.3">
      <c r="A159" s="12">
        <v>4350</v>
      </c>
      <c r="B159" s="5">
        <v>4400</v>
      </c>
      <c r="C159" s="4">
        <v>438</v>
      </c>
      <c r="D159" s="4">
        <v>438</v>
      </c>
      <c r="E159" s="4">
        <v>438</v>
      </c>
      <c r="F159" s="11">
        <v>438</v>
      </c>
      <c r="G159">
        <f t="shared" si="6"/>
        <v>0</v>
      </c>
      <c r="H159">
        <f t="shared" si="7"/>
        <v>0</v>
      </c>
      <c r="I159">
        <f t="shared" si="8"/>
        <v>0</v>
      </c>
    </row>
    <row r="160" spans="1:9" x14ac:dyDescent="0.3">
      <c r="A160" s="12">
        <v>4400</v>
      </c>
      <c r="B160" s="5">
        <v>4450</v>
      </c>
      <c r="C160" s="4">
        <v>443</v>
      </c>
      <c r="D160" s="4">
        <v>443</v>
      </c>
      <c r="E160" s="4">
        <v>443</v>
      </c>
      <c r="F160" s="11">
        <v>443</v>
      </c>
      <c r="G160">
        <f t="shared" si="6"/>
        <v>0</v>
      </c>
      <c r="H160">
        <f t="shared" si="7"/>
        <v>0</v>
      </c>
      <c r="I160">
        <f t="shared" si="8"/>
        <v>0</v>
      </c>
    </row>
    <row r="161" spans="1:9" x14ac:dyDescent="0.3">
      <c r="A161" s="12">
        <v>4450</v>
      </c>
      <c r="B161" s="5">
        <v>4500</v>
      </c>
      <c r="C161" s="4">
        <v>448</v>
      </c>
      <c r="D161" s="4">
        <v>448</v>
      </c>
      <c r="E161" s="4">
        <v>448</v>
      </c>
      <c r="F161" s="11">
        <v>448</v>
      </c>
      <c r="G161">
        <f t="shared" si="6"/>
        <v>0</v>
      </c>
      <c r="H161">
        <f t="shared" si="7"/>
        <v>0</v>
      </c>
      <c r="I161">
        <f t="shared" si="8"/>
        <v>0</v>
      </c>
    </row>
    <row r="162" spans="1:9" x14ac:dyDescent="0.3">
      <c r="A162" s="12">
        <v>4500</v>
      </c>
      <c r="B162" s="5">
        <v>4550</v>
      </c>
      <c r="C162" s="4">
        <v>453</v>
      </c>
      <c r="D162" s="4">
        <v>453</v>
      </c>
      <c r="E162" s="4">
        <v>453</v>
      </c>
      <c r="F162" s="11">
        <v>453</v>
      </c>
      <c r="G162">
        <f t="shared" si="6"/>
        <v>0</v>
      </c>
      <c r="H162">
        <f t="shared" si="7"/>
        <v>0</v>
      </c>
      <c r="I162">
        <f t="shared" si="8"/>
        <v>0</v>
      </c>
    </row>
    <row r="163" spans="1:9" x14ac:dyDescent="0.3">
      <c r="A163" s="12">
        <v>4550</v>
      </c>
      <c r="B163" s="5">
        <v>4600</v>
      </c>
      <c r="C163" s="4">
        <v>458</v>
      </c>
      <c r="D163" s="4">
        <v>458</v>
      </c>
      <c r="E163" s="4">
        <v>458</v>
      </c>
      <c r="F163" s="11">
        <v>458</v>
      </c>
      <c r="G163">
        <f t="shared" si="6"/>
        <v>0</v>
      </c>
      <c r="H163">
        <f t="shared" si="7"/>
        <v>0</v>
      </c>
      <c r="I163">
        <f t="shared" si="8"/>
        <v>0</v>
      </c>
    </row>
    <row r="164" spans="1:9" x14ac:dyDescent="0.3">
      <c r="A164" s="12">
        <v>4600</v>
      </c>
      <c r="B164" s="5">
        <v>4650</v>
      </c>
      <c r="C164" s="4">
        <v>463</v>
      </c>
      <c r="D164" s="4">
        <v>463</v>
      </c>
      <c r="E164" s="4">
        <v>463</v>
      </c>
      <c r="F164" s="11">
        <v>463</v>
      </c>
      <c r="G164">
        <f t="shared" si="6"/>
        <v>0</v>
      </c>
      <c r="H164">
        <f t="shared" si="7"/>
        <v>0</v>
      </c>
      <c r="I164">
        <f t="shared" si="8"/>
        <v>0</v>
      </c>
    </row>
    <row r="165" spans="1:9" x14ac:dyDescent="0.3">
      <c r="A165" s="12">
        <v>4650</v>
      </c>
      <c r="B165" s="5">
        <v>4700</v>
      </c>
      <c r="C165" s="4">
        <v>468</v>
      </c>
      <c r="D165" s="4">
        <v>468</v>
      </c>
      <c r="E165" s="4">
        <v>468</v>
      </c>
      <c r="F165" s="11">
        <v>468</v>
      </c>
      <c r="G165">
        <f t="shared" si="6"/>
        <v>0</v>
      </c>
      <c r="H165">
        <f t="shared" si="7"/>
        <v>0</v>
      </c>
      <c r="I165">
        <f t="shared" si="8"/>
        <v>0</v>
      </c>
    </row>
    <row r="166" spans="1:9" x14ac:dyDescent="0.3">
      <c r="A166" s="12">
        <v>4700</v>
      </c>
      <c r="B166" s="5">
        <v>4750</v>
      </c>
      <c r="C166" s="4">
        <v>473</v>
      </c>
      <c r="D166" s="4">
        <v>473</v>
      </c>
      <c r="E166" s="4">
        <v>473</v>
      </c>
      <c r="F166" s="11">
        <v>473</v>
      </c>
      <c r="G166">
        <f t="shared" si="6"/>
        <v>0</v>
      </c>
      <c r="H166">
        <f t="shared" si="7"/>
        <v>0</v>
      </c>
      <c r="I166">
        <f t="shared" si="8"/>
        <v>0</v>
      </c>
    </row>
    <row r="167" spans="1:9" x14ac:dyDescent="0.3">
      <c r="A167" s="12">
        <v>4750</v>
      </c>
      <c r="B167" s="5">
        <v>4800</v>
      </c>
      <c r="C167" s="4">
        <v>478</v>
      </c>
      <c r="D167" s="4">
        <v>478</v>
      </c>
      <c r="E167" s="4">
        <v>478</v>
      </c>
      <c r="F167" s="11">
        <v>478</v>
      </c>
      <c r="G167">
        <f t="shared" si="6"/>
        <v>0</v>
      </c>
      <c r="H167">
        <f t="shared" si="7"/>
        <v>0</v>
      </c>
      <c r="I167">
        <f t="shared" si="8"/>
        <v>0</v>
      </c>
    </row>
    <row r="168" spans="1:9" x14ac:dyDescent="0.3">
      <c r="A168" s="12">
        <v>4800</v>
      </c>
      <c r="B168" s="5">
        <v>4850</v>
      </c>
      <c r="C168" s="4">
        <v>483</v>
      </c>
      <c r="D168" s="4">
        <v>483</v>
      </c>
      <c r="E168" s="4">
        <v>483</v>
      </c>
      <c r="F168" s="11">
        <v>483</v>
      </c>
      <c r="G168">
        <f t="shared" si="6"/>
        <v>0</v>
      </c>
      <c r="H168">
        <f t="shared" si="7"/>
        <v>0</v>
      </c>
      <c r="I168">
        <f t="shared" si="8"/>
        <v>0</v>
      </c>
    </row>
    <row r="169" spans="1:9" x14ac:dyDescent="0.3">
      <c r="A169" s="12">
        <v>4850</v>
      </c>
      <c r="B169" s="5">
        <v>4900</v>
      </c>
      <c r="C169" s="4">
        <v>488</v>
      </c>
      <c r="D169" s="4">
        <v>488</v>
      </c>
      <c r="E169" s="4">
        <v>488</v>
      </c>
      <c r="F169" s="11">
        <v>488</v>
      </c>
      <c r="G169">
        <f t="shared" si="6"/>
        <v>0</v>
      </c>
      <c r="H169">
        <f t="shared" si="7"/>
        <v>0</v>
      </c>
      <c r="I169">
        <f t="shared" si="8"/>
        <v>0</v>
      </c>
    </row>
    <row r="170" spans="1:9" x14ac:dyDescent="0.3">
      <c r="A170" s="12">
        <v>4900</v>
      </c>
      <c r="B170" s="5">
        <v>4950</v>
      </c>
      <c r="C170" s="4">
        <v>493</v>
      </c>
      <c r="D170" s="4">
        <v>493</v>
      </c>
      <c r="E170" s="4">
        <v>493</v>
      </c>
      <c r="F170" s="11">
        <v>493</v>
      </c>
      <c r="G170">
        <f t="shared" si="6"/>
        <v>0</v>
      </c>
      <c r="H170">
        <f t="shared" si="7"/>
        <v>0</v>
      </c>
      <c r="I170">
        <f t="shared" si="8"/>
        <v>0</v>
      </c>
    </row>
    <row r="171" spans="1:9" ht="15" thickBot="1" x14ac:dyDescent="0.35">
      <c r="A171" s="12">
        <v>4950</v>
      </c>
      <c r="B171" s="5">
        <v>5000</v>
      </c>
      <c r="C171" s="4">
        <v>498</v>
      </c>
      <c r="D171" s="4">
        <v>498</v>
      </c>
      <c r="E171" s="4">
        <v>498</v>
      </c>
      <c r="F171" s="11">
        <v>498</v>
      </c>
      <c r="G171">
        <f t="shared" si="6"/>
        <v>0</v>
      </c>
      <c r="H171">
        <f t="shared" si="7"/>
        <v>0</v>
      </c>
      <c r="I171">
        <f t="shared" si="8"/>
        <v>0</v>
      </c>
    </row>
    <row r="172" spans="1:9" ht="15.6" thickTop="1" thickBot="1" x14ac:dyDescent="0.35">
      <c r="A172" s="23">
        <v>5000</v>
      </c>
      <c r="B172" s="24"/>
      <c r="C172" s="24"/>
      <c r="D172" s="24"/>
      <c r="E172" s="24"/>
      <c r="F172" s="25"/>
      <c r="G172">
        <f t="shared" si="6"/>
        <v>0</v>
      </c>
      <c r="H172">
        <f t="shared" si="7"/>
        <v>0</v>
      </c>
      <c r="I172">
        <f t="shared" si="8"/>
        <v>0</v>
      </c>
    </row>
    <row r="173" spans="1:9" x14ac:dyDescent="0.3">
      <c r="A173" s="12">
        <v>5000</v>
      </c>
      <c r="B173" s="5">
        <v>5050</v>
      </c>
      <c r="C173" s="4">
        <v>503</v>
      </c>
      <c r="D173" s="4">
        <v>503</v>
      </c>
      <c r="E173" s="4">
        <v>503</v>
      </c>
      <c r="F173" s="11">
        <v>503</v>
      </c>
      <c r="G173">
        <f t="shared" si="6"/>
        <v>0</v>
      </c>
      <c r="H173">
        <f t="shared" si="7"/>
        <v>0</v>
      </c>
      <c r="I173">
        <f t="shared" si="8"/>
        <v>0</v>
      </c>
    </row>
    <row r="174" spans="1:9" x14ac:dyDescent="0.3">
      <c r="A174" s="12">
        <v>5050</v>
      </c>
      <c r="B174" s="5">
        <v>5100</v>
      </c>
      <c r="C174" s="4">
        <v>508</v>
      </c>
      <c r="D174" s="4">
        <v>508</v>
      </c>
      <c r="E174" s="4">
        <v>508</v>
      </c>
      <c r="F174" s="11">
        <v>508</v>
      </c>
      <c r="G174">
        <f t="shared" si="6"/>
        <v>0</v>
      </c>
      <c r="H174">
        <f t="shared" si="7"/>
        <v>0</v>
      </c>
      <c r="I174">
        <f t="shared" si="8"/>
        <v>0</v>
      </c>
    </row>
    <row r="175" spans="1:9" x14ac:dyDescent="0.3">
      <c r="A175" s="12">
        <v>5100</v>
      </c>
      <c r="B175" s="5">
        <v>5150</v>
      </c>
      <c r="C175" s="4">
        <v>513</v>
      </c>
      <c r="D175" s="4">
        <v>513</v>
      </c>
      <c r="E175" s="4">
        <v>513</v>
      </c>
      <c r="F175" s="11">
        <v>513</v>
      </c>
      <c r="G175">
        <f t="shared" si="6"/>
        <v>0</v>
      </c>
      <c r="H175">
        <f t="shared" si="7"/>
        <v>0</v>
      </c>
      <c r="I175">
        <f t="shared" si="8"/>
        <v>0</v>
      </c>
    </row>
    <row r="176" spans="1:9" x14ac:dyDescent="0.3">
      <c r="A176" s="12">
        <v>5150</v>
      </c>
      <c r="B176" s="5">
        <v>5200</v>
      </c>
      <c r="C176" s="4">
        <v>518</v>
      </c>
      <c r="D176" s="4">
        <v>518</v>
      </c>
      <c r="E176" s="4">
        <v>518</v>
      </c>
      <c r="F176" s="11">
        <v>518</v>
      </c>
      <c r="G176">
        <f t="shared" si="6"/>
        <v>0</v>
      </c>
      <c r="H176">
        <f t="shared" si="7"/>
        <v>0</v>
      </c>
      <c r="I176">
        <f t="shared" si="8"/>
        <v>0</v>
      </c>
    </row>
    <row r="177" spans="1:9" x14ac:dyDescent="0.3">
      <c r="A177" s="12">
        <v>5200</v>
      </c>
      <c r="B177" s="5">
        <v>5250</v>
      </c>
      <c r="C177" s="4">
        <v>523</v>
      </c>
      <c r="D177" s="4">
        <v>523</v>
      </c>
      <c r="E177" s="4">
        <v>523</v>
      </c>
      <c r="F177" s="11">
        <v>523</v>
      </c>
      <c r="G177">
        <f t="shared" si="6"/>
        <v>0</v>
      </c>
      <c r="H177">
        <f t="shared" si="7"/>
        <v>0</v>
      </c>
      <c r="I177">
        <f t="shared" si="8"/>
        <v>0</v>
      </c>
    </row>
    <row r="178" spans="1:9" x14ac:dyDescent="0.3">
      <c r="A178" s="12">
        <v>5250</v>
      </c>
      <c r="B178" s="5">
        <v>5300</v>
      </c>
      <c r="C178" s="4">
        <v>528</v>
      </c>
      <c r="D178" s="4">
        <v>528</v>
      </c>
      <c r="E178" s="4">
        <v>528</v>
      </c>
      <c r="F178" s="11">
        <v>528</v>
      </c>
      <c r="G178">
        <f t="shared" si="6"/>
        <v>0</v>
      </c>
      <c r="H178">
        <f t="shared" si="7"/>
        <v>0</v>
      </c>
      <c r="I178">
        <f t="shared" si="8"/>
        <v>0</v>
      </c>
    </row>
    <row r="179" spans="1:9" x14ac:dyDescent="0.3">
      <c r="A179" s="12">
        <v>5300</v>
      </c>
      <c r="B179" s="5">
        <v>5350</v>
      </c>
      <c r="C179" s="4">
        <v>533</v>
      </c>
      <c r="D179" s="4">
        <v>533</v>
      </c>
      <c r="E179" s="4">
        <v>533</v>
      </c>
      <c r="F179" s="11">
        <v>533</v>
      </c>
      <c r="G179">
        <f t="shared" si="6"/>
        <v>0</v>
      </c>
      <c r="H179">
        <f t="shared" si="7"/>
        <v>0</v>
      </c>
      <c r="I179">
        <f t="shared" si="8"/>
        <v>0</v>
      </c>
    </row>
    <row r="180" spans="1:9" x14ac:dyDescent="0.3">
      <c r="A180" s="12">
        <v>5350</v>
      </c>
      <c r="B180" s="5">
        <v>5400</v>
      </c>
      <c r="C180" s="4">
        <v>538</v>
      </c>
      <c r="D180" s="4">
        <v>538</v>
      </c>
      <c r="E180" s="4">
        <v>538</v>
      </c>
      <c r="F180" s="11">
        <v>538</v>
      </c>
      <c r="G180">
        <f t="shared" si="6"/>
        <v>0</v>
      </c>
      <c r="H180">
        <f t="shared" si="7"/>
        <v>0</v>
      </c>
      <c r="I180">
        <f t="shared" si="8"/>
        <v>0</v>
      </c>
    </row>
    <row r="181" spans="1:9" x14ac:dyDescent="0.3">
      <c r="A181" s="12">
        <v>5400</v>
      </c>
      <c r="B181" s="5">
        <v>5450</v>
      </c>
      <c r="C181" s="4">
        <v>543</v>
      </c>
      <c r="D181" s="4">
        <v>543</v>
      </c>
      <c r="E181" s="4">
        <v>543</v>
      </c>
      <c r="F181" s="11">
        <v>543</v>
      </c>
      <c r="G181">
        <f t="shared" si="6"/>
        <v>0</v>
      </c>
      <c r="H181">
        <f t="shared" si="7"/>
        <v>0</v>
      </c>
      <c r="I181">
        <f t="shared" si="8"/>
        <v>0</v>
      </c>
    </row>
    <row r="182" spans="1:9" x14ac:dyDescent="0.3">
      <c r="A182" s="12">
        <v>5450</v>
      </c>
      <c r="B182" s="5">
        <v>5500</v>
      </c>
      <c r="C182" s="4">
        <v>548</v>
      </c>
      <c r="D182" s="4">
        <v>548</v>
      </c>
      <c r="E182" s="4">
        <v>548</v>
      </c>
      <c r="F182" s="11">
        <v>548</v>
      </c>
      <c r="G182">
        <f t="shared" si="6"/>
        <v>0</v>
      </c>
      <c r="H182">
        <f t="shared" si="7"/>
        <v>0</v>
      </c>
      <c r="I182">
        <f t="shared" si="8"/>
        <v>0</v>
      </c>
    </row>
    <row r="183" spans="1:9" x14ac:dyDescent="0.3">
      <c r="A183" s="12">
        <v>5500</v>
      </c>
      <c r="B183" s="5">
        <v>5550</v>
      </c>
      <c r="C183" s="4">
        <v>553</v>
      </c>
      <c r="D183" s="4">
        <v>553</v>
      </c>
      <c r="E183" s="4">
        <v>553</v>
      </c>
      <c r="F183" s="11">
        <v>553</v>
      </c>
      <c r="G183">
        <f t="shared" si="6"/>
        <v>0</v>
      </c>
      <c r="H183">
        <f t="shared" si="7"/>
        <v>0</v>
      </c>
      <c r="I183">
        <f t="shared" si="8"/>
        <v>0</v>
      </c>
    </row>
    <row r="184" spans="1:9" x14ac:dyDescent="0.3">
      <c r="A184" s="12">
        <v>5550</v>
      </c>
      <c r="B184" s="5">
        <v>5600</v>
      </c>
      <c r="C184" s="4">
        <v>558</v>
      </c>
      <c r="D184" s="4">
        <v>558</v>
      </c>
      <c r="E184" s="4">
        <v>558</v>
      </c>
      <c r="F184" s="11">
        <v>558</v>
      </c>
      <c r="G184">
        <f t="shared" si="6"/>
        <v>0</v>
      </c>
      <c r="H184">
        <f t="shared" si="7"/>
        <v>0</v>
      </c>
      <c r="I184">
        <f t="shared" si="8"/>
        <v>0</v>
      </c>
    </row>
    <row r="185" spans="1:9" x14ac:dyDescent="0.3">
      <c r="A185" s="12">
        <v>5600</v>
      </c>
      <c r="B185" s="5">
        <v>5650</v>
      </c>
      <c r="C185" s="4">
        <v>563</v>
      </c>
      <c r="D185" s="4">
        <v>563</v>
      </c>
      <c r="E185" s="4">
        <v>563</v>
      </c>
      <c r="F185" s="11">
        <v>563</v>
      </c>
      <c r="G185">
        <f t="shared" si="6"/>
        <v>0</v>
      </c>
      <c r="H185">
        <f t="shared" si="7"/>
        <v>0</v>
      </c>
      <c r="I185">
        <f t="shared" si="8"/>
        <v>0</v>
      </c>
    </row>
    <row r="186" spans="1:9" x14ac:dyDescent="0.3">
      <c r="A186" s="12">
        <v>5650</v>
      </c>
      <c r="B186" s="5">
        <v>5700</v>
      </c>
      <c r="C186" s="4">
        <v>568</v>
      </c>
      <c r="D186" s="4">
        <v>568</v>
      </c>
      <c r="E186" s="4">
        <v>568</v>
      </c>
      <c r="F186" s="11">
        <v>568</v>
      </c>
      <c r="G186">
        <f t="shared" si="6"/>
        <v>0</v>
      </c>
      <c r="H186">
        <f t="shared" si="7"/>
        <v>0</v>
      </c>
      <c r="I186">
        <f t="shared" si="8"/>
        <v>0</v>
      </c>
    </row>
    <row r="187" spans="1:9" x14ac:dyDescent="0.3">
      <c r="A187" s="12">
        <v>5700</v>
      </c>
      <c r="B187" s="5">
        <v>5750</v>
      </c>
      <c r="C187" s="4">
        <v>573</v>
      </c>
      <c r="D187" s="4">
        <v>573</v>
      </c>
      <c r="E187" s="4">
        <v>573</v>
      </c>
      <c r="F187" s="11">
        <v>573</v>
      </c>
      <c r="G187">
        <f t="shared" si="6"/>
        <v>0</v>
      </c>
      <c r="H187">
        <f t="shared" si="7"/>
        <v>0</v>
      </c>
      <c r="I187">
        <f t="shared" si="8"/>
        <v>0</v>
      </c>
    </row>
    <row r="188" spans="1:9" x14ac:dyDescent="0.3">
      <c r="A188" s="12">
        <v>5750</v>
      </c>
      <c r="B188" s="5">
        <v>5800</v>
      </c>
      <c r="C188" s="4">
        <v>578</v>
      </c>
      <c r="D188" s="4">
        <v>578</v>
      </c>
      <c r="E188" s="4">
        <v>578</v>
      </c>
      <c r="F188" s="11">
        <v>578</v>
      </c>
      <c r="G188">
        <f t="shared" si="6"/>
        <v>0</v>
      </c>
      <c r="H188">
        <f t="shared" si="7"/>
        <v>0</v>
      </c>
      <c r="I188">
        <f t="shared" si="8"/>
        <v>0</v>
      </c>
    </row>
    <row r="189" spans="1:9" x14ac:dyDescent="0.3">
      <c r="A189" s="12">
        <v>5800</v>
      </c>
      <c r="B189" s="5">
        <v>5850</v>
      </c>
      <c r="C189" s="4">
        <v>583</v>
      </c>
      <c r="D189" s="4">
        <v>583</v>
      </c>
      <c r="E189" s="4">
        <v>583</v>
      </c>
      <c r="F189" s="11">
        <v>583</v>
      </c>
      <c r="G189">
        <f t="shared" si="6"/>
        <v>0</v>
      </c>
      <c r="H189">
        <f t="shared" si="7"/>
        <v>0</v>
      </c>
      <c r="I189">
        <f t="shared" si="8"/>
        <v>0</v>
      </c>
    </row>
    <row r="190" spans="1:9" x14ac:dyDescent="0.3">
      <c r="A190" s="12">
        <v>5850</v>
      </c>
      <c r="B190" s="5">
        <v>5900</v>
      </c>
      <c r="C190" s="4">
        <v>588</v>
      </c>
      <c r="D190" s="4">
        <v>588</v>
      </c>
      <c r="E190" s="4">
        <v>588</v>
      </c>
      <c r="F190" s="11">
        <v>588</v>
      </c>
      <c r="G190">
        <f t="shared" si="6"/>
        <v>0</v>
      </c>
      <c r="H190">
        <f t="shared" si="7"/>
        <v>0</v>
      </c>
      <c r="I190">
        <f t="shared" si="8"/>
        <v>0</v>
      </c>
    </row>
    <row r="191" spans="1:9" x14ac:dyDescent="0.3">
      <c r="A191" s="12">
        <v>5900</v>
      </c>
      <c r="B191" s="5">
        <v>5950</v>
      </c>
      <c r="C191" s="4">
        <v>593</v>
      </c>
      <c r="D191" s="4">
        <v>593</v>
      </c>
      <c r="E191" s="4">
        <v>593</v>
      </c>
      <c r="F191" s="11">
        <v>593</v>
      </c>
      <c r="G191">
        <f t="shared" si="6"/>
        <v>0</v>
      </c>
      <c r="H191">
        <f t="shared" si="7"/>
        <v>0</v>
      </c>
      <c r="I191">
        <f t="shared" si="8"/>
        <v>0</v>
      </c>
    </row>
    <row r="192" spans="1:9" ht="15" thickBot="1" x14ac:dyDescent="0.35">
      <c r="A192" s="12">
        <v>5950</v>
      </c>
      <c r="B192" s="5">
        <v>6000</v>
      </c>
      <c r="C192" s="4">
        <v>598</v>
      </c>
      <c r="D192" s="4">
        <v>598</v>
      </c>
      <c r="E192" s="4">
        <v>598</v>
      </c>
      <c r="F192" s="11">
        <v>598</v>
      </c>
      <c r="G192">
        <f t="shared" si="6"/>
        <v>0</v>
      </c>
      <c r="H192">
        <f t="shared" si="7"/>
        <v>0</v>
      </c>
      <c r="I192">
        <f t="shared" si="8"/>
        <v>0</v>
      </c>
    </row>
    <row r="193" spans="1:9" ht="15.6" thickTop="1" thickBot="1" x14ac:dyDescent="0.35">
      <c r="A193" s="23">
        <v>6000</v>
      </c>
      <c r="B193" s="24"/>
      <c r="C193" s="24"/>
      <c r="D193" s="24"/>
      <c r="E193" s="24"/>
      <c r="F193" s="25"/>
      <c r="G193">
        <f t="shared" si="6"/>
        <v>0</v>
      </c>
      <c r="H193">
        <f t="shared" si="7"/>
        <v>0</v>
      </c>
      <c r="I193">
        <f t="shared" si="8"/>
        <v>0</v>
      </c>
    </row>
    <row r="194" spans="1:9" x14ac:dyDescent="0.3">
      <c r="A194" s="12">
        <v>6000</v>
      </c>
      <c r="B194" s="5">
        <v>6050</v>
      </c>
      <c r="C194" s="4">
        <v>603</v>
      </c>
      <c r="D194" s="4">
        <v>603</v>
      </c>
      <c r="E194" s="4">
        <v>603</v>
      </c>
      <c r="F194" s="11">
        <v>603</v>
      </c>
      <c r="G194">
        <f t="shared" si="6"/>
        <v>0</v>
      </c>
      <c r="H194">
        <f t="shared" si="7"/>
        <v>0</v>
      </c>
      <c r="I194">
        <f t="shared" si="8"/>
        <v>0</v>
      </c>
    </row>
    <row r="195" spans="1:9" x14ac:dyDescent="0.3">
      <c r="A195" s="12">
        <v>6050</v>
      </c>
      <c r="B195" s="5">
        <v>6100</v>
      </c>
      <c r="C195" s="4">
        <v>608</v>
      </c>
      <c r="D195" s="4">
        <v>608</v>
      </c>
      <c r="E195" s="4">
        <v>608</v>
      </c>
      <c r="F195" s="11">
        <v>608</v>
      </c>
      <c r="G195">
        <f t="shared" si="6"/>
        <v>0</v>
      </c>
      <c r="H195">
        <f t="shared" si="7"/>
        <v>0</v>
      </c>
      <c r="I195">
        <f t="shared" si="8"/>
        <v>0</v>
      </c>
    </row>
    <row r="196" spans="1:9" x14ac:dyDescent="0.3">
      <c r="A196" s="12">
        <v>6100</v>
      </c>
      <c r="B196" s="5">
        <v>6150</v>
      </c>
      <c r="C196" s="4">
        <v>613</v>
      </c>
      <c r="D196" s="4">
        <v>613</v>
      </c>
      <c r="E196" s="4">
        <v>613</v>
      </c>
      <c r="F196" s="11">
        <v>613</v>
      </c>
      <c r="G196">
        <f t="shared" si="6"/>
        <v>0</v>
      </c>
      <c r="H196">
        <f t="shared" si="7"/>
        <v>0</v>
      </c>
      <c r="I196">
        <f t="shared" si="8"/>
        <v>0</v>
      </c>
    </row>
    <row r="197" spans="1:9" x14ac:dyDescent="0.3">
      <c r="A197" s="12">
        <v>6150</v>
      </c>
      <c r="B197" s="5">
        <v>6200</v>
      </c>
      <c r="C197" s="4">
        <v>618</v>
      </c>
      <c r="D197" s="4">
        <v>618</v>
      </c>
      <c r="E197" s="4">
        <v>618</v>
      </c>
      <c r="F197" s="11">
        <v>618</v>
      </c>
      <c r="G197">
        <f t="shared" si="6"/>
        <v>0</v>
      </c>
      <c r="H197">
        <f t="shared" si="7"/>
        <v>0</v>
      </c>
      <c r="I197">
        <f t="shared" si="8"/>
        <v>0</v>
      </c>
    </row>
    <row r="198" spans="1:9" x14ac:dyDescent="0.3">
      <c r="A198" s="12">
        <v>6200</v>
      </c>
      <c r="B198" s="5">
        <v>6250</v>
      </c>
      <c r="C198" s="4">
        <v>623</v>
      </c>
      <c r="D198" s="4">
        <v>623</v>
      </c>
      <c r="E198" s="4">
        <v>623</v>
      </c>
      <c r="F198" s="11">
        <v>623</v>
      </c>
      <c r="G198">
        <f t="shared" si="6"/>
        <v>0</v>
      </c>
      <c r="H198">
        <f t="shared" si="7"/>
        <v>0</v>
      </c>
      <c r="I198">
        <f t="shared" si="8"/>
        <v>0</v>
      </c>
    </row>
    <row r="199" spans="1:9" x14ac:dyDescent="0.3">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
      <c r="A200" s="12">
        <v>6300</v>
      </c>
      <c r="B200" s="5">
        <v>6350</v>
      </c>
      <c r="C200" s="4">
        <v>633</v>
      </c>
      <c r="D200" s="4">
        <v>633</v>
      </c>
      <c r="E200" s="4">
        <v>633</v>
      </c>
      <c r="F200" s="11">
        <v>633</v>
      </c>
      <c r="G200">
        <f t="shared" si="9"/>
        <v>0</v>
      </c>
      <c r="H200">
        <f t="shared" si="10"/>
        <v>0</v>
      </c>
      <c r="I200">
        <f t="shared" si="11"/>
        <v>0</v>
      </c>
    </row>
    <row r="201" spans="1:9" x14ac:dyDescent="0.3">
      <c r="A201" s="12">
        <v>6350</v>
      </c>
      <c r="B201" s="5">
        <v>6400</v>
      </c>
      <c r="C201" s="4">
        <v>638</v>
      </c>
      <c r="D201" s="4">
        <v>638</v>
      </c>
      <c r="E201" s="4">
        <v>638</v>
      </c>
      <c r="F201" s="11">
        <v>638</v>
      </c>
      <c r="G201">
        <f t="shared" si="9"/>
        <v>0</v>
      </c>
      <c r="H201">
        <f t="shared" si="10"/>
        <v>0</v>
      </c>
      <c r="I201">
        <f t="shared" si="11"/>
        <v>0</v>
      </c>
    </row>
    <row r="202" spans="1:9" x14ac:dyDescent="0.3">
      <c r="A202" s="12">
        <v>6400</v>
      </c>
      <c r="B202" s="5">
        <v>6450</v>
      </c>
      <c r="C202" s="4">
        <v>643</v>
      </c>
      <c r="D202" s="4">
        <v>643</v>
      </c>
      <c r="E202" s="4">
        <v>643</v>
      </c>
      <c r="F202" s="11">
        <v>643</v>
      </c>
      <c r="G202">
        <f t="shared" si="9"/>
        <v>0</v>
      </c>
      <c r="H202">
        <f t="shared" si="10"/>
        <v>0</v>
      </c>
      <c r="I202">
        <f t="shared" si="11"/>
        <v>0</v>
      </c>
    </row>
    <row r="203" spans="1:9" x14ac:dyDescent="0.3">
      <c r="A203" s="12">
        <v>6450</v>
      </c>
      <c r="B203" s="5">
        <v>6500</v>
      </c>
      <c r="C203" s="4">
        <v>648</v>
      </c>
      <c r="D203" s="4">
        <v>648</v>
      </c>
      <c r="E203" s="4">
        <v>648</v>
      </c>
      <c r="F203" s="11">
        <v>648</v>
      </c>
      <c r="G203">
        <f t="shared" si="9"/>
        <v>0</v>
      </c>
      <c r="H203">
        <f t="shared" si="10"/>
        <v>0</v>
      </c>
      <c r="I203">
        <f t="shared" si="11"/>
        <v>0</v>
      </c>
    </row>
    <row r="204" spans="1:9" x14ac:dyDescent="0.3">
      <c r="A204" s="12">
        <v>6500</v>
      </c>
      <c r="B204" s="5">
        <v>6550</v>
      </c>
      <c r="C204" s="4">
        <v>653</v>
      </c>
      <c r="D204" s="4">
        <v>653</v>
      </c>
      <c r="E204" s="4">
        <v>653</v>
      </c>
      <c r="F204" s="11">
        <v>653</v>
      </c>
      <c r="G204">
        <f t="shared" si="9"/>
        <v>0</v>
      </c>
      <c r="H204">
        <f t="shared" si="10"/>
        <v>0</v>
      </c>
      <c r="I204">
        <f t="shared" si="11"/>
        <v>0</v>
      </c>
    </row>
    <row r="205" spans="1:9" x14ac:dyDescent="0.3">
      <c r="A205" s="12">
        <v>6550</v>
      </c>
      <c r="B205" s="5">
        <v>6600</v>
      </c>
      <c r="C205" s="4">
        <v>658</v>
      </c>
      <c r="D205" s="4">
        <v>658</v>
      </c>
      <c r="E205" s="4">
        <v>658</v>
      </c>
      <c r="F205" s="11">
        <v>658</v>
      </c>
      <c r="G205">
        <f t="shared" si="9"/>
        <v>0</v>
      </c>
      <c r="H205">
        <f t="shared" si="10"/>
        <v>0</v>
      </c>
      <c r="I205">
        <f t="shared" si="11"/>
        <v>0</v>
      </c>
    </row>
    <row r="206" spans="1:9" x14ac:dyDescent="0.3">
      <c r="A206" s="12">
        <v>6600</v>
      </c>
      <c r="B206" s="5">
        <v>6650</v>
      </c>
      <c r="C206" s="4">
        <v>663</v>
      </c>
      <c r="D206" s="4">
        <v>663</v>
      </c>
      <c r="E206" s="4">
        <v>663</v>
      </c>
      <c r="F206" s="11">
        <v>663</v>
      </c>
      <c r="G206">
        <f t="shared" si="9"/>
        <v>0</v>
      </c>
      <c r="H206">
        <f t="shared" si="10"/>
        <v>0</v>
      </c>
      <c r="I206">
        <f t="shared" si="11"/>
        <v>0</v>
      </c>
    </row>
    <row r="207" spans="1:9" x14ac:dyDescent="0.3">
      <c r="A207" s="12">
        <v>6650</v>
      </c>
      <c r="B207" s="5">
        <v>6700</v>
      </c>
      <c r="C207" s="4">
        <v>668</v>
      </c>
      <c r="D207" s="4">
        <v>668</v>
      </c>
      <c r="E207" s="4">
        <v>668</v>
      </c>
      <c r="F207" s="11">
        <v>668</v>
      </c>
      <c r="G207">
        <f t="shared" si="9"/>
        <v>0</v>
      </c>
      <c r="H207">
        <f t="shared" si="10"/>
        <v>0</v>
      </c>
      <c r="I207">
        <f t="shared" si="11"/>
        <v>0</v>
      </c>
    </row>
    <row r="208" spans="1:9" x14ac:dyDescent="0.3">
      <c r="A208" s="12">
        <v>6700</v>
      </c>
      <c r="B208" s="5">
        <v>6750</v>
      </c>
      <c r="C208" s="4">
        <v>673</v>
      </c>
      <c r="D208" s="4">
        <v>673</v>
      </c>
      <c r="E208" s="4">
        <v>673</v>
      </c>
      <c r="F208" s="11">
        <v>673</v>
      </c>
      <c r="G208">
        <f t="shared" si="9"/>
        <v>0</v>
      </c>
      <c r="H208">
        <f t="shared" si="10"/>
        <v>0</v>
      </c>
      <c r="I208">
        <f t="shared" si="11"/>
        <v>0</v>
      </c>
    </row>
    <row r="209" spans="1:9" x14ac:dyDescent="0.3">
      <c r="A209" s="12">
        <v>6750</v>
      </c>
      <c r="B209" s="5">
        <v>6800</v>
      </c>
      <c r="C209" s="4">
        <v>678</v>
      </c>
      <c r="D209" s="4">
        <v>678</v>
      </c>
      <c r="E209" s="4">
        <v>678</v>
      </c>
      <c r="F209" s="11">
        <v>678</v>
      </c>
      <c r="G209">
        <f t="shared" si="9"/>
        <v>0</v>
      </c>
      <c r="H209">
        <f t="shared" si="10"/>
        <v>0</v>
      </c>
      <c r="I209">
        <f t="shared" si="11"/>
        <v>0</v>
      </c>
    </row>
    <row r="210" spans="1:9" x14ac:dyDescent="0.3">
      <c r="A210" s="12">
        <v>6800</v>
      </c>
      <c r="B210" s="5">
        <v>6850</v>
      </c>
      <c r="C210" s="4">
        <v>683</v>
      </c>
      <c r="D210" s="4">
        <v>683</v>
      </c>
      <c r="E210" s="4">
        <v>683</v>
      </c>
      <c r="F210" s="11">
        <v>683</v>
      </c>
      <c r="G210">
        <f t="shared" si="9"/>
        <v>0</v>
      </c>
      <c r="H210">
        <f t="shared" si="10"/>
        <v>0</v>
      </c>
      <c r="I210">
        <f t="shared" si="11"/>
        <v>0</v>
      </c>
    </row>
    <row r="211" spans="1:9" x14ac:dyDescent="0.3">
      <c r="A211" s="12">
        <v>6850</v>
      </c>
      <c r="B211" s="5">
        <v>6900</v>
      </c>
      <c r="C211" s="4">
        <v>688</v>
      </c>
      <c r="D211" s="4">
        <v>688</v>
      </c>
      <c r="E211" s="4">
        <v>688</v>
      </c>
      <c r="F211" s="11">
        <v>688</v>
      </c>
      <c r="G211">
        <f t="shared" si="9"/>
        <v>0</v>
      </c>
      <c r="H211">
        <f t="shared" si="10"/>
        <v>0</v>
      </c>
      <c r="I211">
        <f t="shared" si="11"/>
        <v>0</v>
      </c>
    </row>
    <row r="212" spans="1:9" x14ac:dyDescent="0.3">
      <c r="A212" s="12">
        <v>6900</v>
      </c>
      <c r="B212" s="5">
        <v>6950</v>
      </c>
      <c r="C212" s="4">
        <v>693</v>
      </c>
      <c r="D212" s="4">
        <v>693</v>
      </c>
      <c r="E212" s="4">
        <v>693</v>
      </c>
      <c r="F212" s="11">
        <v>693</v>
      </c>
      <c r="G212">
        <f t="shared" si="9"/>
        <v>0</v>
      </c>
      <c r="H212">
        <f t="shared" si="10"/>
        <v>0</v>
      </c>
      <c r="I212">
        <f t="shared" si="11"/>
        <v>0</v>
      </c>
    </row>
    <row r="213" spans="1:9" ht="15" thickBot="1" x14ac:dyDescent="0.35">
      <c r="A213" s="12">
        <v>6950</v>
      </c>
      <c r="B213" s="5">
        <v>7000</v>
      </c>
      <c r="C213" s="4">
        <v>698</v>
      </c>
      <c r="D213" s="4">
        <v>698</v>
      </c>
      <c r="E213" s="4">
        <v>698</v>
      </c>
      <c r="F213" s="11">
        <v>698</v>
      </c>
      <c r="G213">
        <f t="shared" si="9"/>
        <v>0</v>
      </c>
      <c r="H213">
        <f t="shared" si="10"/>
        <v>0</v>
      </c>
      <c r="I213">
        <f t="shared" si="11"/>
        <v>0</v>
      </c>
    </row>
    <row r="214" spans="1:9" ht="15.6" thickTop="1" thickBot="1" x14ac:dyDescent="0.35">
      <c r="A214" s="23">
        <v>7000</v>
      </c>
      <c r="B214" s="24"/>
      <c r="C214" s="24"/>
      <c r="D214" s="24"/>
      <c r="E214" s="24"/>
      <c r="F214" s="25"/>
      <c r="G214">
        <f t="shared" si="9"/>
        <v>0</v>
      </c>
      <c r="H214">
        <f t="shared" si="10"/>
        <v>0</v>
      </c>
      <c r="I214">
        <f t="shared" si="11"/>
        <v>0</v>
      </c>
    </row>
    <row r="215" spans="1:9" x14ac:dyDescent="0.3">
      <c r="A215" s="12">
        <v>7000</v>
      </c>
      <c r="B215" s="5">
        <v>7050</v>
      </c>
      <c r="C215" s="4">
        <v>703</v>
      </c>
      <c r="D215" s="4">
        <v>703</v>
      </c>
      <c r="E215" s="4">
        <v>703</v>
      </c>
      <c r="F215" s="11">
        <v>703</v>
      </c>
      <c r="G215">
        <f t="shared" si="9"/>
        <v>0</v>
      </c>
      <c r="H215">
        <f t="shared" si="10"/>
        <v>0</v>
      </c>
      <c r="I215">
        <f t="shared" si="11"/>
        <v>0</v>
      </c>
    </row>
    <row r="216" spans="1:9" x14ac:dyDescent="0.3">
      <c r="A216" s="12">
        <v>7050</v>
      </c>
      <c r="B216" s="5">
        <v>7100</v>
      </c>
      <c r="C216" s="4">
        <v>708</v>
      </c>
      <c r="D216" s="4">
        <v>708</v>
      </c>
      <c r="E216" s="4">
        <v>708</v>
      </c>
      <c r="F216" s="11">
        <v>708</v>
      </c>
      <c r="G216">
        <f t="shared" si="9"/>
        <v>0</v>
      </c>
      <c r="H216">
        <f t="shared" si="10"/>
        <v>0</v>
      </c>
      <c r="I216">
        <f t="shared" si="11"/>
        <v>0</v>
      </c>
    </row>
    <row r="217" spans="1:9" x14ac:dyDescent="0.3">
      <c r="A217" s="12">
        <v>7100</v>
      </c>
      <c r="B217" s="5">
        <v>7150</v>
      </c>
      <c r="C217" s="4">
        <v>713</v>
      </c>
      <c r="D217" s="4">
        <v>713</v>
      </c>
      <c r="E217" s="4">
        <v>713</v>
      </c>
      <c r="F217" s="11">
        <v>713</v>
      </c>
      <c r="G217">
        <f t="shared" si="9"/>
        <v>0</v>
      </c>
      <c r="H217">
        <f t="shared" si="10"/>
        <v>0</v>
      </c>
      <c r="I217">
        <f t="shared" si="11"/>
        <v>0</v>
      </c>
    </row>
    <row r="218" spans="1:9" x14ac:dyDescent="0.3">
      <c r="A218" s="12">
        <v>7150</v>
      </c>
      <c r="B218" s="5">
        <v>7200</v>
      </c>
      <c r="C218" s="4">
        <v>718</v>
      </c>
      <c r="D218" s="4">
        <v>718</v>
      </c>
      <c r="E218" s="4">
        <v>718</v>
      </c>
      <c r="F218" s="11">
        <v>718</v>
      </c>
      <c r="G218">
        <f t="shared" si="9"/>
        <v>0</v>
      </c>
      <c r="H218">
        <f t="shared" si="10"/>
        <v>0</v>
      </c>
      <c r="I218">
        <f t="shared" si="11"/>
        <v>0</v>
      </c>
    </row>
    <row r="219" spans="1:9" x14ac:dyDescent="0.3">
      <c r="A219" s="12">
        <v>7200</v>
      </c>
      <c r="B219" s="5">
        <v>7250</v>
      </c>
      <c r="C219" s="4">
        <v>723</v>
      </c>
      <c r="D219" s="4">
        <v>723</v>
      </c>
      <c r="E219" s="4">
        <v>723</v>
      </c>
      <c r="F219" s="11">
        <v>723</v>
      </c>
      <c r="G219">
        <f t="shared" si="9"/>
        <v>0</v>
      </c>
      <c r="H219">
        <f t="shared" si="10"/>
        <v>0</v>
      </c>
      <c r="I219">
        <f t="shared" si="11"/>
        <v>0</v>
      </c>
    </row>
    <row r="220" spans="1:9" x14ac:dyDescent="0.3">
      <c r="A220" s="12">
        <v>7250</v>
      </c>
      <c r="B220" s="5">
        <v>7300</v>
      </c>
      <c r="C220" s="4">
        <v>728</v>
      </c>
      <c r="D220" s="4">
        <v>728</v>
      </c>
      <c r="E220" s="4">
        <v>728</v>
      </c>
      <c r="F220" s="11">
        <v>728</v>
      </c>
      <c r="G220">
        <f t="shared" si="9"/>
        <v>0</v>
      </c>
      <c r="H220">
        <f t="shared" si="10"/>
        <v>0</v>
      </c>
      <c r="I220">
        <f t="shared" si="11"/>
        <v>0</v>
      </c>
    </row>
    <row r="221" spans="1:9" x14ac:dyDescent="0.3">
      <c r="A221" s="12">
        <v>7300</v>
      </c>
      <c r="B221" s="5">
        <v>7350</v>
      </c>
      <c r="C221" s="4">
        <v>733</v>
      </c>
      <c r="D221" s="4">
        <v>733</v>
      </c>
      <c r="E221" s="4">
        <v>733</v>
      </c>
      <c r="F221" s="11">
        <v>733</v>
      </c>
      <c r="G221">
        <f t="shared" si="9"/>
        <v>0</v>
      </c>
      <c r="H221">
        <f t="shared" si="10"/>
        <v>0</v>
      </c>
      <c r="I221">
        <f t="shared" si="11"/>
        <v>0</v>
      </c>
    </row>
    <row r="222" spans="1:9" x14ac:dyDescent="0.3">
      <c r="A222" s="12">
        <v>7350</v>
      </c>
      <c r="B222" s="5">
        <v>7400</v>
      </c>
      <c r="C222" s="4">
        <v>738</v>
      </c>
      <c r="D222" s="4">
        <v>738</v>
      </c>
      <c r="E222" s="4">
        <v>738</v>
      </c>
      <c r="F222" s="11">
        <v>738</v>
      </c>
      <c r="G222">
        <f t="shared" si="9"/>
        <v>0</v>
      </c>
      <c r="H222">
        <f t="shared" si="10"/>
        <v>0</v>
      </c>
      <c r="I222">
        <f t="shared" si="11"/>
        <v>0</v>
      </c>
    </row>
    <row r="223" spans="1:9" x14ac:dyDescent="0.3">
      <c r="A223" s="12">
        <v>7400</v>
      </c>
      <c r="B223" s="5">
        <v>7450</v>
      </c>
      <c r="C223" s="4">
        <v>743</v>
      </c>
      <c r="D223" s="4">
        <v>743</v>
      </c>
      <c r="E223" s="4">
        <v>743</v>
      </c>
      <c r="F223" s="11">
        <v>743</v>
      </c>
      <c r="G223">
        <f t="shared" si="9"/>
        <v>0</v>
      </c>
      <c r="H223">
        <f t="shared" si="10"/>
        <v>0</v>
      </c>
      <c r="I223">
        <f t="shared" si="11"/>
        <v>0</v>
      </c>
    </row>
    <row r="224" spans="1:9" x14ac:dyDescent="0.3">
      <c r="A224" s="12">
        <v>7450</v>
      </c>
      <c r="B224" s="5">
        <v>7500</v>
      </c>
      <c r="C224" s="4">
        <v>748</v>
      </c>
      <c r="D224" s="4">
        <v>748</v>
      </c>
      <c r="E224" s="4">
        <v>748</v>
      </c>
      <c r="F224" s="11">
        <v>748</v>
      </c>
      <c r="G224">
        <f t="shared" si="9"/>
        <v>0</v>
      </c>
      <c r="H224">
        <f t="shared" si="10"/>
        <v>0</v>
      </c>
      <c r="I224">
        <f t="shared" si="11"/>
        <v>0</v>
      </c>
    </row>
    <row r="225" spans="1:9" x14ac:dyDescent="0.3">
      <c r="A225" s="12">
        <v>7500</v>
      </c>
      <c r="B225" s="5">
        <v>7550</v>
      </c>
      <c r="C225" s="4">
        <v>753</v>
      </c>
      <c r="D225" s="4">
        <v>753</v>
      </c>
      <c r="E225" s="4">
        <v>753</v>
      </c>
      <c r="F225" s="11">
        <v>753</v>
      </c>
      <c r="G225">
        <f t="shared" si="9"/>
        <v>0</v>
      </c>
      <c r="H225">
        <f t="shared" si="10"/>
        <v>0</v>
      </c>
      <c r="I225">
        <f t="shared" si="11"/>
        <v>0</v>
      </c>
    </row>
    <row r="226" spans="1:9" x14ac:dyDescent="0.3">
      <c r="A226" s="12">
        <v>7550</v>
      </c>
      <c r="B226" s="5">
        <v>7600</v>
      </c>
      <c r="C226" s="4">
        <v>758</v>
      </c>
      <c r="D226" s="4">
        <v>758</v>
      </c>
      <c r="E226" s="4">
        <v>758</v>
      </c>
      <c r="F226" s="11">
        <v>758</v>
      </c>
      <c r="G226">
        <f t="shared" si="9"/>
        <v>0</v>
      </c>
      <c r="H226">
        <f t="shared" si="10"/>
        <v>0</v>
      </c>
      <c r="I226">
        <f t="shared" si="11"/>
        <v>0</v>
      </c>
    </row>
    <row r="227" spans="1:9" x14ac:dyDescent="0.3">
      <c r="A227" s="12">
        <v>7600</v>
      </c>
      <c r="B227" s="5">
        <v>7650</v>
      </c>
      <c r="C227" s="4">
        <v>763</v>
      </c>
      <c r="D227" s="4">
        <v>763</v>
      </c>
      <c r="E227" s="4">
        <v>763</v>
      </c>
      <c r="F227" s="11">
        <v>763</v>
      </c>
      <c r="G227">
        <f t="shared" si="9"/>
        <v>0</v>
      </c>
      <c r="H227">
        <f t="shared" si="10"/>
        <v>0</v>
      </c>
      <c r="I227">
        <f t="shared" si="11"/>
        <v>0</v>
      </c>
    </row>
    <row r="228" spans="1:9" x14ac:dyDescent="0.3">
      <c r="A228" s="12">
        <v>7650</v>
      </c>
      <c r="B228" s="5">
        <v>7700</v>
      </c>
      <c r="C228" s="4">
        <v>768</v>
      </c>
      <c r="D228" s="4">
        <v>768</v>
      </c>
      <c r="E228" s="4">
        <v>768</v>
      </c>
      <c r="F228" s="11">
        <v>768</v>
      </c>
      <c r="G228">
        <f t="shared" si="9"/>
        <v>0</v>
      </c>
      <c r="H228">
        <f t="shared" si="10"/>
        <v>0</v>
      </c>
      <c r="I228">
        <f t="shared" si="11"/>
        <v>0</v>
      </c>
    </row>
    <row r="229" spans="1:9" x14ac:dyDescent="0.3">
      <c r="A229" s="12">
        <v>7700</v>
      </c>
      <c r="B229" s="5">
        <v>7750</v>
      </c>
      <c r="C229" s="4">
        <v>773</v>
      </c>
      <c r="D229" s="4">
        <v>773</v>
      </c>
      <c r="E229" s="4">
        <v>773</v>
      </c>
      <c r="F229" s="11">
        <v>773</v>
      </c>
      <c r="G229">
        <f t="shared" si="9"/>
        <v>0</v>
      </c>
      <c r="H229">
        <f t="shared" si="10"/>
        <v>0</v>
      </c>
      <c r="I229">
        <f t="shared" si="11"/>
        <v>0</v>
      </c>
    </row>
    <row r="230" spans="1:9" x14ac:dyDescent="0.3">
      <c r="A230" s="12">
        <v>7750</v>
      </c>
      <c r="B230" s="5">
        <v>7800</v>
      </c>
      <c r="C230" s="4">
        <v>778</v>
      </c>
      <c r="D230" s="4">
        <v>778</v>
      </c>
      <c r="E230" s="4">
        <v>778</v>
      </c>
      <c r="F230" s="11">
        <v>778</v>
      </c>
      <c r="G230">
        <f t="shared" si="9"/>
        <v>0</v>
      </c>
      <c r="H230">
        <f t="shared" si="10"/>
        <v>0</v>
      </c>
      <c r="I230">
        <f t="shared" si="11"/>
        <v>0</v>
      </c>
    </row>
    <row r="231" spans="1:9" x14ac:dyDescent="0.3">
      <c r="A231" s="12">
        <v>7800</v>
      </c>
      <c r="B231" s="5">
        <v>7850</v>
      </c>
      <c r="C231" s="4">
        <v>783</v>
      </c>
      <c r="D231" s="4">
        <v>783</v>
      </c>
      <c r="E231" s="4">
        <v>783</v>
      </c>
      <c r="F231" s="11">
        <v>783</v>
      </c>
      <c r="G231">
        <f t="shared" si="9"/>
        <v>0</v>
      </c>
      <c r="H231">
        <f t="shared" si="10"/>
        <v>0</v>
      </c>
      <c r="I231">
        <f t="shared" si="11"/>
        <v>0</v>
      </c>
    </row>
    <row r="232" spans="1:9" x14ac:dyDescent="0.3">
      <c r="A232" s="12">
        <v>7850</v>
      </c>
      <c r="B232" s="5">
        <v>7900</v>
      </c>
      <c r="C232" s="4">
        <v>788</v>
      </c>
      <c r="D232" s="4">
        <v>788</v>
      </c>
      <c r="E232" s="4">
        <v>788</v>
      </c>
      <c r="F232" s="11">
        <v>788</v>
      </c>
      <c r="G232">
        <f t="shared" si="9"/>
        <v>0</v>
      </c>
      <c r="H232">
        <f t="shared" si="10"/>
        <v>0</v>
      </c>
      <c r="I232">
        <f t="shared" si="11"/>
        <v>0</v>
      </c>
    </row>
    <row r="233" spans="1:9" x14ac:dyDescent="0.3">
      <c r="A233" s="12">
        <v>7900</v>
      </c>
      <c r="B233" s="5">
        <v>7950</v>
      </c>
      <c r="C233" s="4">
        <v>793</v>
      </c>
      <c r="D233" s="4">
        <v>793</v>
      </c>
      <c r="E233" s="4">
        <v>793</v>
      </c>
      <c r="F233" s="11">
        <v>793</v>
      </c>
      <c r="G233">
        <f t="shared" si="9"/>
        <v>0</v>
      </c>
      <c r="H233">
        <f t="shared" si="10"/>
        <v>0</v>
      </c>
      <c r="I233">
        <f t="shared" si="11"/>
        <v>0</v>
      </c>
    </row>
    <row r="234" spans="1:9" ht="15" thickBot="1" x14ac:dyDescent="0.35">
      <c r="A234" s="12">
        <v>7950</v>
      </c>
      <c r="B234" s="5">
        <v>8000</v>
      </c>
      <c r="C234" s="4">
        <v>798</v>
      </c>
      <c r="D234" s="4">
        <v>798</v>
      </c>
      <c r="E234" s="4">
        <v>798</v>
      </c>
      <c r="F234" s="11">
        <v>798</v>
      </c>
      <c r="G234">
        <f t="shared" si="9"/>
        <v>0</v>
      </c>
      <c r="H234">
        <f t="shared" si="10"/>
        <v>0</v>
      </c>
      <c r="I234">
        <f t="shared" si="11"/>
        <v>0</v>
      </c>
    </row>
    <row r="235" spans="1:9" ht="15.6" thickTop="1" thickBot="1" x14ac:dyDescent="0.35">
      <c r="A235" s="23">
        <v>8000</v>
      </c>
      <c r="B235" s="24"/>
      <c r="C235" s="24"/>
      <c r="D235" s="24"/>
      <c r="E235" s="24"/>
      <c r="F235" s="25"/>
      <c r="G235">
        <f t="shared" si="9"/>
        <v>0</v>
      </c>
      <c r="H235">
        <f t="shared" si="10"/>
        <v>0</v>
      </c>
      <c r="I235">
        <f t="shared" si="11"/>
        <v>0</v>
      </c>
    </row>
    <row r="236" spans="1:9" x14ac:dyDescent="0.3">
      <c r="A236" s="12">
        <v>8000</v>
      </c>
      <c r="B236" s="5">
        <v>8050</v>
      </c>
      <c r="C236" s="4">
        <v>803</v>
      </c>
      <c r="D236" s="4">
        <v>803</v>
      </c>
      <c r="E236" s="4">
        <v>803</v>
      </c>
      <c r="F236" s="11">
        <v>803</v>
      </c>
      <c r="G236">
        <f t="shared" si="9"/>
        <v>0</v>
      </c>
      <c r="H236">
        <f t="shared" si="10"/>
        <v>0</v>
      </c>
      <c r="I236">
        <f t="shared" si="11"/>
        <v>0</v>
      </c>
    </row>
    <row r="237" spans="1:9" x14ac:dyDescent="0.3">
      <c r="A237" s="12">
        <v>8050</v>
      </c>
      <c r="B237" s="5">
        <v>8100</v>
      </c>
      <c r="C237" s="4">
        <v>808</v>
      </c>
      <c r="D237" s="4">
        <v>808</v>
      </c>
      <c r="E237" s="4">
        <v>808</v>
      </c>
      <c r="F237" s="11">
        <v>808</v>
      </c>
      <c r="G237">
        <f t="shared" si="9"/>
        <v>0</v>
      </c>
      <c r="H237">
        <f t="shared" si="10"/>
        <v>0</v>
      </c>
      <c r="I237">
        <f t="shared" si="11"/>
        <v>0</v>
      </c>
    </row>
    <row r="238" spans="1:9" x14ac:dyDescent="0.3">
      <c r="A238" s="12">
        <v>8100</v>
      </c>
      <c r="B238" s="5">
        <v>8150</v>
      </c>
      <c r="C238" s="4">
        <v>813</v>
      </c>
      <c r="D238" s="4">
        <v>813</v>
      </c>
      <c r="E238" s="4">
        <v>813</v>
      </c>
      <c r="F238" s="11">
        <v>813</v>
      </c>
      <c r="G238">
        <f t="shared" si="9"/>
        <v>0</v>
      </c>
      <c r="H238">
        <f t="shared" si="10"/>
        <v>0</v>
      </c>
      <c r="I238">
        <f t="shared" si="11"/>
        <v>0</v>
      </c>
    </row>
    <row r="239" spans="1:9" x14ac:dyDescent="0.3">
      <c r="A239" s="12">
        <v>8150</v>
      </c>
      <c r="B239" s="5">
        <v>8200</v>
      </c>
      <c r="C239" s="4">
        <v>818</v>
      </c>
      <c r="D239" s="4">
        <v>818</v>
      </c>
      <c r="E239" s="4">
        <v>818</v>
      </c>
      <c r="F239" s="11">
        <v>818</v>
      </c>
      <c r="G239">
        <f t="shared" si="9"/>
        <v>0</v>
      </c>
      <c r="H239">
        <f t="shared" si="10"/>
        <v>0</v>
      </c>
      <c r="I239">
        <f t="shared" si="11"/>
        <v>0</v>
      </c>
    </row>
    <row r="240" spans="1:9" x14ac:dyDescent="0.3">
      <c r="A240" s="12">
        <v>8200</v>
      </c>
      <c r="B240" s="5">
        <v>8250</v>
      </c>
      <c r="C240" s="4">
        <v>823</v>
      </c>
      <c r="D240" s="4">
        <v>823</v>
      </c>
      <c r="E240" s="4">
        <v>823</v>
      </c>
      <c r="F240" s="11">
        <v>823</v>
      </c>
      <c r="G240">
        <f t="shared" si="9"/>
        <v>0</v>
      </c>
      <c r="H240">
        <f t="shared" si="10"/>
        <v>0</v>
      </c>
      <c r="I240">
        <f t="shared" si="11"/>
        <v>0</v>
      </c>
    </row>
    <row r="241" spans="1:9" x14ac:dyDescent="0.3">
      <c r="A241" s="12">
        <v>8250</v>
      </c>
      <c r="B241" s="5">
        <v>8300</v>
      </c>
      <c r="C241" s="4">
        <v>828</v>
      </c>
      <c r="D241" s="4">
        <v>828</v>
      </c>
      <c r="E241" s="4">
        <v>828</v>
      </c>
      <c r="F241" s="11">
        <v>828</v>
      </c>
      <c r="G241">
        <f t="shared" si="9"/>
        <v>0</v>
      </c>
      <c r="H241">
        <f t="shared" si="10"/>
        <v>0</v>
      </c>
      <c r="I241">
        <f t="shared" si="11"/>
        <v>0</v>
      </c>
    </row>
    <row r="242" spans="1:9" x14ac:dyDescent="0.3">
      <c r="A242" s="12">
        <v>8300</v>
      </c>
      <c r="B242" s="5">
        <v>8350</v>
      </c>
      <c r="C242" s="4">
        <v>833</v>
      </c>
      <c r="D242" s="4">
        <v>833</v>
      </c>
      <c r="E242" s="4">
        <v>833</v>
      </c>
      <c r="F242" s="11">
        <v>833</v>
      </c>
      <c r="G242">
        <f t="shared" si="9"/>
        <v>0</v>
      </c>
      <c r="H242">
        <f t="shared" si="10"/>
        <v>0</v>
      </c>
      <c r="I242">
        <f t="shared" si="11"/>
        <v>0</v>
      </c>
    </row>
    <row r="243" spans="1:9" x14ac:dyDescent="0.3">
      <c r="A243" s="12">
        <v>8350</v>
      </c>
      <c r="B243" s="5">
        <v>8400</v>
      </c>
      <c r="C243" s="4">
        <v>838</v>
      </c>
      <c r="D243" s="4">
        <v>838</v>
      </c>
      <c r="E243" s="4">
        <v>838</v>
      </c>
      <c r="F243" s="11">
        <v>838</v>
      </c>
      <c r="G243">
        <f t="shared" si="9"/>
        <v>0</v>
      </c>
      <c r="H243">
        <f t="shared" si="10"/>
        <v>0</v>
      </c>
      <c r="I243">
        <f t="shared" si="11"/>
        <v>0</v>
      </c>
    </row>
    <row r="244" spans="1:9" x14ac:dyDescent="0.3">
      <c r="A244" s="12">
        <v>8400</v>
      </c>
      <c r="B244" s="5">
        <v>8450</v>
      </c>
      <c r="C244" s="4">
        <v>843</v>
      </c>
      <c r="D244" s="4">
        <v>843</v>
      </c>
      <c r="E244" s="4">
        <v>843</v>
      </c>
      <c r="F244" s="11">
        <v>843</v>
      </c>
      <c r="G244">
        <f t="shared" si="9"/>
        <v>0</v>
      </c>
      <c r="H244">
        <f t="shared" si="10"/>
        <v>0</v>
      </c>
      <c r="I244">
        <f t="shared" si="11"/>
        <v>0</v>
      </c>
    </row>
    <row r="245" spans="1:9" x14ac:dyDescent="0.3">
      <c r="A245" s="12">
        <v>8450</v>
      </c>
      <c r="B245" s="5">
        <v>8500</v>
      </c>
      <c r="C245" s="4">
        <v>848</v>
      </c>
      <c r="D245" s="4">
        <v>848</v>
      </c>
      <c r="E245" s="4">
        <v>848</v>
      </c>
      <c r="F245" s="11">
        <v>848</v>
      </c>
      <c r="G245">
        <f t="shared" si="9"/>
        <v>0</v>
      </c>
      <c r="H245">
        <f t="shared" si="10"/>
        <v>0</v>
      </c>
      <c r="I245">
        <f t="shared" si="11"/>
        <v>0</v>
      </c>
    </row>
    <row r="246" spans="1:9" x14ac:dyDescent="0.3">
      <c r="A246" s="12">
        <v>8500</v>
      </c>
      <c r="B246" s="5">
        <v>8550</v>
      </c>
      <c r="C246" s="4">
        <v>853</v>
      </c>
      <c r="D246" s="4">
        <v>853</v>
      </c>
      <c r="E246" s="4">
        <v>853</v>
      </c>
      <c r="F246" s="11">
        <v>853</v>
      </c>
      <c r="G246">
        <f t="shared" si="9"/>
        <v>0</v>
      </c>
      <c r="H246">
        <f t="shared" si="10"/>
        <v>0</v>
      </c>
      <c r="I246">
        <f t="shared" si="11"/>
        <v>0</v>
      </c>
    </row>
    <row r="247" spans="1:9" x14ac:dyDescent="0.3">
      <c r="A247" s="12">
        <v>8550</v>
      </c>
      <c r="B247" s="5">
        <v>8600</v>
      </c>
      <c r="C247" s="4">
        <v>858</v>
      </c>
      <c r="D247" s="4">
        <v>858</v>
      </c>
      <c r="E247" s="4">
        <v>858</v>
      </c>
      <c r="F247" s="11">
        <v>858</v>
      </c>
      <c r="G247">
        <f t="shared" si="9"/>
        <v>0</v>
      </c>
      <c r="H247">
        <f t="shared" si="10"/>
        <v>0</v>
      </c>
      <c r="I247">
        <f t="shared" si="11"/>
        <v>0</v>
      </c>
    </row>
    <row r="248" spans="1:9" x14ac:dyDescent="0.3">
      <c r="A248" s="12">
        <v>8600</v>
      </c>
      <c r="B248" s="5">
        <v>8650</v>
      </c>
      <c r="C248" s="4">
        <v>863</v>
      </c>
      <c r="D248" s="4">
        <v>863</v>
      </c>
      <c r="E248" s="4">
        <v>863</v>
      </c>
      <c r="F248" s="11">
        <v>863</v>
      </c>
      <c r="G248">
        <f t="shared" si="9"/>
        <v>0</v>
      </c>
      <c r="H248">
        <f t="shared" si="10"/>
        <v>0</v>
      </c>
      <c r="I248">
        <f t="shared" si="11"/>
        <v>0</v>
      </c>
    </row>
    <row r="249" spans="1:9" x14ac:dyDescent="0.3">
      <c r="A249" s="12">
        <v>8650</v>
      </c>
      <c r="B249" s="5">
        <v>8700</v>
      </c>
      <c r="C249" s="4">
        <v>868</v>
      </c>
      <c r="D249" s="4">
        <v>868</v>
      </c>
      <c r="E249" s="4">
        <v>868</v>
      </c>
      <c r="F249" s="11">
        <v>868</v>
      </c>
      <c r="G249">
        <f t="shared" si="9"/>
        <v>0</v>
      </c>
      <c r="H249">
        <f t="shared" si="10"/>
        <v>0</v>
      </c>
      <c r="I249">
        <f t="shared" si="11"/>
        <v>0</v>
      </c>
    </row>
    <row r="250" spans="1:9" x14ac:dyDescent="0.3">
      <c r="A250" s="12">
        <v>8700</v>
      </c>
      <c r="B250" s="5">
        <v>8750</v>
      </c>
      <c r="C250" s="4">
        <v>873</v>
      </c>
      <c r="D250" s="4">
        <v>873</v>
      </c>
      <c r="E250" s="4">
        <v>873</v>
      </c>
      <c r="F250" s="11">
        <v>873</v>
      </c>
      <c r="G250">
        <f t="shared" si="9"/>
        <v>0</v>
      </c>
      <c r="H250">
        <f t="shared" si="10"/>
        <v>0</v>
      </c>
      <c r="I250">
        <f t="shared" si="11"/>
        <v>0</v>
      </c>
    </row>
    <row r="251" spans="1:9" x14ac:dyDescent="0.3">
      <c r="A251" s="12">
        <v>8750</v>
      </c>
      <c r="B251" s="5">
        <v>8800</v>
      </c>
      <c r="C251" s="4">
        <v>878</v>
      </c>
      <c r="D251" s="4">
        <v>878</v>
      </c>
      <c r="E251" s="4">
        <v>878</v>
      </c>
      <c r="F251" s="11">
        <v>878</v>
      </c>
      <c r="G251">
        <f t="shared" si="9"/>
        <v>0</v>
      </c>
      <c r="H251">
        <f t="shared" si="10"/>
        <v>0</v>
      </c>
      <c r="I251">
        <f t="shared" si="11"/>
        <v>0</v>
      </c>
    </row>
    <row r="252" spans="1:9" x14ac:dyDescent="0.3">
      <c r="A252" s="12">
        <v>8800</v>
      </c>
      <c r="B252" s="5">
        <v>8850</v>
      </c>
      <c r="C252" s="4">
        <v>883</v>
      </c>
      <c r="D252" s="4">
        <v>883</v>
      </c>
      <c r="E252" s="4">
        <v>883</v>
      </c>
      <c r="F252" s="11">
        <v>883</v>
      </c>
      <c r="G252">
        <f t="shared" si="9"/>
        <v>0</v>
      </c>
      <c r="H252">
        <f t="shared" si="10"/>
        <v>0</v>
      </c>
      <c r="I252">
        <f t="shared" si="11"/>
        <v>0</v>
      </c>
    </row>
    <row r="253" spans="1:9" x14ac:dyDescent="0.3">
      <c r="A253" s="12">
        <v>8850</v>
      </c>
      <c r="B253" s="5">
        <v>8900</v>
      </c>
      <c r="C253" s="4">
        <v>888</v>
      </c>
      <c r="D253" s="4">
        <v>888</v>
      </c>
      <c r="E253" s="4">
        <v>888</v>
      </c>
      <c r="F253" s="11">
        <v>888</v>
      </c>
      <c r="G253">
        <f t="shared" si="9"/>
        <v>0</v>
      </c>
      <c r="H253">
        <f t="shared" si="10"/>
        <v>0</v>
      </c>
      <c r="I253">
        <f t="shared" si="11"/>
        <v>0</v>
      </c>
    </row>
    <row r="254" spans="1:9" x14ac:dyDescent="0.3">
      <c r="A254" s="12">
        <v>8900</v>
      </c>
      <c r="B254" s="5">
        <v>8950</v>
      </c>
      <c r="C254" s="4">
        <v>893</v>
      </c>
      <c r="D254" s="4">
        <v>893</v>
      </c>
      <c r="E254" s="4">
        <v>893</v>
      </c>
      <c r="F254" s="11">
        <v>893</v>
      </c>
      <c r="G254">
        <f t="shared" si="9"/>
        <v>0</v>
      </c>
      <c r="H254">
        <f t="shared" si="10"/>
        <v>0</v>
      </c>
      <c r="I254">
        <f t="shared" si="11"/>
        <v>0</v>
      </c>
    </row>
    <row r="255" spans="1:9" ht="15" thickBot="1" x14ac:dyDescent="0.35">
      <c r="A255" s="12">
        <v>8950</v>
      </c>
      <c r="B255" s="5">
        <v>9000</v>
      </c>
      <c r="C255" s="4">
        <v>898</v>
      </c>
      <c r="D255" s="4">
        <v>898</v>
      </c>
      <c r="E255" s="4">
        <v>898</v>
      </c>
      <c r="F255" s="11">
        <v>898</v>
      </c>
      <c r="G255">
        <f t="shared" si="9"/>
        <v>0</v>
      </c>
      <c r="H255">
        <f t="shared" si="10"/>
        <v>0</v>
      </c>
      <c r="I255">
        <f t="shared" si="11"/>
        <v>0</v>
      </c>
    </row>
    <row r="256" spans="1:9" ht="15.6" thickTop="1" thickBot="1" x14ac:dyDescent="0.35">
      <c r="A256" s="23">
        <v>9000</v>
      </c>
      <c r="B256" s="24"/>
      <c r="C256" s="24"/>
      <c r="D256" s="24"/>
      <c r="E256" s="24"/>
      <c r="F256" s="25"/>
      <c r="G256">
        <f t="shared" si="9"/>
        <v>0</v>
      </c>
      <c r="H256">
        <f t="shared" si="10"/>
        <v>0</v>
      </c>
      <c r="I256">
        <f t="shared" si="11"/>
        <v>0</v>
      </c>
    </row>
    <row r="257" spans="1:9" x14ac:dyDescent="0.3">
      <c r="A257" s="12">
        <v>9000</v>
      </c>
      <c r="B257" s="5">
        <v>9050</v>
      </c>
      <c r="C257" s="4">
        <v>903</v>
      </c>
      <c r="D257" s="4">
        <v>903</v>
      </c>
      <c r="E257" s="4">
        <v>903</v>
      </c>
      <c r="F257" s="11">
        <v>903</v>
      </c>
      <c r="G257">
        <f t="shared" si="9"/>
        <v>0</v>
      </c>
      <c r="H257">
        <f t="shared" si="10"/>
        <v>0</v>
      </c>
      <c r="I257">
        <f t="shared" si="11"/>
        <v>0</v>
      </c>
    </row>
    <row r="258" spans="1:9" x14ac:dyDescent="0.3">
      <c r="A258" s="12">
        <v>9050</v>
      </c>
      <c r="B258" s="5">
        <v>9100</v>
      </c>
      <c r="C258" s="4">
        <v>908</v>
      </c>
      <c r="D258" s="4">
        <v>908</v>
      </c>
      <c r="E258" s="4">
        <v>908</v>
      </c>
      <c r="F258" s="11">
        <v>908</v>
      </c>
      <c r="G258">
        <f t="shared" si="9"/>
        <v>0</v>
      </c>
      <c r="H258">
        <f t="shared" si="10"/>
        <v>0</v>
      </c>
      <c r="I258">
        <f t="shared" si="11"/>
        <v>0</v>
      </c>
    </row>
    <row r="259" spans="1:9" x14ac:dyDescent="0.3">
      <c r="A259" s="12">
        <v>9100</v>
      </c>
      <c r="B259" s="5">
        <v>9150</v>
      </c>
      <c r="C259" s="4">
        <v>913</v>
      </c>
      <c r="D259" s="4">
        <v>913</v>
      </c>
      <c r="E259" s="4">
        <v>913</v>
      </c>
      <c r="F259" s="11">
        <v>913</v>
      </c>
      <c r="G259">
        <f t="shared" si="9"/>
        <v>0</v>
      </c>
      <c r="H259">
        <f t="shared" si="10"/>
        <v>0</v>
      </c>
      <c r="I259">
        <f t="shared" si="11"/>
        <v>0</v>
      </c>
    </row>
    <row r="260" spans="1:9" x14ac:dyDescent="0.3">
      <c r="A260" s="12">
        <v>9150</v>
      </c>
      <c r="B260" s="5">
        <v>9200</v>
      </c>
      <c r="C260" s="4">
        <v>918</v>
      </c>
      <c r="D260" s="4">
        <v>918</v>
      </c>
      <c r="E260" s="4">
        <v>918</v>
      </c>
      <c r="F260" s="11">
        <v>918</v>
      </c>
      <c r="G260">
        <f t="shared" si="9"/>
        <v>0</v>
      </c>
      <c r="H260">
        <f t="shared" si="10"/>
        <v>0</v>
      </c>
      <c r="I260">
        <f t="shared" si="11"/>
        <v>0</v>
      </c>
    </row>
    <row r="261" spans="1:9" x14ac:dyDescent="0.3">
      <c r="A261" s="12">
        <v>9200</v>
      </c>
      <c r="B261" s="5">
        <v>9250</v>
      </c>
      <c r="C261" s="4">
        <v>923</v>
      </c>
      <c r="D261" s="4">
        <v>923</v>
      </c>
      <c r="E261" s="4">
        <v>923</v>
      </c>
      <c r="F261" s="11">
        <v>923</v>
      </c>
      <c r="G261">
        <f t="shared" si="9"/>
        <v>0</v>
      </c>
      <c r="H261">
        <f t="shared" si="10"/>
        <v>0</v>
      </c>
      <c r="I261">
        <f t="shared" si="11"/>
        <v>0</v>
      </c>
    </row>
    <row r="262" spans="1:9" x14ac:dyDescent="0.3">
      <c r="A262" s="12">
        <v>9250</v>
      </c>
      <c r="B262" s="5">
        <v>9300</v>
      </c>
      <c r="C262" s="4">
        <v>928</v>
      </c>
      <c r="D262" s="4">
        <v>928</v>
      </c>
      <c r="E262" s="4">
        <v>928</v>
      </c>
      <c r="F262" s="11">
        <v>928</v>
      </c>
      <c r="G262">
        <f t="shared" si="9"/>
        <v>0</v>
      </c>
      <c r="H262">
        <f t="shared" si="10"/>
        <v>0</v>
      </c>
      <c r="I262">
        <f t="shared" si="11"/>
        <v>0</v>
      </c>
    </row>
    <row r="263" spans="1:9" x14ac:dyDescent="0.3">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
      <c r="A264" s="12">
        <v>9350</v>
      </c>
      <c r="B264" s="5">
        <v>9400</v>
      </c>
      <c r="C264" s="4">
        <v>938</v>
      </c>
      <c r="D264" s="4">
        <v>938</v>
      </c>
      <c r="E264" s="4">
        <v>938</v>
      </c>
      <c r="F264" s="11">
        <v>938</v>
      </c>
      <c r="G264">
        <f t="shared" si="12"/>
        <v>0</v>
      </c>
      <c r="H264">
        <f t="shared" si="13"/>
        <v>0</v>
      </c>
      <c r="I264">
        <f t="shared" si="14"/>
        <v>0</v>
      </c>
    </row>
    <row r="265" spans="1:9" x14ac:dyDescent="0.3">
      <c r="A265" s="12">
        <v>9400</v>
      </c>
      <c r="B265" s="5">
        <v>9450</v>
      </c>
      <c r="C265" s="4">
        <v>943</v>
      </c>
      <c r="D265" s="4">
        <v>943</v>
      </c>
      <c r="E265" s="4">
        <v>943</v>
      </c>
      <c r="F265" s="11">
        <v>943</v>
      </c>
      <c r="G265">
        <f t="shared" si="12"/>
        <v>0</v>
      </c>
      <c r="H265">
        <f t="shared" si="13"/>
        <v>0</v>
      </c>
      <c r="I265">
        <f t="shared" si="14"/>
        <v>0</v>
      </c>
    </row>
    <row r="266" spans="1:9" x14ac:dyDescent="0.3">
      <c r="A266" s="12">
        <v>9450</v>
      </c>
      <c r="B266" s="5">
        <v>9500</v>
      </c>
      <c r="C266" s="4">
        <v>948</v>
      </c>
      <c r="D266" s="4">
        <v>948</v>
      </c>
      <c r="E266" s="4">
        <v>948</v>
      </c>
      <c r="F266" s="11">
        <v>948</v>
      </c>
      <c r="G266">
        <f t="shared" si="12"/>
        <v>0</v>
      </c>
      <c r="H266">
        <f t="shared" si="13"/>
        <v>0</v>
      </c>
      <c r="I266">
        <f t="shared" si="14"/>
        <v>0</v>
      </c>
    </row>
    <row r="267" spans="1:9" x14ac:dyDescent="0.3">
      <c r="A267" s="12">
        <v>9500</v>
      </c>
      <c r="B267" s="5">
        <v>9550</v>
      </c>
      <c r="C267" s="4">
        <v>953</v>
      </c>
      <c r="D267" s="4">
        <v>953</v>
      </c>
      <c r="E267" s="4">
        <v>953</v>
      </c>
      <c r="F267" s="11">
        <v>953</v>
      </c>
      <c r="G267">
        <f t="shared" si="12"/>
        <v>0</v>
      </c>
      <c r="H267">
        <f t="shared" si="13"/>
        <v>0</v>
      </c>
      <c r="I267">
        <f t="shared" si="14"/>
        <v>0</v>
      </c>
    </row>
    <row r="268" spans="1:9" x14ac:dyDescent="0.3">
      <c r="A268" s="12">
        <v>9550</v>
      </c>
      <c r="B268" s="5">
        <v>9600</v>
      </c>
      <c r="C268" s="4">
        <v>959</v>
      </c>
      <c r="D268" s="4">
        <v>958</v>
      </c>
      <c r="E268" s="4">
        <v>959</v>
      </c>
      <c r="F268" s="11">
        <v>958</v>
      </c>
      <c r="G268">
        <f t="shared" si="12"/>
        <v>0</v>
      </c>
      <c r="H268">
        <f t="shared" si="13"/>
        <v>0</v>
      </c>
      <c r="I268">
        <f t="shared" si="14"/>
        <v>0</v>
      </c>
    </row>
    <row r="269" spans="1:9" x14ac:dyDescent="0.3">
      <c r="A269" s="12">
        <v>9600</v>
      </c>
      <c r="B269" s="5">
        <v>9650</v>
      </c>
      <c r="C269" s="4">
        <v>965</v>
      </c>
      <c r="D269" s="4">
        <v>963</v>
      </c>
      <c r="E269" s="4">
        <v>965</v>
      </c>
      <c r="F269" s="11">
        <v>963</v>
      </c>
      <c r="G269">
        <f t="shared" si="12"/>
        <v>0</v>
      </c>
      <c r="H269">
        <f t="shared" si="13"/>
        <v>0</v>
      </c>
      <c r="I269">
        <f t="shared" si="14"/>
        <v>0</v>
      </c>
    </row>
    <row r="270" spans="1:9" x14ac:dyDescent="0.3">
      <c r="A270" s="12">
        <v>9650</v>
      </c>
      <c r="B270" s="5">
        <v>9700</v>
      </c>
      <c r="C270" s="4">
        <v>971</v>
      </c>
      <c r="D270" s="4">
        <v>968</v>
      </c>
      <c r="E270" s="4">
        <v>971</v>
      </c>
      <c r="F270" s="11">
        <v>968</v>
      </c>
      <c r="G270">
        <f t="shared" si="12"/>
        <v>0</v>
      </c>
      <c r="H270">
        <f t="shared" si="13"/>
        <v>0</v>
      </c>
      <c r="I270">
        <f t="shared" si="14"/>
        <v>0</v>
      </c>
    </row>
    <row r="271" spans="1:9" x14ac:dyDescent="0.3">
      <c r="A271" s="12">
        <v>9700</v>
      </c>
      <c r="B271" s="5">
        <v>9750</v>
      </c>
      <c r="C271" s="4">
        <v>977</v>
      </c>
      <c r="D271" s="4">
        <v>973</v>
      </c>
      <c r="E271" s="4">
        <v>977</v>
      </c>
      <c r="F271" s="11">
        <v>973</v>
      </c>
      <c r="G271">
        <f t="shared" si="12"/>
        <v>0</v>
      </c>
      <c r="H271">
        <f t="shared" si="13"/>
        <v>0</v>
      </c>
      <c r="I271">
        <f t="shared" si="14"/>
        <v>0</v>
      </c>
    </row>
    <row r="272" spans="1:9" x14ac:dyDescent="0.3">
      <c r="A272" s="12">
        <v>9750</v>
      </c>
      <c r="B272" s="5">
        <v>9800</v>
      </c>
      <c r="C272" s="4">
        <v>983</v>
      </c>
      <c r="D272" s="4">
        <v>978</v>
      </c>
      <c r="E272" s="4">
        <v>983</v>
      </c>
      <c r="F272" s="11">
        <v>978</v>
      </c>
      <c r="G272">
        <f t="shared" si="12"/>
        <v>0</v>
      </c>
      <c r="H272">
        <f t="shared" si="13"/>
        <v>0</v>
      </c>
      <c r="I272">
        <f t="shared" si="14"/>
        <v>0</v>
      </c>
    </row>
    <row r="273" spans="1:9" x14ac:dyDescent="0.3">
      <c r="A273" s="12">
        <v>9800</v>
      </c>
      <c r="B273" s="5">
        <v>9850</v>
      </c>
      <c r="C273" s="4">
        <v>989</v>
      </c>
      <c r="D273" s="4">
        <v>983</v>
      </c>
      <c r="E273" s="4">
        <v>989</v>
      </c>
      <c r="F273" s="11">
        <v>983</v>
      </c>
      <c r="G273">
        <f t="shared" si="12"/>
        <v>0</v>
      </c>
      <c r="H273">
        <f t="shared" si="13"/>
        <v>0</v>
      </c>
      <c r="I273">
        <f t="shared" si="14"/>
        <v>0</v>
      </c>
    </row>
    <row r="274" spans="1:9" x14ac:dyDescent="0.3">
      <c r="A274" s="12">
        <v>9850</v>
      </c>
      <c r="B274" s="5">
        <v>9900</v>
      </c>
      <c r="C274" s="4">
        <v>995</v>
      </c>
      <c r="D274" s="4">
        <v>988</v>
      </c>
      <c r="E274" s="4">
        <v>995</v>
      </c>
      <c r="F274" s="11">
        <v>988</v>
      </c>
      <c r="G274">
        <f t="shared" si="12"/>
        <v>0</v>
      </c>
      <c r="H274">
        <f t="shared" si="13"/>
        <v>0</v>
      </c>
      <c r="I274">
        <f t="shared" si="14"/>
        <v>0</v>
      </c>
    </row>
    <row r="275" spans="1:9" x14ac:dyDescent="0.3">
      <c r="A275" s="12">
        <v>9900</v>
      </c>
      <c r="B275" s="5">
        <v>9950</v>
      </c>
      <c r="C275" s="6">
        <v>1001</v>
      </c>
      <c r="D275" s="4">
        <v>993</v>
      </c>
      <c r="E275" s="6">
        <v>1001</v>
      </c>
      <c r="F275" s="11">
        <v>993</v>
      </c>
      <c r="G275">
        <f t="shared" si="12"/>
        <v>0</v>
      </c>
      <c r="H275">
        <f t="shared" si="13"/>
        <v>0</v>
      </c>
      <c r="I275">
        <f t="shared" si="14"/>
        <v>0</v>
      </c>
    </row>
    <row r="276" spans="1:9" ht="15" thickBot="1" x14ac:dyDescent="0.35">
      <c r="A276" s="12">
        <v>9950</v>
      </c>
      <c r="B276" s="5">
        <v>10000</v>
      </c>
      <c r="C276" s="6">
        <v>1007</v>
      </c>
      <c r="D276" s="4">
        <v>998</v>
      </c>
      <c r="E276" s="6">
        <v>1007</v>
      </c>
      <c r="F276" s="11">
        <v>998</v>
      </c>
      <c r="G276">
        <f t="shared" si="12"/>
        <v>0</v>
      </c>
      <c r="H276">
        <f t="shared" si="13"/>
        <v>0</v>
      </c>
      <c r="I276">
        <f t="shared" si="14"/>
        <v>0</v>
      </c>
    </row>
    <row r="277" spans="1:9" ht="15.6" thickTop="1" thickBot="1" x14ac:dyDescent="0.35">
      <c r="A277" s="23">
        <v>10000</v>
      </c>
      <c r="B277" s="24"/>
      <c r="C277" s="24"/>
      <c r="D277" s="24"/>
      <c r="E277" s="24"/>
      <c r="F277" s="25"/>
      <c r="G277">
        <f t="shared" si="12"/>
        <v>0</v>
      </c>
      <c r="H277">
        <f t="shared" si="13"/>
        <v>0</v>
      </c>
      <c r="I277">
        <f t="shared" si="14"/>
        <v>0</v>
      </c>
    </row>
    <row r="278" spans="1:9" x14ac:dyDescent="0.3">
      <c r="A278" s="12">
        <v>10000</v>
      </c>
      <c r="B278" s="5">
        <v>10050</v>
      </c>
      <c r="C278" s="6">
        <v>1013</v>
      </c>
      <c r="D278" s="6">
        <v>1003</v>
      </c>
      <c r="E278" s="6">
        <v>1013</v>
      </c>
      <c r="F278" s="13">
        <v>1003</v>
      </c>
      <c r="G278">
        <f t="shared" si="12"/>
        <v>0</v>
      </c>
      <c r="H278">
        <f t="shared" si="13"/>
        <v>0</v>
      </c>
      <c r="I278">
        <f t="shared" si="14"/>
        <v>0</v>
      </c>
    </row>
    <row r="279" spans="1:9" x14ac:dyDescent="0.3">
      <c r="A279" s="12">
        <v>10050</v>
      </c>
      <c r="B279" s="5">
        <v>10100</v>
      </c>
      <c r="C279" s="6">
        <v>1019</v>
      </c>
      <c r="D279" s="6">
        <v>1008</v>
      </c>
      <c r="E279" s="6">
        <v>1019</v>
      </c>
      <c r="F279" s="13">
        <v>1008</v>
      </c>
      <c r="G279">
        <f t="shared" si="12"/>
        <v>0</v>
      </c>
      <c r="H279">
        <f t="shared" si="13"/>
        <v>0</v>
      </c>
      <c r="I279">
        <f t="shared" si="14"/>
        <v>0</v>
      </c>
    </row>
    <row r="280" spans="1:9" x14ac:dyDescent="0.3">
      <c r="A280" s="12">
        <v>10100</v>
      </c>
      <c r="B280" s="5">
        <v>10150</v>
      </c>
      <c r="C280" s="6">
        <v>1025</v>
      </c>
      <c r="D280" s="6">
        <v>1013</v>
      </c>
      <c r="E280" s="6">
        <v>1025</v>
      </c>
      <c r="F280" s="13">
        <v>1013</v>
      </c>
      <c r="G280">
        <f t="shared" si="12"/>
        <v>0</v>
      </c>
      <c r="H280">
        <f t="shared" si="13"/>
        <v>0</v>
      </c>
      <c r="I280">
        <f t="shared" si="14"/>
        <v>0</v>
      </c>
    </row>
    <row r="281" spans="1:9" x14ac:dyDescent="0.3">
      <c r="A281" s="12">
        <v>10150</v>
      </c>
      <c r="B281" s="5">
        <v>10200</v>
      </c>
      <c r="C281" s="6">
        <v>1031</v>
      </c>
      <c r="D281" s="6">
        <v>1018</v>
      </c>
      <c r="E281" s="6">
        <v>1031</v>
      </c>
      <c r="F281" s="13">
        <v>1018</v>
      </c>
      <c r="G281">
        <f t="shared" si="12"/>
        <v>0</v>
      </c>
      <c r="H281">
        <f t="shared" si="13"/>
        <v>0</v>
      </c>
      <c r="I281">
        <f t="shared" si="14"/>
        <v>0</v>
      </c>
    </row>
    <row r="282" spans="1:9" x14ac:dyDescent="0.3">
      <c r="A282" s="12">
        <v>10200</v>
      </c>
      <c r="B282" s="5">
        <v>10250</v>
      </c>
      <c r="C282" s="6">
        <v>1037</v>
      </c>
      <c r="D282" s="6">
        <v>1023</v>
      </c>
      <c r="E282" s="6">
        <v>1037</v>
      </c>
      <c r="F282" s="13">
        <v>1023</v>
      </c>
      <c r="G282">
        <f t="shared" si="12"/>
        <v>0</v>
      </c>
      <c r="H282">
        <f t="shared" si="13"/>
        <v>0</v>
      </c>
      <c r="I282">
        <f t="shared" si="14"/>
        <v>0</v>
      </c>
    </row>
    <row r="283" spans="1:9" x14ac:dyDescent="0.3">
      <c r="A283" s="12">
        <v>10250</v>
      </c>
      <c r="B283" s="5">
        <v>10300</v>
      </c>
      <c r="C283" s="6">
        <v>1043</v>
      </c>
      <c r="D283" s="6">
        <v>1028</v>
      </c>
      <c r="E283" s="6">
        <v>1043</v>
      </c>
      <c r="F283" s="13">
        <v>1028</v>
      </c>
      <c r="G283">
        <f t="shared" si="12"/>
        <v>0</v>
      </c>
      <c r="H283">
        <f t="shared" si="13"/>
        <v>0</v>
      </c>
      <c r="I283">
        <f t="shared" si="14"/>
        <v>0</v>
      </c>
    </row>
    <row r="284" spans="1:9" x14ac:dyDescent="0.3">
      <c r="A284" s="12">
        <v>10300</v>
      </c>
      <c r="B284" s="5">
        <v>10350</v>
      </c>
      <c r="C284" s="6">
        <v>1049</v>
      </c>
      <c r="D284" s="6">
        <v>1033</v>
      </c>
      <c r="E284" s="6">
        <v>1049</v>
      </c>
      <c r="F284" s="13">
        <v>1033</v>
      </c>
      <c r="G284">
        <f t="shared" si="12"/>
        <v>0</v>
      </c>
      <c r="H284">
        <f t="shared" si="13"/>
        <v>0</v>
      </c>
      <c r="I284">
        <f t="shared" si="14"/>
        <v>0</v>
      </c>
    </row>
    <row r="285" spans="1:9" x14ac:dyDescent="0.3">
      <c r="A285" s="12">
        <v>10350</v>
      </c>
      <c r="B285" s="5">
        <v>10400</v>
      </c>
      <c r="C285" s="6">
        <v>1055</v>
      </c>
      <c r="D285" s="6">
        <v>1038</v>
      </c>
      <c r="E285" s="6">
        <v>1055</v>
      </c>
      <c r="F285" s="13">
        <v>1038</v>
      </c>
      <c r="G285">
        <f t="shared" si="12"/>
        <v>0</v>
      </c>
      <c r="H285">
        <f t="shared" si="13"/>
        <v>0</v>
      </c>
      <c r="I285">
        <f t="shared" si="14"/>
        <v>0</v>
      </c>
    </row>
    <row r="286" spans="1:9" x14ac:dyDescent="0.3">
      <c r="A286" s="12">
        <v>10400</v>
      </c>
      <c r="B286" s="5">
        <v>10450</v>
      </c>
      <c r="C286" s="6">
        <v>1061</v>
      </c>
      <c r="D286" s="6">
        <v>1043</v>
      </c>
      <c r="E286" s="6">
        <v>1061</v>
      </c>
      <c r="F286" s="13">
        <v>1043</v>
      </c>
      <c r="G286">
        <f t="shared" si="12"/>
        <v>0</v>
      </c>
      <c r="H286">
        <f t="shared" si="13"/>
        <v>0</v>
      </c>
      <c r="I286">
        <f t="shared" si="14"/>
        <v>0</v>
      </c>
    </row>
    <row r="287" spans="1:9" x14ac:dyDescent="0.3">
      <c r="A287" s="12">
        <v>10450</v>
      </c>
      <c r="B287" s="5">
        <v>10500</v>
      </c>
      <c r="C287" s="6">
        <v>1067</v>
      </c>
      <c r="D287" s="6">
        <v>1048</v>
      </c>
      <c r="E287" s="6">
        <v>1067</v>
      </c>
      <c r="F287" s="13">
        <v>1048</v>
      </c>
      <c r="G287">
        <f t="shared" si="12"/>
        <v>0</v>
      </c>
      <c r="H287">
        <f t="shared" si="13"/>
        <v>0</v>
      </c>
      <c r="I287">
        <f t="shared" si="14"/>
        <v>0</v>
      </c>
    </row>
    <row r="288" spans="1:9" x14ac:dyDescent="0.3">
      <c r="A288" s="12">
        <v>10500</v>
      </c>
      <c r="B288" s="5">
        <v>10550</v>
      </c>
      <c r="C288" s="6">
        <v>1073</v>
      </c>
      <c r="D288" s="6">
        <v>1053</v>
      </c>
      <c r="E288" s="6">
        <v>1073</v>
      </c>
      <c r="F288" s="13">
        <v>1053</v>
      </c>
      <c r="G288">
        <f t="shared" si="12"/>
        <v>0</v>
      </c>
      <c r="H288">
        <f t="shared" si="13"/>
        <v>0</v>
      </c>
      <c r="I288">
        <f t="shared" si="14"/>
        <v>0</v>
      </c>
    </row>
    <row r="289" spans="1:9" x14ac:dyDescent="0.3">
      <c r="A289" s="12">
        <v>10550</v>
      </c>
      <c r="B289" s="5">
        <v>10600</v>
      </c>
      <c r="C289" s="6">
        <v>1079</v>
      </c>
      <c r="D289" s="6">
        <v>1058</v>
      </c>
      <c r="E289" s="6">
        <v>1079</v>
      </c>
      <c r="F289" s="13">
        <v>1058</v>
      </c>
      <c r="G289">
        <f t="shared" si="12"/>
        <v>0</v>
      </c>
      <c r="H289">
        <f t="shared" si="13"/>
        <v>0</v>
      </c>
      <c r="I289">
        <f t="shared" si="14"/>
        <v>0</v>
      </c>
    </row>
    <row r="290" spans="1:9" x14ac:dyDescent="0.3">
      <c r="A290" s="12">
        <v>10600</v>
      </c>
      <c r="B290" s="5">
        <v>10650</v>
      </c>
      <c r="C290" s="6">
        <v>1085</v>
      </c>
      <c r="D290" s="6">
        <v>1063</v>
      </c>
      <c r="E290" s="6">
        <v>1085</v>
      </c>
      <c r="F290" s="13">
        <v>1063</v>
      </c>
      <c r="G290">
        <f t="shared" si="12"/>
        <v>0</v>
      </c>
      <c r="H290">
        <f t="shared" si="13"/>
        <v>0</v>
      </c>
      <c r="I290">
        <f t="shared" si="14"/>
        <v>0</v>
      </c>
    </row>
    <row r="291" spans="1:9" x14ac:dyDescent="0.3">
      <c r="A291" s="12">
        <v>10650</v>
      </c>
      <c r="B291" s="5">
        <v>10700</v>
      </c>
      <c r="C291" s="6">
        <v>1091</v>
      </c>
      <c r="D291" s="6">
        <v>1068</v>
      </c>
      <c r="E291" s="6">
        <v>1091</v>
      </c>
      <c r="F291" s="13">
        <v>1068</v>
      </c>
      <c r="G291">
        <f t="shared" si="12"/>
        <v>0</v>
      </c>
      <c r="H291">
        <f t="shared" si="13"/>
        <v>0</v>
      </c>
      <c r="I291">
        <f t="shared" si="14"/>
        <v>0</v>
      </c>
    </row>
    <row r="292" spans="1:9" x14ac:dyDescent="0.3">
      <c r="A292" s="12">
        <v>10700</v>
      </c>
      <c r="B292" s="5">
        <v>10750</v>
      </c>
      <c r="C292" s="6">
        <v>1097</v>
      </c>
      <c r="D292" s="6">
        <v>1073</v>
      </c>
      <c r="E292" s="6">
        <v>1097</v>
      </c>
      <c r="F292" s="13">
        <v>1073</v>
      </c>
      <c r="G292">
        <f t="shared" si="12"/>
        <v>0</v>
      </c>
      <c r="H292">
        <f t="shared" si="13"/>
        <v>0</v>
      </c>
      <c r="I292">
        <f t="shared" si="14"/>
        <v>0</v>
      </c>
    </row>
    <row r="293" spans="1:9" x14ac:dyDescent="0.3">
      <c r="A293" s="12">
        <v>10750</v>
      </c>
      <c r="B293" s="5">
        <v>10800</v>
      </c>
      <c r="C293" s="6">
        <v>1103</v>
      </c>
      <c r="D293" s="6">
        <v>1078</v>
      </c>
      <c r="E293" s="6">
        <v>1103</v>
      </c>
      <c r="F293" s="13">
        <v>1078</v>
      </c>
      <c r="G293">
        <f t="shared" si="12"/>
        <v>0</v>
      </c>
      <c r="H293">
        <f t="shared" si="13"/>
        <v>0</v>
      </c>
      <c r="I293">
        <f t="shared" si="14"/>
        <v>0</v>
      </c>
    </row>
    <row r="294" spans="1:9" x14ac:dyDescent="0.3">
      <c r="A294" s="12">
        <v>10800</v>
      </c>
      <c r="B294" s="5">
        <v>10850</v>
      </c>
      <c r="C294" s="6">
        <v>1109</v>
      </c>
      <c r="D294" s="6">
        <v>1083</v>
      </c>
      <c r="E294" s="6">
        <v>1109</v>
      </c>
      <c r="F294" s="13">
        <v>1083</v>
      </c>
      <c r="G294">
        <f t="shared" si="12"/>
        <v>0</v>
      </c>
      <c r="H294">
        <f t="shared" si="13"/>
        <v>0</v>
      </c>
      <c r="I294">
        <f t="shared" si="14"/>
        <v>0</v>
      </c>
    </row>
    <row r="295" spans="1:9" x14ac:dyDescent="0.3">
      <c r="A295" s="12">
        <v>10850</v>
      </c>
      <c r="B295" s="5">
        <v>10900</v>
      </c>
      <c r="C295" s="6">
        <v>1115</v>
      </c>
      <c r="D295" s="6">
        <v>1088</v>
      </c>
      <c r="E295" s="6">
        <v>1115</v>
      </c>
      <c r="F295" s="13">
        <v>1088</v>
      </c>
      <c r="G295">
        <f t="shared" si="12"/>
        <v>0</v>
      </c>
      <c r="H295">
        <f t="shared" si="13"/>
        <v>0</v>
      </c>
      <c r="I295">
        <f t="shared" si="14"/>
        <v>0</v>
      </c>
    </row>
    <row r="296" spans="1:9" x14ac:dyDescent="0.3">
      <c r="A296" s="12">
        <v>10900</v>
      </c>
      <c r="B296" s="5">
        <v>10950</v>
      </c>
      <c r="C296" s="6">
        <v>1121</v>
      </c>
      <c r="D296" s="6">
        <v>1093</v>
      </c>
      <c r="E296" s="6">
        <v>1121</v>
      </c>
      <c r="F296" s="13">
        <v>1093</v>
      </c>
      <c r="G296">
        <f t="shared" si="12"/>
        <v>0</v>
      </c>
      <c r="H296">
        <f t="shared" si="13"/>
        <v>0</v>
      </c>
      <c r="I296">
        <f t="shared" si="14"/>
        <v>0</v>
      </c>
    </row>
    <row r="297" spans="1:9" ht="15" thickBot="1" x14ac:dyDescent="0.35">
      <c r="A297" s="12">
        <v>10950</v>
      </c>
      <c r="B297" s="5">
        <v>11000</v>
      </c>
      <c r="C297" s="6">
        <v>1127</v>
      </c>
      <c r="D297" s="6">
        <v>1098</v>
      </c>
      <c r="E297" s="6">
        <v>1127</v>
      </c>
      <c r="F297" s="13">
        <v>1098</v>
      </c>
      <c r="G297">
        <f t="shared" si="12"/>
        <v>0</v>
      </c>
      <c r="H297">
        <f t="shared" si="13"/>
        <v>0</v>
      </c>
      <c r="I297">
        <f t="shared" si="14"/>
        <v>0</v>
      </c>
    </row>
    <row r="298" spans="1:9" ht="15.6" thickTop="1" thickBot="1" x14ac:dyDescent="0.35">
      <c r="A298" s="23">
        <v>11000</v>
      </c>
      <c r="B298" s="24"/>
      <c r="C298" s="24"/>
      <c r="D298" s="24"/>
      <c r="E298" s="24"/>
      <c r="F298" s="25"/>
      <c r="G298">
        <f t="shared" si="12"/>
        <v>0</v>
      </c>
      <c r="H298">
        <f t="shared" si="13"/>
        <v>0</v>
      </c>
      <c r="I298">
        <f t="shared" si="14"/>
        <v>0</v>
      </c>
    </row>
    <row r="299" spans="1:9" x14ac:dyDescent="0.3">
      <c r="A299" s="12">
        <v>11000</v>
      </c>
      <c r="B299" s="5">
        <v>11050</v>
      </c>
      <c r="C299" s="6">
        <v>1133</v>
      </c>
      <c r="D299" s="6">
        <v>1103</v>
      </c>
      <c r="E299" s="6">
        <v>1133</v>
      </c>
      <c r="F299" s="13">
        <v>1103</v>
      </c>
      <c r="G299">
        <f t="shared" si="12"/>
        <v>0</v>
      </c>
      <c r="H299">
        <f t="shared" si="13"/>
        <v>0</v>
      </c>
      <c r="I299">
        <f t="shared" si="14"/>
        <v>0</v>
      </c>
    </row>
    <row r="300" spans="1:9" x14ac:dyDescent="0.3">
      <c r="A300" s="12">
        <v>11050</v>
      </c>
      <c r="B300" s="5">
        <v>11100</v>
      </c>
      <c r="C300" s="6">
        <v>1139</v>
      </c>
      <c r="D300" s="6">
        <v>1108</v>
      </c>
      <c r="E300" s="6">
        <v>1139</v>
      </c>
      <c r="F300" s="13">
        <v>1108</v>
      </c>
      <c r="G300">
        <f t="shared" si="12"/>
        <v>0</v>
      </c>
      <c r="H300">
        <f t="shared" si="13"/>
        <v>0</v>
      </c>
      <c r="I300">
        <f t="shared" si="14"/>
        <v>0</v>
      </c>
    </row>
    <row r="301" spans="1:9" x14ac:dyDescent="0.3">
      <c r="A301" s="12">
        <v>11100</v>
      </c>
      <c r="B301" s="5">
        <v>11150</v>
      </c>
      <c r="C301" s="6">
        <v>1145</v>
      </c>
      <c r="D301" s="6">
        <v>1113</v>
      </c>
      <c r="E301" s="6">
        <v>1145</v>
      </c>
      <c r="F301" s="13">
        <v>1113</v>
      </c>
      <c r="G301">
        <f t="shared" si="12"/>
        <v>0</v>
      </c>
      <c r="H301">
        <f t="shared" si="13"/>
        <v>0</v>
      </c>
      <c r="I301">
        <f t="shared" si="14"/>
        <v>0</v>
      </c>
    </row>
    <row r="302" spans="1:9" x14ac:dyDescent="0.3">
      <c r="A302" s="12">
        <v>11150</v>
      </c>
      <c r="B302" s="5">
        <v>11200</v>
      </c>
      <c r="C302" s="6">
        <v>1151</v>
      </c>
      <c r="D302" s="6">
        <v>1118</v>
      </c>
      <c r="E302" s="6">
        <v>1151</v>
      </c>
      <c r="F302" s="13">
        <v>1118</v>
      </c>
      <c r="G302">
        <f t="shared" si="12"/>
        <v>0</v>
      </c>
      <c r="H302">
        <f t="shared" si="13"/>
        <v>0</v>
      </c>
      <c r="I302">
        <f t="shared" si="14"/>
        <v>0</v>
      </c>
    </row>
    <row r="303" spans="1:9" x14ac:dyDescent="0.3">
      <c r="A303" s="12">
        <v>11200</v>
      </c>
      <c r="B303" s="5">
        <v>11250</v>
      </c>
      <c r="C303" s="6">
        <v>1157</v>
      </c>
      <c r="D303" s="6">
        <v>1123</v>
      </c>
      <c r="E303" s="6">
        <v>1157</v>
      </c>
      <c r="F303" s="13">
        <v>1123</v>
      </c>
      <c r="G303">
        <f t="shared" si="12"/>
        <v>0</v>
      </c>
      <c r="H303">
        <f t="shared" si="13"/>
        <v>0</v>
      </c>
      <c r="I303">
        <f t="shared" si="14"/>
        <v>0</v>
      </c>
    </row>
    <row r="304" spans="1:9" x14ac:dyDescent="0.3">
      <c r="A304" s="12">
        <v>11250</v>
      </c>
      <c r="B304" s="5">
        <v>11300</v>
      </c>
      <c r="C304" s="6">
        <v>1163</v>
      </c>
      <c r="D304" s="6">
        <v>1128</v>
      </c>
      <c r="E304" s="6">
        <v>1163</v>
      </c>
      <c r="F304" s="13">
        <v>1128</v>
      </c>
      <c r="G304">
        <f t="shared" si="12"/>
        <v>0</v>
      </c>
      <c r="H304">
        <f t="shared" si="13"/>
        <v>0</v>
      </c>
      <c r="I304">
        <f t="shared" si="14"/>
        <v>0</v>
      </c>
    </row>
    <row r="305" spans="1:9" x14ac:dyDescent="0.3">
      <c r="A305" s="12">
        <v>11300</v>
      </c>
      <c r="B305" s="5">
        <v>11350</v>
      </c>
      <c r="C305" s="6">
        <v>1169</v>
      </c>
      <c r="D305" s="6">
        <v>1133</v>
      </c>
      <c r="E305" s="6">
        <v>1169</v>
      </c>
      <c r="F305" s="13">
        <v>1133</v>
      </c>
      <c r="G305">
        <f t="shared" si="12"/>
        <v>0</v>
      </c>
      <c r="H305">
        <f t="shared" si="13"/>
        <v>0</v>
      </c>
      <c r="I305">
        <f t="shared" si="14"/>
        <v>0</v>
      </c>
    </row>
    <row r="306" spans="1:9" x14ac:dyDescent="0.3">
      <c r="A306" s="12">
        <v>11350</v>
      </c>
      <c r="B306" s="5">
        <v>11400</v>
      </c>
      <c r="C306" s="6">
        <v>1175</v>
      </c>
      <c r="D306" s="6">
        <v>1138</v>
      </c>
      <c r="E306" s="6">
        <v>1175</v>
      </c>
      <c r="F306" s="13">
        <v>1138</v>
      </c>
      <c r="G306">
        <f t="shared" si="12"/>
        <v>0</v>
      </c>
      <c r="H306">
        <f t="shared" si="13"/>
        <v>0</v>
      </c>
      <c r="I306">
        <f t="shared" si="14"/>
        <v>0</v>
      </c>
    </row>
    <row r="307" spans="1:9" x14ac:dyDescent="0.3">
      <c r="A307" s="12">
        <v>11400</v>
      </c>
      <c r="B307" s="5">
        <v>11450</v>
      </c>
      <c r="C307" s="6">
        <v>1181</v>
      </c>
      <c r="D307" s="6">
        <v>1143</v>
      </c>
      <c r="E307" s="6">
        <v>1181</v>
      </c>
      <c r="F307" s="13">
        <v>1143</v>
      </c>
      <c r="G307">
        <f t="shared" si="12"/>
        <v>0</v>
      </c>
      <c r="H307">
        <f t="shared" si="13"/>
        <v>0</v>
      </c>
      <c r="I307">
        <f t="shared" si="14"/>
        <v>0</v>
      </c>
    </row>
    <row r="308" spans="1:9" x14ac:dyDescent="0.3">
      <c r="A308" s="12">
        <v>11450</v>
      </c>
      <c r="B308" s="5">
        <v>11500</v>
      </c>
      <c r="C308" s="6">
        <v>1187</v>
      </c>
      <c r="D308" s="6">
        <v>1148</v>
      </c>
      <c r="E308" s="6">
        <v>1187</v>
      </c>
      <c r="F308" s="13">
        <v>1148</v>
      </c>
      <c r="G308">
        <f t="shared" si="12"/>
        <v>0</v>
      </c>
      <c r="H308">
        <f t="shared" si="13"/>
        <v>0</v>
      </c>
      <c r="I308">
        <f t="shared" si="14"/>
        <v>0</v>
      </c>
    </row>
    <row r="309" spans="1:9" x14ac:dyDescent="0.3">
      <c r="A309" s="12">
        <v>11500</v>
      </c>
      <c r="B309" s="5">
        <v>11550</v>
      </c>
      <c r="C309" s="6">
        <v>1193</v>
      </c>
      <c r="D309" s="6">
        <v>1153</v>
      </c>
      <c r="E309" s="6">
        <v>1193</v>
      </c>
      <c r="F309" s="13">
        <v>1153</v>
      </c>
      <c r="G309">
        <f t="shared" si="12"/>
        <v>0</v>
      </c>
      <c r="H309">
        <f t="shared" si="13"/>
        <v>0</v>
      </c>
      <c r="I309">
        <f t="shared" si="14"/>
        <v>0</v>
      </c>
    </row>
    <row r="310" spans="1:9" x14ac:dyDescent="0.3">
      <c r="A310" s="12">
        <v>11550</v>
      </c>
      <c r="B310" s="5">
        <v>11600</v>
      </c>
      <c r="C310" s="6">
        <v>1199</v>
      </c>
      <c r="D310" s="6">
        <v>1158</v>
      </c>
      <c r="E310" s="6">
        <v>1199</v>
      </c>
      <c r="F310" s="13">
        <v>1158</v>
      </c>
      <c r="G310">
        <f t="shared" si="12"/>
        <v>0</v>
      </c>
      <c r="H310">
        <f t="shared" si="13"/>
        <v>0</v>
      </c>
      <c r="I310">
        <f t="shared" si="14"/>
        <v>0</v>
      </c>
    </row>
    <row r="311" spans="1:9" x14ac:dyDescent="0.3">
      <c r="A311" s="12">
        <v>11600</v>
      </c>
      <c r="B311" s="5">
        <v>11650</v>
      </c>
      <c r="C311" s="6">
        <v>1205</v>
      </c>
      <c r="D311" s="6">
        <v>1163</v>
      </c>
      <c r="E311" s="6">
        <v>1205</v>
      </c>
      <c r="F311" s="13">
        <v>1163</v>
      </c>
      <c r="G311">
        <f t="shared" si="12"/>
        <v>0</v>
      </c>
      <c r="H311">
        <f t="shared" si="13"/>
        <v>0</v>
      </c>
      <c r="I311">
        <f t="shared" si="14"/>
        <v>0</v>
      </c>
    </row>
    <row r="312" spans="1:9" x14ac:dyDescent="0.3">
      <c r="A312" s="12">
        <v>11650</v>
      </c>
      <c r="B312" s="5">
        <v>11700</v>
      </c>
      <c r="C312" s="6">
        <v>1211</v>
      </c>
      <c r="D312" s="6">
        <v>1168</v>
      </c>
      <c r="E312" s="6">
        <v>1211</v>
      </c>
      <c r="F312" s="13">
        <v>1168</v>
      </c>
      <c r="G312">
        <f t="shared" si="12"/>
        <v>0</v>
      </c>
      <c r="H312">
        <f t="shared" si="13"/>
        <v>0</v>
      </c>
      <c r="I312">
        <f t="shared" si="14"/>
        <v>0</v>
      </c>
    </row>
    <row r="313" spans="1:9" x14ac:dyDescent="0.3">
      <c r="A313" s="12">
        <v>11700</v>
      </c>
      <c r="B313" s="5">
        <v>11750</v>
      </c>
      <c r="C313" s="6">
        <v>1217</v>
      </c>
      <c r="D313" s="6">
        <v>1173</v>
      </c>
      <c r="E313" s="6">
        <v>1217</v>
      </c>
      <c r="F313" s="13">
        <v>1173</v>
      </c>
      <c r="G313">
        <f t="shared" si="12"/>
        <v>0</v>
      </c>
      <c r="H313">
        <f t="shared" si="13"/>
        <v>0</v>
      </c>
      <c r="I313">
        <f t="shared" si="14"/>
        <v>0</v>
      </c>
    </row>
    <row r="314" spans="1:9" x14ac:dyDescent="0.3">
      <c r="A314" s="12">
        <v>11750</v>
      </c>
      <c r="B314" s="5">
        <v>11800</v>
      </c>
      <c r="C314" s="6">
        <v>1223</v>
      </c>
      <c r="D314" s="6">
        <v>1178</v>
      </c>
      <c r="E314" s="6">
        <v>1223</v>
      </c>
      <c r="F314" s="13">
        <v>1178</v>
      </c>
      <c r="G314">
        <f t="shared" si="12"/>
        <v>0</v>
      </c>
      <c r="H314">
        <f t="shared" si="13"/>
        <v>0</v>
      </c>
      <c r="I314">
        <f t="shared" si="14"/>
        <v>0</v>
      </c>
    </row>
    <row r="315" spans="1:9" x14ac:dyDescent="0.3">
      <c r="A315" s="12">
        <v>11800</v>
      </c>
      <c r="B315" s="5">
        <v>11850</v>
      </c>
      <c r="C315" s="6">
        <v>1229</v>
      </c>
      <c r="D315" s="6">
        <v>1183</v>
      </c>
      <c r="E315" s="6">
        <v>1229</v>
      </c>
      <c r="F315" s="13">
        <v>1183</v>
      </c>
      <c r="G315">
        <f t="shared" si="12"/>
        <v>0</v>
      </c>
      <c r="H315">
        <f t="shared" si="13"/>
        <v>0</v>
      </c>
      <c r="I315">
        <f t="shared" si="14"/>
        <v>0</v>
      </c>
    </row>
    <row r="316" spans="1:9" x14ac:dyDescent="0.3">
      <c r="A316" s="12">
        <v>11850</v>
      </c>
      <c r="B316" s="5">
        <v>11900</v>
      </c>
      <c r="C316" s="6">
        <v>1235</v>
      </c>
      <c r="D316" s="6">
        <v>1188</v>
      </c>
      <c r="E316" s="6">
        <v>1235</v>
      </c>
      <c r="F316" s="13">
        <v>1188</v>
      </c>
      <c r="G316">
        <f t="shared" si="12"/>
        <v>0</v>
      </c>
      <c r="H316">
        <f t="shared" si="13"/>
        <v>0</v>
      </c>
      <c r="I316">
        <f t="shared" si="14"/>
        <v>0</v>
      </c>
    </row>
    <row r="317" spans="1:9" x14ac:dyDescent="0.3">
      <c r="A317" s="12">
        <v>11900</v>
      </c>
      <c r="B317" s="5">
        <v>11950</v>
      </c>
      <c r="C317" s="6">
        <v>1241</v>
      </c>
      <c r="D317" s="6">
        <v>1193</v>
      </c>
      <c r="E317" s="6">
        <v>1241</v>
      </c>
      <c r="F317" s="13">
        <v>1193</v>
      </c>
      <c r="G317">
        <f t="shared" si="12"/>
        <v>0</v>
      </c>
      <c r="H317">
        <f t="shared" si="13"/>
        <v>0</v>
      </c>
      <c r="I317">
        <f t="shared" si="14"/>
        <v>0</v>
      </c>
    </row>
    <row r="318" spans="1:9" ht="15" thickBot="1" x14ac:dyDescent="0.35">
      <c r="A318" s="12">
        <v>11950</v>
      </c>
      <c r="B318" s="5">
        <v>12000</v>
      </c>
      <c r="C318" s="6">
        <v>1247</v>
      </c>
      <c r="D318" s="6">
        <v>1198</v>
      </c>
      <c r="E318" s="6">
        <v>1247</v>
      </c>
      <c r="F318" s="13">
        <v>1198</v>
      </c>
      <c r="G318">
        <f t="shared" si="12"/>
        <v>0</v>
      </c>
      <c r="H318">
        <f t="shared" si="13"/>
        <v>0</v>
      </c>
      <c r="I318">
        <f t="shared" si="14"/>
        <v>0</v>
      </c>
    </row>
    <row r="319" spans="1:9" ht="15.6" thickTop="1" thickBot="1" x14ac:dyDescent="0.35">
      <c r="A319" s="23">
        <v>12000</v>
      </c>
      <c r="B319" s="24"/>
      <c r="C319" s="24"/>
      <c r="D319" s="24"/>
      <c r="E319" s="24"/>
      <c r="F319" s="25"/>
      <c r="G319">
        <f t="shared" si="12"/>
        <v>0</v>
      </c>
      <c r="H319">
        <f t="shared" si="13"/>
        <v>0</v>
      </c>
      <c r="I319">
        <f t="shared" si="14"/>
        <v>0</v>
      </c>
    </row>
    <row r="320" spans="1:9" x14ac:dyDescent="0.3">
      <c r="A320" s="12">
        <v>12000</v>
      </c>
      <c r="B320" s="5">
        <v>12050</v>
      </c>
      <c r="C320" s="6">
        <v>1253</v>
      </c>
      <c r="D320" s="6">
        <v>1203</v>
      </c>
      <c r="E320" s="6">
        <v>1253</v>
      </c>
      <c r="F320" s="13">
        <v>1203</v>
      </c>
      <c r="G320">
        <f t="shared" si="12"/>
        <v>0</v>
      </c>
      <c r="H320">
        <f t="shared" si="13"/>
        <v>0</v>
      </c>
      <c r="I320">
        <f t="shared" si="14"/>
        <v>0</v>
      </c>
    </row>
    <row r="321" spans="1:9" x14ac:dyDescent="0.3">
      <c r="A321" s="12">
        <v>12050</v>
      </c>
      <c r="B321" s="5">
        <v>12100</v>
      </c>
      <c r="C321" s="6">
        <v>1259</v>
      </c>
      <c r="D321" s="6">
        <v>1208</v>
      </c>
      <c r="E321" s="6">
        <v>1259</v>
      </c>
      <c r="F321" s="13">
        <v>1208</v>
      </c>
      <c r="G321">
        <f t="shared" si="12"/>
        <v>0</v>
      </c>
      <c r="H321">
        <f t="shared" si="13"/>
        <v>0</v>
      </c>
      <c r="I321">
        <f t="shared" si="14"/>
        <v>0</v>
      </c>
    </row>
    <row r="322" spans="1:9" x14ac:dyDescent="0.3">
      <c r="A322" s="12">
        <v>12100</v>
      </c>
      <c r="B322" s="5">
        <v>12150</v>
      </c>
      <c r="C322" s="6">
        <v>1265</v>
      </c>
      <c r="D322" s="6">
        <v>1213</v>
      </c>
      <c r="E322" s="6">
        <v>1265</v>
      </c>
      <c r="F322" s="13">
        <v>1213</v>
      </c>
      <c r="G322">
        <f t="shared" si="12"/>
        <v>0</v>
      </c>
      <c r="H322">
        <f t="shared" si="13"/>
        <v>0</v>
      </c>
      <c r="I322">
        <f t="shared" si="14"/>
        <v>0</v>
      </c>
    </row>
    <row r="323" spans="1:9" x14ac:dyDescent="0.3">
      <c r="A323" s="12">
        <v>12150</v>
      </c>
      <c r="B323" s="5">
        <v>12200</v>
      </c>
      <c r="C323" s="6">
        <v>1271</v>
      </c>
      <c r="D323" s="6">
        <v>1218</v>
      </c>
      <c r="E323" s="6">
        <v>1271</v>
      </c>
      <c r="F323" s="13">
        <v>1218</v>
      </c>
      <c r="G323">
        <f t="shared" si="12"/>
        <v>0</v>
      </c>
      <c r="H323">
        <f t="shared" si="13"/>
        <v>0</v>
      </c>
      <c r="I323">
        <f t="shared" si="14"/>
        <v>0</v>
      </c>
    </row>
    <row r="324" spans="1:9" x14ac:dyDescent="0.3">
      <c r="A324" s="12">
        <v>12200</v>
      </c>
      <c r="B324" s="5">
        <v>12250</v>
      </c>
      <c r="C324" s="6">
        <v>1277</v>
      </c>
      <c r="D324" s="6">
        <v>1223</v>
      </c>
      <c r="E324" s="6">
        <v>1277</v>
      </c>
      <c r="F324" s="13">
        <v>1223</v>
      </c>
      <c r="G324">
        <f t="shared" si="12"/>
        <v>0</v>
      </c>
      <c r="H324">
        <f t="shared" si="13"/>
        <v>0</v>
      </c>
      <c r="I324">
        <f t="shared" si="14"/>
        <v>0</v>
      </c>
    </row>
    <row r="325" spans="1:9" x14ac:dyDescent="0.3">
      <c r="A325" s="12">
        <v>12250</v>
      </c>
      <c r="B325" s="5">
        <v>12300</v>
      </c>
      <c r="C325" s="6">
        <v>1283</v>
      </c>
      <c r="D325" s="6">
        <v>1228</v>
      </c>
      <c r="E325" s="6">
        <v>1283</v>
      </c>
      <c r="F325" s="13">
        <v>1228</v>
      </c>
      <c r="G325">
        <f t="shared" si="12"/>
        <v>0</v>
      </c>
      <c r="H325">
        <f t="shared" si="13"/>
        <v>0</v>
      </c>
      <c r="I325">
        <f t="shared" si="14"/>
        <v>0</v>
      </c>
    </row>
    <row r="326" spans="1:9" x14ac:dyDescent="0.3">
      <c r="A326" s="12">
        <v>12300</v>
      </c>
      <c r="B326" s="5">
        <v>12350</v>
      </c>
      <c r="C326" s="6">
        <v>1289</v>
      </c>
      <c r="D326" s="6">
        <v>1233</v>
      </c>
      <c r="E326" s="6">
        <v>1289</v>
      </c>
      <c r="F326" s="13">
        <v>1233</v>
      </c>
      <c r="G326">
        <f t="shared" si="12"/>
        <v>0</v>
      </c>
      <c r="H326">
        <f t="shared" si="13"/>
        <v>0</v>
      </c>
      <c r="I326">
        <f t="shared" si="14"/>
        <v>0</v>
      </c>
    </row>
    <row r="327" spans="1:9" x14ac:dyDescent="0.3">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
      <c r="A328" s="12">
        <v>12400</v>
      </c>
      <c r="B328" s="5">
        <v>12450</v>
      </c>
      <c r="C328" s="6">
        <v>1301</v>
      </c>
      <c r="D328" s="6">
        <v>1243</v>
      </c>
      <c r="E328" s="6">
        <v>1301</v>
      </c>
      <c r="F328" s="13">
        <v>1243</v>
      </c>
      <c r="G328">
        <f t="shared" si="15"/>
        <v>0</v>
      </c>
      <c r="H328">
        <f t="shared" si="16"/>
        <v>0</v>
      </c>
      <c r="I328">
        <f t="shared" si="17"/>
        <v>0</v>
      </c>
    </row>
    <row r="329" spans="1:9" x14ac:dyDescent="0.3">
      <c r="A329" s="12">
        <v>12450</v>
      </c>
      <c r="B329" s="5">
        <v>12500</v>
      </c>
      <c r="C329" s="6">
        <v>1307</v>
      </c>
      <c r="D329" s="6">
        <v>1248</v>
      </c>
      <c r="E329" s="6">
        <v>1307</v>
      </c>
      <c r="F329" s="13">
        <v>1248</v>
      </c>
      <c r="G329">
        <f t="shared" si="15"/>
        <v>0</v>
      </c>
      <c r="H329">
        <f t="shared" si="16"/>
        <v>0</v>
      </c>
      <c r="I329">
        <f t="shared" si="17"/>
        <v>0</v>
      </c>
    </row>
    <row r="330" spans="1:9" x14ac:dyDescent="0.3">
      <c r="A330" s="12">
        <v>12500</v>
      </c>
      <c r="B330" s="5">
        <v>12550</v>
      </c>
      <c r="C330" s="6">
        <v>1313</v>
      </c>
      <c r="D330" s="6">
        <v>1253</v>
      </c>
      <c r="E330" s="6">
        <v>1313</v>
      </c>
      <c r="F330" s="13">
        <v>1253</v>
      </c>
      <c r="G330">
        <f t="shared" si="15"/>
        <v>0</v>
      </c>
      <c r="H330">
        <f t="shared" si="16"/>
        <v>0</v>
      </c>
      <c r="I330">
        <f t="shared" si="17"/>
        <v>0</v>
      </c>
    </row>
    <row r="331" spans="1:9" x14ac:dyDescent="0.3">
      <c r="A331" s="12">
        <v>12550</v>
      </c>
      <c r="B331" s="5">
        <v>12600</v>
      </c>
      <c r="C331" s="6">
        <v>1319</v>
      </c>
      <c r="D331" s="6">
        <v>1258</v>
      </c>
      <c r="E331" s="6">
        <v>1319</v>
      </c>
      <c r="F331" s="13">
        <v>1258</v>
      </c>
      <c r="G331">
        <f t="shared" si="15"/>
        <v>0</v>
      </c>
      <c r="H331">
        <f t="shared" si="16"/>
        <v>0</v>
      </c>
      <c r="I331">
        <f t="shared" si="17"/>
        <v>0</v>
      </c>
    </row>
    <row r="332" spans="1:9" x14ac:dyDescent="0.3">
      <c r="A332" s="12">
        <v>12600</v>
      </c>
      <c r="B332" s="5">
        <v>12650</v>
      </c>
      <c r="C332" s="6">
        <v>1325</v>
      </c>
      <c r="D332" s="6">
        <v>1263</v>
      </c>
      <c r="E332" s="6">
        <v>1325</v>
      </c>
      <c r="F332" s="13">
        <v>1263</v>
      </c>
      <c r="G332">
        <f t="shared" si="15"/>
        <v>0</v>
      </c>
      <c r="H332">
        <f t="shared" si="16"/>
        <v>0</v>
      </c>
      <c r="I332">
        <f t="shared" si="17"/>
        <v>0</v>
      </c>
    </row>
    <row r="333" spans="1:9" x14ac:dyDescent="0.3">
      <c r="A333" s="12">
        <v>12650</v>
      </c>
      <c r="B333" s="5">
        <v>12700</v>
      </c>
      <c r="C333" s="6">
        <v>1331</v>
      </c>
      <c r="D333" s="6">
        <v>1268</v>
      </c>
      <c r="E333" s="6">
        <v>1331</v>
      </c>
      <c r="F333" s="13">
        <v>1268</v>
      </c>
      <c r="G333">
        <f t="shared" si="15"/>
        <v>0</v>
      </c>
      <c r="H333">
        <f t="shared" si="16"/>
        <v>0</v>
      </c>
      <c r="I333">
        <f t="shared" si="17"/>
        <v>0</v>
      </c>
    </row>
    <row r="334" spans="1:9" x14ac:dyDescent="0.3">
      <c r="A334" s="12">
        <v>12700</v>
      </c>
      <c r="B334" s="5">
        <v>12750</v>
      </c>
      <c r="C334" s="6">
        <v>1337</v>
      </c>
      <c r="D334" s="6">
        <v>1273</v>
      </c>
      <c r="E334" s="6">
        <v>1337</v>
      </c>
      <c r="F334" s="13">
        <v>1273</v>
      </c>
      <c r="G334">
        <f t="shared" si="15"/>
        <v>0</v>
      </c>
      <c r="H334">
        <f t="shared" si="16"/>
        <v>0</v>
      </c>
      <c r="I334">
        <f t="shared" si="17"/>
        <v>0</v>
      </c>
    </row>
    <row r="335" spans="1:9" x14ac:dyDescent="0.3">
      <c r="A335" s="12">
        <v>12750</v>
      </c>
      <c r="B335" s="5">
        <v>12800</v>
      </c>
      <c r="C335" s="6">
        <v>1343</v>
      </c>
      <c r="D335" s="6">
        <v>1278</v>
      </c>
      <c r="E335" s="6">
        <v>1343</v>
      </c>
      <c r="F335" s="13">
        <v>1278</v>
      </c>
      <c r="G335">
        <f t="shared" si="15"/>
        <v>0</v>
      </c>
      <c r="H335">
        <f t="shared" si="16"/>
        <v>0</v>
      </c>
      <c r="I335">
        <f t="shared" si="17"/>
        <v>0</v>
      </c>
    </row>
    <row r="336" spans="1:9" x14ac:dyDescent="0.3">
      <c r="A336" s="12">
        <v>12800</v>
      </c>
      <c r="B336" s="5">
        <v>12850</v>
      </c>
      <c r="C336" s="6">
        <v>1349</v>
      </c>
      <c r="D336" s="6">
        <v>1283</v>
      </c>
      <c r="E336" s="6">
        <v>1349</v>
      </c>
      <c r="F336" s="13">
        <v>1283</v>
      </c>
      <c r="G336">
        <f t="shared" si="15"/>
        <v>0</v>
      </c>
      <c r="H336">
        <f t="shared" si="16"/>
        <v>0</v>
      </c>
      <c r="I336">
        <f t="shared" si="17"/>
        <v>0</v>
      </c>
    </row>
    <row r="337" spans="1:9" x14ac:dyDescent="0.3">
      <c r="A337" s="12">
        <v>12850</v>
      </c>
      <c r="B337" s="5">
        <v>12900</v>
      </c>
      <c r="C337" s="6">
        <v>1355</v>
      </c>
      <c r="D337" s="6">
        <v>1288</v>
      </c>
      <c r="E337" s="6">
        <v>1355</v>
      </c>
      <c r="F337" s="13">
        <v>1288</v>
      </c>
      <c r="G337">
        <f t="shared" si="15"/>
        <v>0</v>
      </c>
      <c r="H337">
        <f t="shared" si="16"/>
        <v>0</v>
      </c>
      <c r="I337">
        <f t="shared" si="17"/>
        <v>0</v>
      </c>
    </row>
    <row r="338" spans="1:9" x14ac:dyDescent="0.3">
      <c r="A338" s="12">
        <v>12900</v>
      </c>
      <c r="B338" s="5">
        <v>12950</v>
      </c>
      <c r="C338" s="6">
        <v>1361</v>
      </c>
      <c r="D338" s="6">
        <v>1293</v>
      </c>
      <c r="E338" s="6">
        <v>1361</v>
      </c>
      <c r="F338" s="13">
        <v>1293</v>
      </c>
      <c r="G338">
        <f t="shared" si="15"/>
        <v>0</v>
      </c>
      <c r="H338">
        <f t="shared" si="16"/>
        <v>0</v>
      </c>
      <c r="I338">
        <f t="shared" si="17"/>
        <v>0</v>
      </c>
    </row>
    <row r="339" spans="1:9" ht="15" thickBot="1" x14ac:dyDescent="0.35">
      <c r="A339" s="12">
        <v>12950</v>
      </c>
      <c r="B339" s="5">
        <v>13000</v>
      </c>
      <c r="C339" s="6">
        <v>1367</v>
      </c>
      <c r="D339" s="6">
        <v>1298</v>
      </c>
      <c r="E339" s="6">
        <v>1367</v>
      </c>
      <c r="F339" s="13">
        <v>1298</v>
      </c>
      <c r="G339">
        <f t="shared" si="15"/>
        <v>0</v>
      </c>
      <c r="H339">
        <f t="shared" si="16"/>
        <v>0</v>
      </c>
      <c r="I339">
        <f t="shared" si="17"/>
        <v>0</v>
      </c>
    </row>
    <row r="340" spans="1:9" ht="15.6" thickTop="1" thickBot="1" x14ac:dyDescent="0.35">
      <c r="A340" s="23">
        <v>13000</v>
      </c>
      <c r="B340" s="24"/>
      <c r="C340" s="24"/>
      <c r="D340" s="24"/>
      <c r="E340" s="24"/>
      <c r="F340" s="25"/>
      <c r="G340">
        <f t="shared" si="15"/>
        <v>0</v>
      </c>
      <c r="H340">
        <f t="shared" si="16"/>
        <v>0</v>
      </c>
      <c r="I340">
        <f t="shared" si="17"/>
        <v>0</v>
      </c>
    </row>
    <row r="341" spans="1:9" x14ac:dyDescent="0.3">
      <c r="A341" s="12">
        <v>13000</v>
      </c>
      <c r="B341" s="5">
        <v>13050</v>
      </c>
      <c r="C341" s="6">
        <v>1373</v>
      </c>
      <c r="D341" s="6">
        <v>1303</v>
      </c>
      <c r="E341" s="6">
        <v>1373</v>
      </c>
      <c r="F341" s="13">
        <v>1303</v>
      </c>
      <c r="G341">
        <f t="shared" si="15"/>
        <v>0</v>
      </c>
      <c r="H341">
        <f t="shared" si="16"/>
        <v>0</v>
      </c>
      <c r="I341">
        <f t="shared" si="17"/>
        <v>0</v>
      </c>
    </row>
    <row r="342" spans="1:9" x14ac:dyDescent="0.3">
      <c r="A342" s="12">
        <v>13050</v>
      </c>
      <c r="B342" s="5">
        <v>13100</v>
      </c>
      <c r="C342" s="6">
        <v>1379</v>
      </c>
      <c r="D342" s="6">
        <v>1308</v>
      </c>
      <c r="E342" s="6">
        <v>1379</v>
      </c>
      <c r="F342" s="13">
        <v>1308</v>
      </c>
      <c r="G342">
        <f t="shared" si="15"/>
        <v>0</v>
      </c>
      <c r="H342">
        <f t="shared" si="16"/>
        <v>0</v>
      </c>
      <c r="I342">
        <f t="shared" si="17"/>
        <v>0</v>
      </c>
    </row>
    <row r="343" spans="1:9" x14ac:dyDescent="0.3">
      <c r="A343" s="12">
        <v>13100</v>
      </c>
      <c r="B343" s="5">
        <v>13150</v>
      </c>
      <c r="C343" s="6">
        <v>1385</v>
      </c>
      <c r="D343" s="6">
        <v>1313</v>
      </c>
      <c r="E343" s="6">
        <v>1385</v>
      </c>
      <c r="F343" s="13">
        <v>1313</v>
      </c>
      <c r="G343">
        <f t="shared" si="15"/>
        <v>0</v>
      </c>
      <c r="H343">
        <f t="shared" si="16"/>
        <v>0</v>
      </c>
      <c r="I343">
        <f t="shared" si="17"/>
        <v>0</v>
      </c>
    </row>
    <row r="344" spans="1:9" x14ac:dyDescent="0.3">
      <c r="A344" s="12">
        <v>13150</v>
      </c>
      <c r="B344" s="5">
        <v>13200</v>
      </c>
      <c r="C344" s="6">
        <v>1391</v>
      </c>
      <c r="D344" s="6">
        <v>1318</v>
      </c>
      <c r="E344" s="6">
        <v>1391</v>
      </c>
      <c r="F344" s="13">
        <v>1318</v>
      </c>
      <c r="G344">
        <f t="shared" si="15"/>
        <v>0</v>
      </c>
      <c r="H344">
        <f t="shared" si="16"/>
        <v>0</v>
      </c>
      <c r="I344">
        <f t="shared" si="17"/>
        <v>0</v>
      </c>
    </row>
    <row r="345" spans="1:9" x14ac:dyDescent="0.3">
      <c r="A345" s="12">
        <v>13200</v>
      </c>
      <c r="B345" s="5">
        <v>13250</v>
      </c>
      <c r="C345" s="6">
        <v>1397</v>
      </c>
      <c r="D345" s="6">
        <v>1323</v>
      </c>
      <c r="E345" s="6">
        <v>1397</v>
      </c>
      <c r="F345" s="13">
        <v>1323</v>
      </c>
      <c r="G345">
        <f t="shared" si="15"/>
        <v>0</v>
      </c>
      <c r="H345">
        <f t="shared" si="16"/>
        <v>0</v>
      </c>
      <c r="I345">
        <f t="shared" si="17"/>
        <v>0</v>
      </c>
    </row>
    <row r="346" spans="1:9" x14ac:dyDescent="0.3">
      <c r="A346" s="12">
        <v>13250</v>
      </c>
      <c r="B346" s="5">
        <v>13300</v>
      </c>
      <c r="C346" s="6">
        <v>1403</v>
      </c>
      <c r="D346" s="6">
        <v>1328</v>
      </c>
      <c r="E346" s="6">
        <v>1403</v>
      </c>
      <c r="F346" s="13">
        <v>1328</v>
      </c>
      <c r="G346">
        <f t="shared" si="15"/>
        <v>0</v>
      </c>
      <c r="H346">
        <f t="shared" si="16"/>
        <v>0</v>
      </c>
      <c r="I346">
        <f t="shared" si="17"/>
        <v>0</v>
      </c>
    </row>
    <row r="347" spans="1:9" x14ac:dyDescent="0.3">
      <c r="A347" s="12">
        <v>13300</v>
      </c>
      <c r="B347" s="5">
        <v>13350</v>
      </c>
      <c r="C347" s="6">
        <v>1409</v>
      </c>
      <c r="D347" s="6">
        <v>1333</v>
      </c>
      <c r="E347" s="6">
        <v>1409</v>
      </c>
      <c r="F347" s="13">
        <v>1333</v>
      </c>
      <c r="G347">
        <f t="shared" si="15"/>
        <v>0</v>
      </c>
      <c r="H347">
        <f t="shared" si="16"/>
        <v>0</v>
      </c>
      <c r="I347">
        <f t="shared" si="17"/>
        <v>0</v>
      </c>
    </row>
    <row r="348" spans="1:9" x14ac:dyDescent="0.3">
      <c r="A348" s="12">
        <v>13350</v>
      </c>
      <c r="B348" s="5">
        <v>13400</v>
      </c>
      <c r="C348" s="6">
        <v>1415</v>
      </c>
      <c r="D348" s="6">
        <v>1338</v>
      </c>
      <c r="E348" s="6">
        <v>1415</v>
      </c>
      <c r="F348" s="13">
        <v>1338</v>
      </c>
      <c r="G348">
        <f t="shared" si="15"/>
        <v>0</v>
      </c>
      <c r="H348">
        <f t="shared" si="16"/>
        <v>0</v>
      </c>
      <c r="I348">
        <f t="shared" si="17"/>
        <v>0</v>
      </c>
    </row>
    <row r="349" spans="1:9" x14ac:dyDescent="0.3">
      <c r="A349" s="12">
        <v>13400</v>
      </c>
      <c r="B349" s="5">
        <v>13450</v>
      </c>
      <c r="C349" s="6">
        <v>1421</v>
      </c>
      <c r="D349" s="6">
        <v>1343</v>
      </c>
      <c r="E349" s="6">
        <v>1421</v>
      </c>
      <c r="F349" s="13">
        <v>1343</v>
      </c>
      <c r="G349">
        <f t="shared" si="15"/>
        <v>0</v>
      </c>
      <c r="H349">
        <f t="shared" si="16"/>
        <v>0</v>
      </c>
      <c r="I349">
        <f t="shared" si="17"/>
        <v>0</v>
      </c>
    </row>
    <row r="350" spans="1:9" x14ac:dyDescent="0.3">
      <c r="A350" s="12">
        <v>13450</v>
      </c>
      <c r="B350" s="5">
        <v>13500</v>
      </c>
      <c r="C350" s="6">
        <v>1427</v>
      </c>
      <c r="D350" s="6">
        <v>1348</v>
      </c>
      <c r="E350" s="6">
        <v>1427</v>
      </c>
      <c r="F350" s="13">
        <v>1348</v>
      </c>
      <c r="G350">
        <f t="shared" si="15"/>
        <v>0</v>
      </c>
      <c r="H350">
        <f t="shared" si="16"/>
        <v>0</v>
      </c>
      <c r="I350">
        <f t="shared" si="17"/>
        <v>0</v>
      </c>
    </row>
    <row r="351" spans="1:9" x14ac:dyDescent="0.3">
      <c r="A351" s="12">
        <v>13500</v>
      </c>
      <c r="B351" s="5">
        <v>13550</v>
      </c>
      <c r="C351" s="6">
        <v>1433</v>
      </c>
      <c r="D351" s="6">
        <v>1353</v>
      </c>
      <c r="E351" s="6">
        <v>1433</v>
      </c>
      <c r="F351" s="13">
        <v>1353</v>
      </c>
      <c r="G351">
        <f t="shared" si="15"/>
        <v>0</v>
      </c>
      <c r="H351">
        <f t="shared" si="16"/>
        <v>0</v>
      </c>
      <c r="I351">
        <f t="shared" si="17"/>
        <v>0</v>
      </c>
    </row>
    <row r="352" spans="1:9" x14ac:dyDescent="0.3">
      <c r="A352" s="12">
        <v>13550</v>
      </c>
      <c r="B352" s="5">
        <v>13600</v>
      </c>
      <c r="C352" s="6">
        <v>1439</v>
      </c>
      <c r="D352" s="6">
        <v>1358</v>
      </c>
      <c r="E352" s="6">
        <v>1439</v>
      </c>
      <c r="F352" s="13">
        <v>1358</v>
      </c>
      <c r="G352">
        <f t="shared" si="15"/>
        <v>0</v>
      </c>
      <c r="H352">
        <f t="shared" si="16"/>
        <v>0</v>
      </c>
      <c r="I352">
        <f t="shared" si="17"/>
        <v>0</v>
      </c>
    </row>
    <row r="353" spans="1:9" x14ac:dyDescent="0.3">
      <c r="A353" s="12">
        <v>13600</v>
      </c>
      <c r="B353" s="5">
        <v>13650</v>
      </c>
      <c r="C353" s="6">
        <v>1445</v>
      </c>
      <c r="D353" s="6">
        <v>1363</v>
      </c>
      <c r="E353" s="6">
        <v>1445</v>
      </c>
      <c r="F353" s="13">
        <v>1363</v>
      </c>
      <c r="G353">
        <f t="shared" si="15"/>
        <v>0</v>
      </c>
      <c r="H353">
        <f t="shared" si="16"/>
        <v>0</v>
      </c>
      <c r="I353">
        <f t="shared" si="17"/>
        <v>0</v>
      </c>
    </row>
    <row r="354" spans="1:9" x14ac:dyDescent="0.3">
      <c r="A354" s="12">
        <v>13650</v>
      </c>
      <c r="B354" s="5">
        <v>13700</v>
      </c>
      <c r="C354" s="6">
        <v>1451</v>
      </c>
      <c r="D354" s="6">
        <v>1368</v>
      </c>
      <c r="E354" s="6">
        <v>1451</v>
      </c>
      <c r="F354" s="13">
        <v>1369</v>
      </c>
      <c r="G354">
        <f t="shared" si="15"/>
        <v>0</v>
      </c>
      <c r="H354">
        <f t="shared" si="16"/>
        <v>0</v>
      </c>
      <c r="I354">
        <f t="shared" si="17"/>
        <v>0</v>
      </c>
    </row>
    <row r="355" spans="1:9" x14ac:dyDescent="0.3">
      <c r="A355" s="12">
        <v>13700</v>
      </c>
      <c r="B355" s="5">
        <v>13750</v>
      </c>
      <c r="C355" s="6">
        <v>1457</v>
      </c>
      <c r="D355" s="6">
        <v>1373</v>
      </c>
      <c r="E355" s="6">
        <v>1457</v>
      </c>
      <c r="F355" s="13">
        <v>1375</v>
      </c>
      <c r="G355">
        <f t="shared" si="15"/>
        <v>0</v>
      </c>
      <c r="H355">
        <f t="shared" si="16"/>
        <v>0</v>
      </c>
      <c r="I355">
        <f t="shared" si="17"/>
        <v>0</v>
      </c>
    </row>
    <row r="356" spans="1:9" x14ac:dyDescent="0.3">
      <c r="A356" s="12">
        <v>13750</v>
      </c>
      <c r="B356" s="5">
        <v>13800</v>
      </c>
      <c r="C356" s="6">
        <v>1463</v>
      </c>
      <c r="D356" s="6">
        <v>1378</v>
      </c>
      <c r="E356" s="6">
        <v>1463</v>
      </c>
      <c r="F356" s="13">
        <v>1381</v>
      </c>
      <c r="G356">
        <f t="shared" si="15"/>
        <v>0</v>
      </c>
      <c r="H356">
        <f t="shared" si="16"/>
        <v>0</v>
      </c>
      <c r="I356">
        <f t="shared" si="17"/>
        <v>0</v>
      </c>
    </row>
    <row r="357" spans="1:9" x14ac:dyDescent="0.3">
      <c r="A357" s="12">
        <v>13800</v>
      </c>
      <c r="B357" s="5">
        <v>13850</v>
      </c>
      <c r="C357" s="6">
        <v>1469</v>
      </c>
      <c r="D357" s="6">
        <v>1383</v>
      </c>
      <c r="E357" s="6">
        <v>1469</v>
      </c>
      <c r="F357" s="13">
        <v>1387</v>
      </c>
      <c r="G357">
        <f t="shared" si="15"/>
        <v>0</v>
      </c>
      <c r="H357">
        <f t="shared" si="16"/>
        <v>0</v>
      </c>
      <c r="I357">
        <f t="shared" si="17"/>
        <v>0</v>
      </c>
    </row>
    <row r="358" spans="1:9" x14ac:dyDescent="0.3">
      <c r="A358" s="12">
        <v>13850</v>
      </c>
      <c r="B358" s="5">
        <v>13900</v>
      </c>
      <c r="C358" s="6">
        <v>1475</v>
      </c>
      <c r="D358" s="6">
        <v>1388</v>
      </c>
      <c r="E358" s="6">
        <v>1475</v>
      </c>
      <c r="F358" s="13">
        <v>1393</v>
      </c>
      <c r="G358">
        <f t="shared" si="15"/>
        <v>0</v>
      </c>
      <c r="H358">
        <f t="shared" si="16"/>
        <v>0</v>
      </c>
      <c r="I358">
        <f t="shared" si="17"/>
        <v>0</v>
      </c>
    </row>
    <row r="359" spans="1:9" x14ac:dyDescent="0.3">
      <c r="A359" s="12">
        <v>13900</v>
      </c>
      <c r="B359" s="5">
        <v>13950</v>
      </c>
      <c r="C359" s="6">
        <v>1481</v>
      </c>
      <c r="D359" s="6">
        <v>1393</v>
      </c>
      <c r="E359" s="6">
        <v>1481</v>
      </c>
      <c r="F359" s="13">
        <v>1399</v>
      </c>
      <c r="G359">
        <f t="shared" si="15"/>
        <v>0</v>
      </c>
      <c r="H359">
        <f t="shared" si="16"/>
        <v>0</v>
      </c>
      <c r="I359">
        <f t="shared" si="17"/>
        <v>0</v>
      </c>
    </row>
    <row r="360" spans="1:9" ht="15" thickBot="1" x14ac:dyDescent="0.35">
      <c r="A360" s="12">
        <v>13950</v>
      </c>
      <c r="B360" s="5">
        <v>14000</v>
      </c>
      <c r="C360" s="6">
        <v>1487</v>
      </c>
      <c r="D360" s="6">
        <v>1398</v>
      </c>
      <c r="E360" s="6">
        <v>1487</v>
      </c>
      <c r="F360" s="13">
        <v>1405</v>
      </c>
      <c r="G360">
        <f t="shared" si="15"/>
        <v>0</v>
      </c>
      <c r="H360">
        <f t="shared" si="16"/>
        <v>0</v>
      </c>
      <c r="I360">
        <f t="shared" si="17"/>
        <v>0</v>
      </c>
    </row>
    <row r="361" spans="1:9" ht="15.6" thickTop="1" thickBot="1" x14ac:dyDescent="0.35">
      <c r="A361" s="23">
        <v>14000</v>
      </c>
      <c r="B361" s="24"/>
      <c r="C361" s="24"/>
      <c r="D361" s="24"/>
      <c r="E361" s="24"/>
      <c r="F361" s="25"/>
      <c r="G361">
        <f t="shared" si="15"/>
        <v>0</v>
      </c>
      <c r="H361">
        <f t="shared" si="16"/>
        <v>0</v>
      </c>
      <c r="I361">
        <f t="shared" si="17"/>
        <v>0</v>
      </c>
    </row>
    <row r="362" spans="1:9" x14ac:dyDescent="0.3">
      <c r="A362" s="12">
        <v>14000</v>
      </c>
      <c r="B362" s="5">
        <v>14050</v>
      </c>
      <c r="C362" s="6">
        <v>1493</v>
      </c>
      <c r="D362" s="6">
        <v>1403</v>
      </c>
      <c r="E362" s="6">
        <v>1493</v>
      </c>
      <c r="F362" s="13">
        <v>1411</v>
      </c>
      <c r="G362">
        <f t="shared" si="15"/>
        <v>0</v>
      </c>
      <c r="H362">
        <f t="shared" si="16"/>
        <v>0</v>
      </c>
      <c r="I362">
        <f t="shared" si="17"/>
        <v>0</v>
      </c>
    </row>
    <row r="363" spans="1:9" x14ac:dyDescent="0.3">
      <c r="A363" s="12">
        <v>14050</v>
      </c>
      <c r="B363" s="5">
        <v>14100</v>
      </c>
      <c r="C363" s="6">
        <v>1499</v>
      </c>
      <c r="D363" s="6">
        <v>1408</v>
      </c>
      <c r="E363" s="6">
        <v>1499</v>
      </c>
      <c r="F363" s="13">
        <v>1417</v>
      </c>
      <c r="G363">
        <f t="shared" si="15"/>
        <v>0</v>
      </c>
      <c r="H363">
        <f t="shared" si="16"/>
        <v>0</v>
      </c>
      <c r="I363">
        <f t="shared" si="17"/>
        <v>0</v>
      </c>
    </row>
    <row r="364" spans="1:9" x14ac:dyDescent="0.3">
      <c r="A364" s="12">
        <v>14100</v>
      </c>
      <c r="B364" s="5">
        <v>14150</v>
      </c>
      <c r="C364" s="6">
        <v>1505</v>
      </c>
      <c r="D364" s="6">
        <v>1413</v>
      </c>
      <c r="E364" s="6">
        <v>1505</v>
      </c>
      <c r="F364" s="13">
        <v>1423</v>
      </c>
      <c r="G364">
        <f t="shared" si="15"/>
        <v>0</v>
      </c>
      <c r="H364">
        <f t="shared" si="16"/>
        <v>0</v>
      </c>
      <c r="I364">
        <f t="shared" si="17"/>
        <v>0</v>
      </c>
    </row>
    <row r="365" spans="1:9" x14ac:dyDescent="0.3">
      <c r="A365" s="12">
        <v>14150</v>
      </c>
      <c r="B365" s="5">
        <v>14200</v>
      </c>
      <c r="C365" s="6">
        <v>1511</v>
      </c>
      <c r="D365" s="6">
        <v>1418</v>
      </c>
      <c r="E365" s="6">
        <v>1511</v>
      </c>
      <c r="F365" s="13">
        <v>1429</v>
      </c>
      <c r="G365">
        <f t="shared" si="15"/>
        <v>0</v>
      </c>
      <c r="H365">
        <f t="shared" si="16"/>
        <v>0</v>
      </c>
      <c r="I365">
        <f t="shared" si="17"/>
        <v>0</v>
      </c>
    </row>
    <row r="366" spans="1:9" x14ac:dyDescent="0.3">
      <c r="A366" s="12">
        <v>14200</v>
      </c>
      <c r="B366" s="5">
        <v>14250</v>
      </c>
      <c r="C366" s="6">
        <v>1517</v>
      </c>
      <c r="D366" s="6">
        <v>1423</v>
      </c>
      <c r="E366" s="6">
        <v>1517</v>
      </c>
      <c r="F366" s="13">
        <v>1435</v>
      </c>
      <c r="G366">
        <f t="shared" si="15"/>
        <v>0</v>
      </c>
      <c r="H366">
        <f t="shared" si="16"/>
        <v>0</v>
      </c>
      <c r="I366">
        <f t="shared" si="17"/>
        <v>0</v>
      </c>
    </row>
    <row r="367" spans="1:9" x14ac:dyDescent="0.3">
      <c r="A367" s="12">
        <v>14250</v>
      </c>
      <c r="B367" s="5">
        <v>14300</v>
      </c>
      <c r="C367" s="6">
        <v>1523</v>
      </c>
      <c r="D367" s="6">
        <v>1428</v>
      </c>
      <c r="E367" s="6">
        <v>1523</v>
      </c>
      <c r="F367" s="13">
        <v>1441</v>
      </c>
      <c r="G367">
        <f t="shared" si="15"/>
        <v>0</v>
      </c>
      <c r="H367">
        <f t="shared" si="16"/>
        <v>0</v>
      </c>
      <c r="I367">
        <f t="shared" si="17"/>
        <v>0</v>
      </c>
    </row>
    <row r="368" spans="1:9" x14ac:dyDescent="0.3">
      <c r="A368" s="12">
        <v>14300</v>
      </c>
      <c r="B368" s="5">
        <v>14350</v>
      </c>
      <c r="C368" s="6">
        <v>1529</v>
      </c>
      <c r="D368" s="6">
        <v>1433</v>
      </c>
      <c r="E368" s="6">
        <v>1529</v>
      </c>
      <c r="F368" s="13">
        <v>1447</v>
      </c>
      <c r="G368">
        <f t="shared" si="15"/>
        <v>0</v>
      </c>
      <c r="H368">
        <f t="shared" si="16"/>
        <v>0</v>
      </c>
      <c r="I368">
        <f t="shared" si="17"/>
        <v>0</v>
      </c>
    </row>
    <row r="369" spans="1:9" x14ac:dyDescent="0.3">
      <c r="A369" s="12">
        <v>14350</v>
      </c>
      <c r="B369" s="5">
        <v>14400</v>
      </c>
      <c r="C369" s="6">
        <v>1535</v>
      </c>
      <c r="D369" s="6">
        <v>1438</v>
      </c>
      <c r="E369" s="6">
        <v>1535</v>
      </c>
      <c r="F369" s="13">
        <v>1453</v>
      </c>
      <c r="G369">
        <f t="shared" si="15"/>
        <v>0</v>
      </c>
      <c r="H369">
        <f t="shared" si="16"/>
        <v>0</v>
      </c>
      <c r="I369">
        <f t="shared" si="17"/>
        <v>0</v>
      </c>
    </row>
    <row r="370" spans="1:9" x14ac:dyDescent="0.3">
      <c r="A370" s="12">
        <v>14400</v>
      </c>
      <c r="B370" s="5">
        <v>14450</v>
      </c>
      <c r="C370" s="6">
        <v>1541</v>
      </c>
      <c r="D370" s="6">
        <v>1443</v>
      </c>
      <c r="E370" s="6">
        <v>1541</v>
      </c>
      <c r="F370" s="13">
        <v>1459</v>
      </c>
      <c r="G370">
        <f t="shared" si="15"/>
        <v>0</v>
      </c>
      <c r="H370">
        <f t="shared" si="16"/>
        <v>0</v>
      </c>
      <c r="I370">
        <f t="shared" si="17"/>
        <v>0</v>
      </c>
    </row>
    <row r="371" spans="1:9" x14ac:dyDescent="0.3">
      <c r="A371" s="12">
        <v>14450</v>
      </c>
      <c r="B371" s="5">
        <v>14500</v>
      </c>
      <c r="C371" s="6">
        <v>1547</v>
      </c>
      <c r="D371" s="6">
        <v>1448</v>
      </c>
      <c r="E371" s="6">
        <v>1547</v>
      </c>
      <c r="F371" s="13">
        <v>1465</v>
      </c>
      <c r="G371">
        <f t="shared" si="15"/>
        <v>0</v>
      </c>
      <c r="H371">
        <f t="shared" si="16"/>
        <v>0</v>
      </c>
      <c r="I371">
        <f t="shared" si="17"/>
        <v>0</v>
      </c>
    </row>
    <row r="372" spans="1:9" x14ac:dyDescent="0.3">
      <c r="A372" s="12">
        <v>14500</v>
      </c>
      <c r="B372" s="5">
        <v>14550</v>
      </c>
      <c r="C372" s="6">
        <v>1553</v>
      </c>
      <c r="D372" s="6">
        <v>1453</v>
      </c>
      <c r="E372" s="6">
        <v>1553</v>
      </c>
      <c r="F372" s="13">
        <v>1471</v>
      </c>
      <c r="G372">
        <f t="shared" si="15"/>
        <v>0</v>
      </c>
      <c r="H372">
        <f t="shared" si="16"/>
        <v>0</v>
      </c>
      <c r="I372">
        <f t="shared" si="17"/>
        <v>0</v>
      </c>
    </row>
    <row r="373" spans="1:9" x14ac:dyDescent="0.3">
      <c r="A373" s="12">
        <v>14550</v>
      </c>
      <c r="B373" s="5">
        <v>14600</v>
      </c>
      <c r="C373" s="6">
        <v>1559</v>
      </c>
      <c r="D373" s="6">
        <v>1458</v>
      </c>
      <c r="E373" s="6">
        <v>1559</v>
      </c>
      <c r="F373" s="13">
        <v>1477</v>
      </c>
      <c r="G373">
        <f t="shared" si="15"/>
        <v>0</v>
      </c>
      <c r="H373">
        <f t="shared" si="16"/>
        <v>0</v>
      </c>
      <c r="I373">
        <f t="shared" si="17"/>
        <v>0</v>
      </c>
    </row>
    <row r="374" spans="1:9" x14ac:dyDescent="0.3">
      <c r="A374" s="12">
        <v>14600</v>
      </c>
      <c r="B374" s="5">
        <v>14650</v>
      </c>
      <c r="C374" s="6">
        <v>1565</v>
      </c>
      <c r="D374" s="6">
        <v>1463</v>
      </c>
      <c r="E374" s="6">
        <v>1565</v>
      </c>
      <c r="F374" s="13">
        <v>1483</v>
      </c>
      <c r="G374">
        <f t="shared" si="15"/>
        <v>0</v>
      </c>
      <c r="H374">
        <f t="shared" si="16"/>
        <v>0</v>
      </c>
      <c r="I374">
        <f t="shared" si="17"/>
        <v>0</v>
      </c>
    </row>
    <row r="375" spans="1:9" x14ac:dyDescent="0.3">
      <c r="A375" s="12">
        <v>14650</v>
      </c>
      <c r="B375" s="5">
        <v>14700</v>
      </c>
      <c r="C375" s="6">
        <v>1571</v>
      </c>
      <c r="D375" s="6">
        <v>1468</v>
      </c>
      <c r="E375" s="6">
        <v>1571</v>
      </c>
      <c r="F375" s="13">
        <v>1489</v>
      </c>
      <c r="G375">
        <f t="shared" si="15"/>
        <v>0</v>
      </c>
      <c r="H375">
        <f t="shared" si="16"/>
        <v>0</v>
      </c>
      <c r="I375">
        <f t="shared" si="17"/>
        <v>0</v>
      </c>
    </row>
    <row r="376" spans="1:9" x14ac:dyDescent="0.3">
      <c r="A376" s="12">
        <v>14700</v>
      </c>
      <c r="B376" s="5">
        <v>14750</v>
      </c>
      <c r="C376" s="6">
        <v>1577</v>
      </c>
      <c r="D376" s="6">
        <v>1473</v>
      </c>
      <c r="E376" s="6">
        <v>1577</v>
      </c>
      <c r="F376" s="13">
        <v>1495</v>
      </c>
      <c r="G376">
        <f t="shared" si="15"/>
        <v>0</v>
      </c>
      <c r="H376">
        <f t="shared" si="16"/>
        <v>0</v>
      </c>
      <c r="I376">
        <f t="shared" si="17"/>
        <v>0</v>
      </c>
    </row>
    <row r="377" spans="1:9" x14ac:dyDescent="0.3">
      <c r="A377" s="12">
        <v>14750</v>
      </c>
      <c r="B377" s="5">
        <v>14800</v>
      </c>
      <c r="C377" s="6">
        <v>1583</v>
      </c>
      <c r="D377" s="6">
        <v>1478</v>
      </c>
      <c r="E377" s="6">
        <v>1583</v>
      </c>
      <c r="F377" s="13">
        <v>1501</v>
      </c>
      <c r="G377">
        <f t="shared" si="15"/>
        <v>0</v>
      </c>
      <c r="H377">
        <f t="shared" si="16"/>
        <v>0</v>
      </c>
      <c r="I377">
        <f t="shared" si="17"/>
        <v>0</v>
      </c>
    </row>
    <row r="378" spans="1:9" x14ac:dyDescent="0.3">
      <c r="A378" s="12">
        <v>14800</v>
      </c>
      <c r="B378" s="5">
        <v>14850</v>
      </c>
      <c r="C378" s="6">
        <v>1589</v>
      </c>
      <c r="D378" s="6">
        <v>1483</v>
      </c>
      <c r="E378" s="6">
        <v>1589</v>
      </c>
      <c r="F378" s="13">
        <v>1507</v>
      </c>
      <c r="G378">
        <f t="shared" si="15"/>
        <v>0</v>
      </c>
      <c r="H378">
        <f t="shared" si="16"/>
        <v>0</v>
      </c>
      <c r="I378">
        <f t="shared" si="17"/>
        <v>0</v>
      </c>
    </row>
    <row r="379" spans="1:9" x14ac:dyDescent="0.3">
      <c r="A379" s="12">
        <v>14850</v>
      </c>
      <c r="B379" s="5">
        <v>14900</v>
      </c>
      <c r="C379" s="6">
        <v>1595</v>
      </c>
      <c r="D379" s="6">
        <v>1488</v>
      </c>
      <c r="E379" s="6">
        <v>1595</v>
      </c>
      <c r="F379" s="13">
        <v>1513</v>
      </c>
      <c r="G379">
        <f t="shared" si="15"/>
        <v>0</v>
      </c>
      <c r="H379">
        <f t="shared" si="16"/>
        <v>0</v>
      </c>
      <c r="I379">
        <f t="shared" si="17"/>
        <v>0</v>
      </c>
    </row>
    <row r="380" spans="1:9" x14ac:dyDescent="0.3">
      <c r="A380" s="12">
        <v>14900</v>
      </c>
      <c r="B380" s="5">
        <v>14950</v>
      </c>
      <c r="C380" s="6">
        <v>1601</v>
      </c>
      <c r="D380" s="6">
        <v>1493</v>
      </c>
      <c r="E380" s="6">
        <v>1601</v>
      </c>
      <c r="F380" s="13">
        <v>1519</v>
      </c>
      <c r="G380">
        <f t="shared" si="15"/>
        <v>0</v>
      </c>
      <c r="H380">
        <f t="shared" si="16"/>
        <v>0</v>
      </c>
      <c r="I380">
        <f t="shared" si="17"/>
        <v>0</v>
      </c>
    </row>
    <row r="381" spans="1:9" ht="15" thickBot="1" x14ac:dyDescent="0.35">
      <c r="A381" s="12">
        <v>14950</v>
      </c>
      <c r="B381" s="5">
        <v>15000</v>
      </c>
      <c r="C381" s="6">
        <v>1607</v>
      </c>
      <c r="D381" s="6">
        <v>1498</v>
      </c>
      <c r="E381" s="6">
        <v>1607</v>
      </c>
      <c r="F381" s="13">
        <v>1525</v>
      </c>
      <c r="G381">
        <f t="shared" si="15"/>
        <v>0</v>
      </c>
      <c r="H381">
        <f t="shared" si="16"/>
        <v>0</v>
      </c>
      <c r="I381">
        <f t="shared" si="17"/>
        <v>0</v>
      </c>
    </row>
    <row r="382" spans="1:9" ht="15.6" thickTop="1" thickBot="1" x14ac:dyDescent="0.35">
      <c r="A382" s="23">
        <v>15000</v>
      </c>
      <c r="B382" s="24"/>
      <c r="C382" s="24"/>
      <c r="D382" s="24"/>
      <c r="E382" s="24"/>
      <c r="F382" s="25"/>
      <c r="G382">
        <f t="shared" si="15"/>
        <v>0</v>
      </c>
      <c r="H382">
        <f t="shared" si="16"/>
        <v>0</v>
      </c>
      <c r="I382">
        <f t="shared" si="17"/>
        <v>0</v>
      </c>
    </row>
    <row r="383" spans="1:9" x14ac:dyDescent="0.3">
      <c r="A383" s="12">
        <v>15000</v>
      </c>
      <c r="B383" s="5">
        <v>15050</v>
      </c>
      <c r="C383" s="6">
        <v>1613</v>
      </c>
      <c r="D383" s="6">
        <v>1503</v>
      </c>
      <c r="E383" s="6">
        <v>1613</v>
      </c>
      <c r="F383" s="13">
        <v>1531</v>
      </c>
      <c r="G383">
        <f t="shared" si="15"/>
        <v>0</v>
      </c>
      <c r="H383">
        <f t="shared" si="16"/>
        <v>0</v>
      </c>
      <c r="I383">
        <f t="shared" si="17"/>
        <v>0</v>
      </c>
    </row>
    <row r="384" spans="1:9" x14ac:dyDescent="0.3">
      <c r="A384" s="12">
        <v>15050</v>
      </c>
      <c r="B384" s="5">
        <v>15100</v>
      </c>
      <c r="C384" s="6">
        <v>1619</v>
      </c>
      <c r="D384" s="6">
        <v>1508</v>
      </c>
      <c r="E384" s="6">
        <v>1619</v>
      </c>
      <c r="F384" s="13">
        <v>1537</v>
      </c>
      <c r="G384">
        <f t="shared" si="15"/>
        <v>0</v>
      </c>
      <c r="H384">
        <f t="shared" si="16"/>
        <v>0</v>
      </c>
      <c r="I384">
        <f t="shared" si="17"/>
        <v>0</v>
      </c>
    </row>
    <row r="385" spans="1:9" x14ac:dyDescent="0.3">
      <c r="A385" s="12">
        <v>15100</v>
      </c>
      <c r="B385" s="5">
        <v>15150</v>
      </c>
      <c r="C385" s="6">
        <v>1625</v>
      </c>
      <c r="D385" s="6">
        <v>1513</v>
      </c>
      <c r="E385" s="6">
        <v>1625</v>
      </c>
      <c r="F385" s="13">
        <v>1543</v>
      </c>
      <c r="G385">
        <f t="shared" si="15"/>
        <v>0</v>
      </c>
      <c r="H385">
        <f t="shared" si="16"/>
        <v>0</v>
      </c>
      <c r="I385">
        <f t="shared" si="17"/>
        <v>0</v>
      </c>
    </row>
    <row r="386" spans="1:9" x14ac:dyDescent="0.3">
      <c r="A386" s="12">
        <v>15150</v>
      </c>
      <c r="B386" s="5">
        <v>15200</v>
      </c>
      <c r="C386" s="6">
        <v>1631</v>
      </c>
      <c r="D386" s="6">
        <v>1518</v>
      </c>
      <c r="E386" s="6">
        <v>1631</v>
      </c>
      <c r="F386" s="13">
        <v>1549</v>
      </c>
      <c r="G386">
        <f t="shared" si="15"/>
        <v>0</v>
      </c>
      <c r="H386">
        <f t="shared" si="16"/>
        <v>0</v>
      </c>
      <c r="I386">
        <f t="shared" si="17"/>
        <v>0</v>
      </c>
    </row>
    <row r="387" spans="1:9" x14ac:dyDescent="0.3">
      <c r="A387" s="12">
        <v>15200</v>
      </c>
      <c r="B387" s="5">
        <v>15250</v>
      </c>
      <c r="C387" s="6">
        <v>1637</v>
      </c>
      <c r="D387" s="6">
        <v>1523</v>
      </c>
      <c r="E387" s="6">
        <v>1637</v>
      </c>
      <c r="F387" s="13">
        <v>1555</v>
      </c>
      <c r="G387">
        <f t="shared" si="15"/>
        <v>0</v>
      </c>
      <c r="H387">
        <f t="shared" si="16"/>
        <v>0</v>
      </c>
      <c r="I387">
        <f t="shared" si="17"/>
        <v>0</v>
      </c>
    </row>
    <row r="388" spans="1:9" x14ac:dyDescent="0.3">
      <c r="A388" s="12">
        <v>15250</v>
      </c>
      <c r="B388" s="5">
        <v>15300</v>
      </c>
      <c r="C388" s="6">
        <v>1643</v>
      </c>
      <c r="D388" s="6">
        <v>1528</v>
      </c>
      <c r="E388" s="6">
        <v>1643</v>
      </c>
      <c r="F388" s="13">
        <v>1561</v>
      </c>
      <c r="G388">
        <f t="shared" si="15"/>
        <v>0</v>
      </c>
      <c r="H388">
        <f t="shared" si="16"/>
        <v>0</v>
      </c>
      <c r="I388">
        <f t="shared" si="17"/>
        <v>0</v>
      </c>
    </row>
    <row r="389" spans="1:9" x14ac:dyDescent="0.3">
      <c r="A389" s="12">
        <v>15300</v>
      </c>
      <c r="B389" s="5">
        <v>15350</v>
      </c>
      <c r="C389" s="6">
        <v>1649</v>
      </c>
      <c r="D389" s="6">
        <v>1533</v>
      </c>
      <c r="E389" s="6">
        <v>1649</v>
      </c>
      <c r="F389" s="13">
        <v>1567</v>
      </c>
      <c r="G389">
        <f t="shared" si="15"/>
        <v>0</v>
      </c>
      <c r="H389">
        <f t="shared" si="16"/>
        <v>0</v>
      </c>
      <c r="I389">
        <f t="shared" si="17"/>
        <v>0</v>
      </c>
    </row>
    <row r="390" spans="1:9" x14ac:dyDescent="0.3">
      <c r="A390" s="12">
        <v>15350</v>
      </c>
      <c r="B390" s="5">
        <v>15400</v>
      </c>
      <c r="C390" s="6">
        <v>1655</v>
      </c>
      <c r="D390" s="6">
        <v>1538</v>
      </c>
      <c r="E390" s="6">
        <v>1655</v>
      </c>
      <c r="F390" s="13">
        <v>1573</v>
      </c>
      <c r="G390">
        <f t="shared" si="15"/>
        <v>0</v>
      </c>
      <c r="H390">
        <f t="shared" si="16"/>
        <v>0</v>
      </c>
      <c r="I390">
        <f t="shared" si="17"/>
        <v>0</v>
      </c>
    </row>
    <row r="391" spans="1:9" x14ac:dyDescent="0.3">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
      <c r="A392" s="12">
        <v>15450</v>
      </c>
      <c r="B392" s="5">
        <v>15500</v>
      </c>
      <c r="C392" s="6">
        <v>1667</v>
      </c>
      <c r="D392" s="6">
        <v>1548</v>
      </c>
      <c r="E392" s="6">
        <v>1667</v>
      </c>
      <c r="F392" s="13">
        <v>1585</v>
      </c>
      <c r="G392">
        <f t="shared" si="18"/>
        <v>0</v>
      </c>
      <c r="H392">
        <f t="shared" si="19"/>
        <v>0</v>
      </c>
      <c r="I392">
        <f t="shared" si="20"/>
        <v>0</v>
      </c>
    </row>
    <row r="393" spans="1:9" x14ac:dyDescent="0.3">
      <c r="A393" s="12">
        <v>15500</v>
      </c>
      <c r="B393" s="5">
        <v>15550</v>
      </c>
      <c r="C393" s="6">
        <v>1673</v>
      </c>
      <c r="D393" s="6">
        <v>1553</v>
      </c>
      <c r="E393" s="6">
        <v>1673</v>
      </c>
      <c r="F393" s="13">
        <v>1591</v>
      </c>
      <c r="G393">
        <f t="shared" si="18"/>
        <v>0</v>
      </c>
      <c r="H393">
        <f t="shared" si="19"/>
        <v>0</v>
      </c>
      <c r="I393">
        <f t="shared" si="20"/>
        <v>0</v>
      </c>
    </row>
    <row r="394" spans="1:9" x14ac:dyDescent="0.3">
      <c r="A394" s="12">
        <v>15550</v>
      </c>
      <c r="B394" s="5">
        <v>15600</v>
      </c>
      <c r="C394" s="6">
        <v>1679</v>
      </c>
      <c r="D394" s="6">
        <v>1558</v>
      </c>
      <c r="E394" s="6">
        <v>1679</v>
      </c>
      <c r="F394" s="13">
        <v>1597</v>
      </c>
      <c r="G394">
        <f t="shared" si="18"/>
        <v>0</v>
      </c>
      <c r="H394">
        <f t="shared" si="19"/>
        <v>0</v>
      </c>
      <c r="I394">
        <f t="shared" si="20"/>
        <v>0</v>
      </c>
    </row>
    <row r="395" spans="1:9" x14ac:dyDescent="0.3">
      <c r="A395" s="12">
        <v>15600</v>
      </c>
      <c r="B395" s="5">
        <v>15650</v>
      </c>
      <c r="C395" s="6">
        <v>1685</v>
      </c>
      <c r="D395" s="6">
        <v>1563</v>
      </c>
      <c r="E395" s="6">
        <v>1685</v>
      </c>
      <c r="F395" s="13">
        <v>1603</v>
      </c>
      <c r="G395">
        <f t="shared" si="18"/>
        <v>0</v>
      </c>
      <c r="H395">
        <f t="shared" si="19"/>
        <v>0</v>
      </c>
      <c r="I395">
        <f t="shared" si="20"/>
        <v>0</v>
      </c>
    </row>
    <row r="396" spans="1:9" x14ac:dyDescent="0.3">
      <c r="A396" s="12">
        <v>15650</v>
      </c>
      <c r="B396" s="5">
        <v>15700</v>
      </c>
      <c r="C396" s="6">
        <v>1691</v>
      </c>
      <c r="D396" s="6">
        <v>1568</v>
      </c>
      <c r="E396" s="6">
        <v>1691</v>
      </c>
      <c r="F396" s="13">
        <v>1609</v>
      </c>
      <c r="G396">
        <f t="shared" si="18"/>
        <v>0</v>
      </c>
      <c r="H396">
        <f t="shared" si="19"/>
        <v>0</v>
      </c>
      <c r="I396">
        <f t="shared" si="20"/>
        <v>0</v>
      </c>
    </row>
    <row r="397" spans="1:9" x14ac:dyDescent="0.3">
      <c r="A397" s="12">
        <v>15700</v>
      </c>
      <c r="B397" s="5">
        <v>15750</v>
      </c>
      <c r="C397" s="6">
        <v>1697</v>
      </c>
      <c r="D397" s="6">
        <v>1573</v>
      </c>
      <c r="E397" s="6">
        <v>1697</v>
      </c>
      <c r="F397" s="13">
        <v>1615</v>
      </c>
      <c r="G397">
        <f t="shared" si="18"/>
        <v>0</v>
      </c>
      <c r="H397">
        <f t="shared" si="19"/>
        <v>0</v>
      </c>
      <c r="I397">
        <f t="shared" si="20"/>
        <v>0</v>
      </c>
    </row>
    <row r="398" spans="1:9" x14ac:dyDescent="0.3">
      <c r="A398" s="12">
        <v>15750</v>
      </c>
      <c r="B398" s="5">
        <v>15800</v>
      </c>
      <c r="C398" s="6">
        <v>1703</v>
      </c>
      <c r="D398" s="6">
        <v>1578</v>
      </c>
      <c r="E398" s="6">
        <v>1703</v>
      </c>
      <c r="F398" s="13">
        <v>1621</v>
      </c>
      <c r="G398">
        <f t="shared" si="18"/>
        <v>0</v>
      </c>
      <c r="H398">
        <f t="shared" si="19"/>
        <v>0</v>
      </c>
      <c r="I398">
        <f t="shared" si="20"/>
        <v>0</v>
      </c>
    </row>
    <row r="399" spans="1:9" x14ac:dyDescent="0.3">
      <c r="A399" s="12">
        <v>15800</v>
      </c>
      <c r="B399" s="5">
        <v>15850</v>
      </c>
      <c r="C399" s="6">
        <v>1709</v>
      </c>
      <c r="D399" s="6">
        <v>1583</v>
      </c>
      <c r="E399" s="6">
        <v>1709</v>
      </c>
      <c r="F399" s="13">
        <v>1627</v>
      </c>
      <c r="G399">
        <f t="shared" si="18"/>
        <v>0</v>
      </c>
      <c r="H399">
        <f t="shared" si="19"/>
        <v>0</v>
      </c>
      <c r="I399">
        <f t="shared" si="20"/>
        <v>0</v>
      </c>
    </row>
    <row r="400" spans="1:9" x14ac:dyDescent="0.3">
      <c r="A400" s="12">
        <v>15850</v>
      </c>
      <c r="B400" s="5">
        <v>15900</v>
      </c>
      <c r="C400" s="6">
        <v>1715</v>
      </c>
      <c r="D400" s="6">
        <v>1588</v>
      </c>
      <c r="E400" s="6">
        <v>1715</v>
      </c>
      <c r="F400" s="13">
        <v>1633</v>
      </c>
      <c r="G400">
        <f t="shared" si="18"/>
        <v>0</v>
      </c>
      <c r="H400">
        <f t="shared" si="19"/>
        <v>0</v>
      </c>
      <c r="I400">
        <f t="shared" si="20"/>
        <v>0</v>
      </c>
    </row>
    <row r="401" spans="1:9" x14ac:dyDescent="0.3">
      <c r="A401" s="12">
        <v>15900</v>
      </c>
      <c r="B401" s="5">
        <v>15950</v>
      </c>
      <c r="C401" s="6">
        <v>1721</v>
      </c>
      <c r="D401" s="6">
        <v>1593</v>
      </c>
      <c r="E401" s="6">
        <v>1721</v>
      </c>
      <c r="F401" s="13">
        <v>1639</v>
      </c>
      <c r="G401">
        <f t="shared" si="18"/>
        <v>0</v>
      </c>
      <c r="H401">
        <f t="shared" si="19"/>
        <v>0</v>
      </c>
      <c r="I401">
        <f t="shared" si="20"/>
        <v>0</v>
      </c>
    </row>
    <row r="402" spans="1:9" ht="15" thickBot="1" x14ac:dyDescent="0.35">
      <c r="A402" s="12">
        <v>15950</v>
      </c>
      <c r="B402" s="5">
        <v>16000</v>
      </c>
      <c r="C402" s="6">
        <v>1727</v>
      </c>
      <c r="D402" s="6">
        <v>1598</v>
      </c>
      <c r="E402" s="6">
        <v>1727</v>
      </c>
      <c r="F402" s="13">
        <v>1645</v>
      </c>
      <c r="G402">
        <f t="shared" si="18"/>
        <v>0</v>
      </c>
      <c r="H402">
        <f t="shared" si="19"/>
        <v>0</v>
      </c>
      <c r="I402">
        <f t="shared" si="20"/>
        <v>0</v>
      </c>
    </row>
    <row r="403" spans="1:9" ht="15.6" thickTop="1" thickBot="1" x14ac:dyDescent="0.35">
      <c r="A403" s="23">
        <v>16000</v>
      </c>
      <c r="B403" s="24"/>
      <c r="C403" s="24"/>
      <c r="D403" s="24"/>
      <c r="E403" s="24"/>
      <c r="F403" s="25"/>
      <c r="G403">
        <f t="shared" si="18"/>
        <v>0</v>
      </c>
      <c r="H403">
        <f t="shared" si="19"/>
        <v>0</v>
      </c>
      <c r="I403">
        <f t="shared" si="20"/>
        <v>0</v>
      </c>
    </row>
    <row r="404" spans="1:9" x14ac:dyDescent="0.3">
      <c r="A404" s="12">
        <v>16000</v>
      </c>
      <c r="B404" s="5">
        <v>16050</v>
      </c>
      <c r="C404" s="6">
        <v>1733</v>
      </c>
      <c r="D404" s="6">
        <v>1603</v>
      </c>
      <c r="E404" s="6">
        <v>1733</v>
      </c>
      <c r="F404" s="13">
        <v>1651</v>
      </c>
      <c r="G404">
        <f t="shared" si="18"/>
        <v>0</v>
      </c>
      <c r="H404">
        <f t="shared" si="19"/>
        <v>0</v>
      </c>
      <c r="I404">
        <f t="shared" si="20"/>
        <v>0</v>
      </c>
    </row>
    <row r="405" spans="1:9" x14ac:dyDescent="0.3">
      <c r="A405" s="12">
        <v>16050</v>
      </c>
      <c r="B405" s="5">
        <v>16100</v>
      </c>
      <c r="C405" s="6">
        <v>1739</v>
      </c>
      <c r="D405" s="6">
        <v>1608</v>
      </c>
      <c r="E405" s="6">
        <v>1739</v>
      </c>
      <c r="F405" s="13">
        <v>1657</v>
      </c>
      <c r="G405">
        <f t="shared" si="18"/>
        <v>0</v>
      </c>
      <c r="H405">
        <f t="shared" si="19"/>
        <v>0</v>
      </c>
      <c r="I405">
        <f t="shared" si="20"/>
        <v>0</v>
      </c>
    </row>
    <row r="406" spans="1:9" x14ac:dyDescent="0.3">
      <c r="A406" s="12">
        <v>16100</v>
      </c>
      <c r="B406" s="5">
        <v>16150</v>
      </c>
      <c r="C406" s="6">
        <v>1745</v>
      </c>
      <c r="D406" s="6">
        <v>1613</v>
      </c>
      <c r="E406" s="6">
        <v>1745</v>
      </c>
      <c r="F406" s="13">
        <v>1663</v>
      </c>
      <c r="G406">
        <f t="shared" si="18"/>
        <v>0</v>
      </c>
      <c r="H406">
        <f t="shared" si="19"/>
        <v>0</v>
      </c>
      <c r="I406">
        <f t="shared" si="20"/>
        <v>0</v>
      </c>
    </row>
    <row r="407" spans="1:9" x14ac:dyDescent="0.3">
      <c r="A407" s="12">
        <v>16150</v>
      </c>
      <c r="B407" s="5">
        <v>16200</v>
      </c>
      <c r="C407" s="6">
        <v>1751</v>
      </c>
      <c r="D407" s="6">
        <v>1618</v>
      </c>
      <c r="E407" s="6">
        <v>1751</v>
      </c>
      <c r="F407" s="13">
        <v>1669</v>
      </c>
      <c r="G407">
        <f t="shared" si="18"/>
        <v>0</v>
      </c>
      <c r="H407">
        <f t="shared" si="19"/>
        <v>0</v>
      </c>
      <c r="I407">
        <f t="shared" si="20"/>
        <v>0</v>
      </c>
    </row>
    <row r="408" spans="1:9" x14ac:dyDescent="0.3">
      <c r="A408" s="12">
        <v>16200</v>
      </c>
      <c r="B408" s="5">
        <v>16250</v>
      </c>
      <c r="C408" s="6">
        <v>1757</v>
      </c>
      <c r="D408" s="6">
        <v>1623</v>
      </c>
      <c r="E408" s="6">
        <v>1757</v>
      </c>
      <c r="F408" s="13">
        <v>1675</v>
      </c>
      <c r="G408">
        <f t="shared" si="18"/>
        <v>0</v>
      </c>
      <c r="H408">
        <f t="shared" si="19"/>
        <v>0</v>
      </c>
      <c r="I408">
        <f t="shared" si="20"/>
        <v>0</v>
      </c>
    </row>
    <row r="409" spans="1:9" x14ac:dyDescent="0.3">
      <c r="A409" s="12">
        <v>16250</v>
      </c>
      <c r="B409" s="5">
        <v>16300</v>
      </c>
      <c r="C409" s="6">
        <v>1763</v>
      </c>
      <c r="D409" s="6">
        <v>1628</v>
      </c>
      <c r="E409" s="6">
        <v>1763</v>
      </c>
      <c r="F409" s="13">
        <v>1681</v>
      </c>
      <c r="G409">
        <f t="shared" si="18"/>
        <v>0</v>
      </c>
      <c r="H409">
        <f t="shared" si="19"/>
        <v>0</v>
      </c>
      <c r="I409">
        <f t="shared" si="20"/>
        <v>0</v>
      </c>
    </row>
    <row r="410" spans="1:9" x14ac:dyDescent="0.3">
      <c r="A410" s="12">
        <v>16300</v>
      </c>
      <c r="B410" s="5">
        <v>16350</v>
      </c>
      <c r="C410" s="6">
        <v>1769</v>
      </c>
      <c r="D410" s="6">
        <v>1633</v>
      </c>
      <c r="E410" s="6">
        <v>1769</v>
      </c>
      <c r="F410" s="13">
        <v>1687</v>
      </c>
      <c r="G410">
        <f t="shared" si="18"/>
        <v>0</v>
      </c>
      <c r="H410">
        <f t="shared" si="19"/>
        <v>0</v>
      </c>
      <c r="I410">
        <f t="shared" si="20"/>
        <v>0</v>
      </c>
    </row>
    <row r="411" spans="1:9" x14ac:dyDescent="0.3">
      <c r="A411" s="12">
        <v>16350</v>
      </c>
      <c r="B411" s="5">
        <v>16400</v>
      </c>
      <c r="C411" s="6">
        <v>1775</v>
      </c>
      <c r="D411" s="6">
        <v>1638</v>
      </c>
      <c r="E411" s="6">
        <v>1775</v>
      </c>
      <c r="F411" s="13">
        <v>1693</v>
      </c>
      <c r="G411">
        <f t="shared" si="18"/>
        <v>0</v>
      </c>
      <c r="H411">
        <f t="shared" si="19"/>
        <v>0</v>
      </c>
      <c r="I411">
        <f t="shared" si="20"/>
        <v>0</v>
      </c>
    </row>
    <row r="412" spans="1:9" x14ac:dyDescent="0.3">
      <c r="A412" s="12">
        <v>16400</v>
      </c>
      <c r="B412" s="5">
        <v>16450</v>
      </c>
      <c r="C412" s="6">
        <v>1781</v>
      </c>
      <c r="D412" s="6">
        <v>1643</v>
      </c>
      <c r="E412" s="6">
        <v>1781</v>
      </c>
      <c r="F412" s="13">
        <v>1699</v>
      </c>
      <c r="G412">
        <f t="shared" si="18"/>
        <v>0</v>
      </c>
      <c r="H412">
        <f t="shared" si="19"/>
        <v>0</v>
      </c>
      <c r="I412">
        <f t="shared" si="20"/>
        <v>0</v>
      </c>
    </row>
    <row r="413" spans="1:9" x14ac:dyDescent="0.3">
      <c r="A413" s="12">
        <v>16450</v>
      </c>
      <c r="B413" s="5">
        <v>16500</v>
      </c>
      <c r="C413" s="6">
        <v>1787</v>
      </c>
      <c r="D413" s="6">
        <v>1648</v>
      </c>
      <c r="E413" s="6">
        <v>1787</v>
      </c>
      <c r="F413" s="13">
        <v>1705</v>
      </c>
      <c r="G413">
        <f t="shared" si="18"/>
        <v>0</v>
      </c>
      <c r="H413">
        <f t="shared" si="19"/>
        <v>0</v>
      </c>
      <c r="I413">
        <f t="shared" si="20"/>
        <v>0</v>
      </c>
    </row>
    <row r="414" spans="1:9" x14ac:dyDescent="0.3">
      <c r="A414" s="12">
        <v>16500</v>
      </c>
      <c r="B414" s="5">
        <v>16550</v>
      </c>
      <c r="C414" s="6">
        <v>1793</v>
      </c>
      <c r="D414" s="6">
        <v>1653</v>
      </c>
      <c r="E414" s="6">
        <v>1793</v>
      </c>
      <c r="F414" s="13">
        <v>1711</v>
      </c>
      <c r="G414">
        <f t="shared" si="18"/>
        <v>0</v>
      </c>
      <c r="H414">
        <f t="shared" si="19"/>
        <v>0</v>
      </c>
      <c r="I414">
        <f t="shared" si="20"/>
        <v>0</v>
      </c>
    </row>
    <row r="415" spans="1:9" x14ac:dyDescent="0.3">
      <c r="A415" s="12">
        <v>16550</v>
      </c>
      <c r="B415" s="5">
        <v>16600</v>
      </c>
      <c r="C415" s="6">
        <v>1799</v>
      </c>
      <c r="D415" s="6">
        <v>1658</v>
      </c>
      <c r="E415" s="6">
        <v>1799</v>
      </c>
      <c r="F415" s="13">
        <v>1717</v>
      </c>
      <c r="G415">
        <f t="shared" si="18"/>
        <v>0</v>
      </c>
      <c r="H415">
        <f t="shared" si="19"/>
        <v>0</v>
      </c>
      <c r="I415">
        <f t="shared" si="20"/>
        <v>0</v>
      </c>
    </row>
    <row r="416" spans="1:9" x14ac:dyDescent="0.3">
      <c r="A416" s="12">
        <v>16600</v>
      </c>
      <c r="B416" s="5">
        <v>16650</v>
      </c>
      <c r="C416" s="6">
        <v>1805</v>
      </c>
      <c r="D416" s="6">
        <v>1663</v>
      </c>
      <c r="E416" s="6">
        <v>1805</v>
      </c>
      <c r="F416" s="13">
        <v>1723</v>
      </c>
      <c r="G416">
        <f t="shared" si="18"/>
        <v>0</v>
      </c>
      <c r="H416">
        <f t="shared" si="19"/>
        <v>0</v>
      </c>
      <c r="I416">
        <f t="shared" si="20"/>
        <v>0</v>
      </c>
    </row>
    <row r="417" spans="1:9" x14ac:dyDescent="0.3">
      <c r="A417" s="12">
        <v>16650</v>
      </c>
      <c r="B417" s="5">
        <v>16700</v>
      </c>
      <c r="C417" s="6">
        <v>1811</v>
      </c>
      <c r="D417" s="6">
        <v>1668</v>
      </c>
      <c r="E417" s="6">
        <v>1811</v>
      </c>
      <c r="F417" s="13">
        <v>1729</v>
      </c>
      <c r="G417">
        <f t="shared" si="18"/>
        <v>0</v>
      </c>
      <c r="H417">
        <f t="shared" si="19"/>
        <v>0</v>
      </c>
      <c r="I417">
        <f t="shared" si="20"/>
        <v>0</v>
      </c>
    </row>
    <row r="418" spans="1:9" x14ac:dyDescent="0.3">
      <c r="A418" s="12">
        <v>16700</v>
      </c>
      <c r="B418" s="5">
        <v>16750</v>
      </c>
      <c r="C418" s="6">
        <v>1817</v>
      </c>
      <c r="D418" s="6">
        <v>1673</v>
      </c>
      <c r="E418" s="6">
        <v>1817</v>
      </c>
      <c r="F418" s="13">
        <v>1735</v>
      </c>
      <c r="G418">
        <f t="shared" si="18"/>
        <v>0</v>
      </c>
      <c r="H418">
        <f t="shared" si="19"/>
        <v>0</v>
      </c>
      <c r="I418">
        <f t="shared" si="20"/>
        <v>0</v>
      </c>
    </row>
    <row r="419" spans="1:9" x14ac:dyDescent="0.3">
      <c r="A419" s="12">
        <v>16750</v>
      </c>
      <c r="B419" s="5">
        <v>16800</v>
      </c>
      <c r="C419" s="6">
        <v>1823</v>
      </c>
      <c r="D419" s="6">
        <v>1678</v>
      </c>
      <c r="E419" s="6">
        <v>1823</v>
      </c>
      <c r="F419" s="13">
        <v>1741</v>
      </c>
      <c r="G419">
        <f t="shared" si="18"/>
        <v>0</v>
      </c>
      <c r="H419">
        <f t="shared" si="19"/>
        <v>0</v>
      </c>
      <c r="I419">
        <f t="shared" si="20"/>
        <v>0</v>
      </c>
    </row>
    <row r="420" spans="1:9" x14ac:dyDescent="0.3">
      <c r="A420" s="12">
        <v>16800</v>
      </c>
      <c r="B420" s="5">
        <v>16850</v>
      </c>
      <c r="C420" s="6">
        <v>1829</v>
      </c>
      <c r="D420" s="6">
        <v>1683</v>
      </c>
      <c r="E420" s="6">
        <v>1829</v>
      </c>
      <c r="F420" s="13">
        <v>1747</v>
      </c>
      <c r="G420">
        <f t="shared" si="18"/>
        <v>0</v>
      </c>
      <c r="H420">
        <f t="shared" si="19"/>
        <v>0</v>
      </c>
      <c r="I420">
        <f t="shared" si="20"/>
        <v>0</v>
      </c>
    </row>
    <row r="421" spans="1:9" x14ac:dyDescent="0.3">
      <c r="A421" s="12">
        <v>16850</v>
      </c>
      <c r="B421" s="5">
        <v>16900</v>
      </c>
      <c r="C421" s="6">
        <v>1835</v>
      </c>
      <c r="D421" s="6">
        <v>1688</v>
      </c>
      <c r="E421" s="6">
        <v>1835</v>
      </c>
      <c r="F421" s="13">
        <v>1753</v>
      </c>
      <c r="G421">
        <f t="shared" si="18"/>
        <v>0</v>
      </c>
      <c r="H421">
        <f t="shared" si="19"/>
        <v>0</v>
      </c>
      <c r="I421">
        <f t="shared" si="20"/>
        <v>0</v>
      </c>
    </row>
    <row r="422" spans="1:9" x14ac:dyDescent="0.3">
      <c r="A422" s="12">
        <v>16900</v>
      </c>
      <c r="B422" s="5">
        <v>16950</v>
      </c>
      <c r="C422" s="6">
        <v>1841</v>
      </c>
      <c r="D422" s="6">
        <v>1693</v>
      </c>
      <c r="E422" s="6">
        <v>1841</v>
      </c>
      <c r="F422" s="13">
        <v>1759</v>
      </c>
      <c r="G422">
        <f t="shared" si="18"/>
        <v>0</v>
      </c>
      <c r="H422">
        <f t="shared" si="19"/>
        <v>0</v>
      </c>
      <c r="I422">
        <f t="shared" si="20"/>
        <v>0</v>
      </c>
    </row>
    <row r="423" spans="1:9" ht="15" thickBot="1" x14ac:dyDescent="0.35">
      <c r="A423" s="12">
        <v>16950</v>
      </c>
      <c r="B423" s="5">
        <v>17000</v>
      </c>
      <c r="C423" s="6">
        <v>1847</v>
      </c>
      <c r="D423" s="6">
        <v>1698</v>
      </c>
      <c r="E423" s="6">
        <v>1847</v>
      </c>
      <c r="F423" s="13">
        <v>1765</v>
      </c>
      <c r="G423">
        <f t="shared" si="18"/>
        <v>0</v>
      </c>
      <c r="H423">
        <f t="shared" si="19"/>
        <v>0</v>
      </c>
      <c r="I423">
        <f t="shared" si="20"/>
        <v>0</v>
      </c>
    </row>
    <row r="424" spans="1:9" ht="15.6" thickTop="1" thickBot="1" x14ac:dyDescent="0.35">
      <c r="A424" s="23">
        <v>17000</v>
      </c>
      <c r="B424" s="24"/>
      <c r="C424" s="24"/>
      <c r="D424" s="24"/>
      <c r="E424" s="24"/>
      <c r="F424" s="25"/>
      <c r="G424">
        <f t="shared" si="18"/>
        <v>0</v>
      </c>
      <c r="H424">
        <f t="shared" si="19"/>
        <v>0</v>
      </c>
      <c r="I424">
        <f t="shared" si="20"/>
        <v>0</v>
      </c>
    </row>
    <row r="425" spans="1:9" x14ac:dyDescent="0.3">
      <c r="A425" s="12">
        <v>17000</v>
      </c>
      <c r="B425" s="5">
        <v>17050</v>
      </c>
      <c r="C425" s="6">
        <v>1853</v>
      </c>
      <c r="D425" s="6">
        <v>1703</v>
      </c>
      <c r="E425" s="6">
        <v>1853</v>
      </c>
      <c r="F425" s="13">
        <v>1771</v>
      </c>
      <c r="G425">
        <f t="shared" si="18"/>
        <v>0</v>
      </c>
      <c r="H425">
        <f t="shared" si="19"/>
        <v>0</v>
      </c>
      <c r="I425">
        <f t="shared" si="20"/>
        <v>0</v>
      </c>
    </row>
    <row r="426" spans="1:9" x14ac:dyDescent="0.3">
      <c r="A426" s="12">
        <v>17050</v>
      </c>
      <c r="B426" s="5">
        <v>17100</v>
      </c>
      <c r="C426" s="6">
        <v>1859</v>
      </c>
      <c r="D426" s="6">
        <v>1708</v>
      </c>
      <c r="E426" s="6">
        <v>1859</v>
      </c>
      <c r="F426" s="13">
        <v>1777</v>
      </c>
      <c r="G426">
        <f t="shared" si="18"/>
        <v>0</v>
      </c>
      <c r="H426">
        <f t="shared" si="19"/>
        <v>0</v>
      </c>
      <c r="I426">
        <f t="shared" si="20"/>
        <v>0</v>
      </c>
    </row>
    <row r="427" spans="1:9" x14ac:dyDescent="0.3">
      <c r="A427" s="12">
        <v>17100</v>
      </c>
      <c r="B427" s="5">
        <v>17150</v>
      </c>
      <c r="C427" s="6">
        <v>1865</v>
      </c>
      <c r="D427" s="6">
        <v>1713</v>
      </c>
      <c r="E427" s="6">
        <v>1865</v>
      </c>
      <c r="F427" s="13">
        <v>1783</v>
      </c>
      <c r="G427">
        <f t="shared" si="18"/>
        <v>0</v>
      </c>
      <c r="H427">
        <f t="shared" si="19"/>
        <v>0</v>
      </c>
      <c r="I427">
        <f t="shared" si="20"/>
        <v>0</v>
      </c>
    </row>
    <row r="428" spans="1:9" x14ac:dyDescent="0.3">
      <c r="A428" s="12">
        <v>17150</v>
      </c>
      <c r="B428" s="5">
        <v>17200</v>
      </c>
      <c r="C428" s="6">
        <v>1871</v>
      </c>
      <c r="D428" s="6">
        <v>1718</v>
      </c>
      <c r="E428" s="6">
        <v>1871</v>
      </c>
      <c r="F428" s="13">
        <v>1789</v>
      </c>
      <c r="G428">
        <f t="shared" si="18"/>
        <v>0</v>
      </c>
      <c r="H428">
        <f t="shared" si="19"/>
        <v>0</v>
      </c>
      <c r="I428">
        <f t="shared" si="20"/>
        <v>0</v>
      </c>
    </row>
    <row r="429" spans="1:9" x14ac:dyDescent="0.3">
      <c r="A429" s="12">
        <v>17200</v>
      </c>
      <c r="B429" s="5">
        <v>17250</v>
      </c>
      <c r="C429" s="6">
        <v>1877</v>
      </c>
      <c r="D429" s="6">
        <v>1723</v>
      </c>
      <c r="E429" s="6">
        <v>1877</v>
      </c>
      <c r="F429" s="13">
        <v>1795</v>
      </c>
      <c r="G429">
        <f t="shared" si="18"/>
        <v>0</v>
      </c>
      <c r="H429">
        <f t="shared" si="19"/>
        <v>0</v>
      </c>
      <c r="I429">
        <f t="shared" si="20"/>
        <v>0</v>
      </c>
    </row>
    <row r="430" spans="1:9" x14ac:dyDescent="0.3">
      <c r="A430" s="12">
        <v>17250</v>
      </c>
      <c r="B430" s="5">
        <v>17300</v>
      </c>
      <c r="C430" s="6">
        <v>1883</v>
      </c>
      <c r="D430" s="6">
        <v>1728</v>
      </c>
      <c r="E430" s="6">
        <v>1883</v>
      </c>
      <c r="F430" s="13">
        <v>1801</v>
      </c>
      <c r="G430">
        <f t="shared" si="18"/>
        <v>0</v>
      </c>
      <c r="H430">
        <f t="shared" si="19"/>
        <v>0</v>
      </c>
      <c r="I430">
        <f t="shared" si="20"/>
        <v>0</v>
      </c>
    </row>
    <row r="431" spans="1:9" x14ac:dyDescent="0.3">
      <c r="A431" s="12">
        <v>17300</v>
      </c>
      <c r="B431" s="5">
        <v>17350</v>
      </c>
      <c r="C431" s="6">
        <v>1889</v>
      </c>
      <c r="D431" s="6">
        <v>1733</v>
      </c>
      <c r="E431" s="6">
        <v>1889</v>
      </c>
      <c r="F431" s="13">
        <v>1807</v>
      </c>
      <c r="G431">
        <f t="shared" si="18"/>
        <v>0</v>
      </c>
      <c r="H431">
        <f t="shared" si="19"/>
        <v>0</v>
      </c>
      <c r="I431">
        <f t="shared" si="20"/>
        <v>0</v>
      </c>
    </row>
    <row r="432" spans="1:9" x14ac:dyDescent="0.3">
      <c r="A432" s="12">
        <v>17350</v>
      </c>
      <c r="B432" s="5">
        <v>17400</v>
      </c>
      <c r="C432" s="6">
        <v>1895</v>
      </c>
      <c r="D432" s="6">
        <v>1738</v>
      </c>
      <c r="E432" s="6">
        <v>1895</v>
      </c>
      <c r="F432" s="13">
        <v>1813</v>
      </c>
      <c r="G432">
        <f t="shared" si="18"/>
        <v>0</v>
      </c>
      <c r="H432">
        <f t="shared" si="19"/>
        <v>0</v>
      </c>
      <c r="I432">
        <f t="shared" si="20"/>
        <v>0</v>
      </c>
    </row>
    <row r="433" spans="1:9" x14ac:dyDescent="0.3">
      <c r="A433" s="12">
        <v>17400</v>
      </c>
      <c r="B433" s="5">
        <v>17450</v>
      </c>
      <c r="C433" s="6">
        <v>1901</v>
      </c>
      <c r="D433" s="6">
        <v>1743</v>
      </c>
      <c r="E433" s="6">
        <v>1901</v>
      </c>
      <c r="F433" s="13">
        <v>1819</v>
      </c>
      <c r="G433">
        <f t="shared" si="18"/>
        <v>0</v>
      </c>
      <c r="H433">
        <f t="shared" si="19"/>
        <v>0</v>
      </c>
      <c r="I433">
        <f t="shared" si="20"/>
        <v>0</v>
      </c>
    </row>
    <row r="434" spans="1:9" x14ac:dyDescent="0.3">
      <c r="A434" s="12">
        <v>17450</v>
      </c>
      <c r="B434" s="5">
        <v>17500</v>
      </c>
      <c r="C434" s="6">
        <v>1907</v>
      </c>
      <c r="D434" s="6">
        <v>1748</v>
      </c>
      <c r="E434" s="6">
        <v>1907</v>
      </c>
      <c r="F434" s="13">
        <v>1825</v>
      </c>
      <c r="G434">
        <f t="shared" si="18"/>
        <v>0</v>
      </c>
      <c r="H434">
        <f t="shared" si="19"/>
        <v>0</v>
      </c>
      <c r="I434">
        <f t="shared" si="20"/>
        <v>0</v>
      </c>
    </row>
    <row r="435" spans="1:9" x14ac:dyDescent="0.3">
      <c r="A435" s="12">
        <v>17500</v>
      </c>
      <c r="B435" s="5">
        <v>17550</v>
      </c>
      <c r="C435" s="6">
        <v>1913</v>
      </c>
      <c r="D435" s="6">
        <v>1753</v>
      </c>
      <c r="E435" s="6">
        <v>1913</v>
      </c>
      <c r="F435" s="13">
        <v>1831</v>
      </c>
      <c r="G435">
        <f t="shared" si="18"/>
        <v>0</v>
      </c>
      <c r="H435">
        <f t="shared" si="19"/>
        <v>0</v>
      </c>
      <c r="I435">
        <f t="shared" si="20"/>
        <v>0</v>
      </c>
    </row>
    <row r="436" spans="1:9" x14ac:dyDescent="0.3">
      <c r="A436" s="12">
        <v>17550</v>
      </c>
      <c r="B436" s="5">
        <v>17600</v>
      </c>
      <c r="C436" s="6">
        <v>1919</v>
      </c>
      <c r="D436" s="6">
        <v>1758</v>
      </c>
      <c r="E436" s="6">
        <v>1919</v>
      </c>
      <c r="F436" s="13">
        <v>1837</v>
      </c>
      <c r="G436">
        <f t="shared" si="18"/>
        <v>0</v>
      </c>
      <c r="H436">
        <f t="shared" si="19"/>
        <v>0</v>
      </c>
      <c r="I436">
        <f t="shared" si="20"/>
        <v>0</v>
      </c>
    </row>
    <row r="437" spans="1:9" x14ac:dyDescent="0.3">
      <c r="A437" s="12">
        <v>17600</v>
      </c>
      <c r="B437" s="5">
        <v>17650</v>
      </c>
      <c r="C437" s="6">
        <v>1925</v>
      </c>
      <c r="D437" s="6">
        <v>1763</v>
      </c>
      <c r="E437" s="6">
        <v>1925</v>
      </c>
      <c r="F437" s="13">
        <v>1843</v>
      </c>
      <c r="G437">
        <f t="shared" si="18"/>
        <v>0</v>
      </c>
      <c r="H437">
        <f t="shared" si="19"/>
        <v>0</v>
      </c>
      <c r="I437">
        <f t="shared" si="20"/>
        <v>0</v>
      </c>
    </row>
    <row r="438" spans="1:9" x14ac:dyDescent="0.3">
      <c r="A438" s="12">
        <v>17650</v>
      </c>
      <c r="B438" s="5">
        <v>17700</v>
      </c>
      <c r="C438" s="6">
        <v>1931</v>
      </c>
      <c r="D438" s="6">
        <v>1768</v>
      </c>
      <c r="E438" s="6">
        <v>1931</v>
      </c>
      <c r="F438" s="13">
        <v>1849</v>
      </c>
      <c r="G438">
        <f t="shared" si="18"/>
        <v>0</v>
      </c>
      <c r="H438">
        <f t="shared" si="19"/>
        <v>0</v>
      </c>
      <c r="I438">
        <f t="shared" si="20"/>
        <v>0</v>
      </c>
    </row>
    <row r="439" spans="1:9" x14ac:dyDescent="0.3">
      <c r="A439" s="12">
        <v>17700</v>
      </c>
      <c r="B439" s="5">
        <v>17750</v>
      </c>
      <c r="C439" s="6">
        <v>1937</v>
      </c>
      <c r="D439" s="6">
        <v>1773</v>
      </c>
      <c r="E439" s="6">
        <v>1937</v>
      </c>
      <c r="F439" s="13">
        <v>1855</v>
      </c>
      <c r="G439">
        <f t="shared" si="18"/>
        <v>0</v>
      </c>
      <c r="H439">
        <f t="shared" si="19"/>
        <v>0</v>
      </c>
      <c r="I439">
        <f t="shared" si="20"/>
        <v>0</v>
      </c>
    </row>
    <row r="440" spans="1:9" x14ac:dyDescent="0.3">
      <c r="A440" s="12">
        <v>17750</v>
      </c>
      <c r="B440" s="5">
        <v>17800</v>
      </c>
      <c r="C440" s="6">
        <v>1943</v>
      </c>
      <c r="D440" s="6">
        <v>1778</v>
      </c>
      <c r="E440" s="6">
        <v>1943</v>
      </c>
      <c r="F440" s="13">
        <v>1861</v>
      </c>
      <c r="G440">
        <f t="shared" si="18"/>
        <v>0</v>
      </c>
      <c r="H440">
        <f t="shared" si="19"/>
        <v>0</v>
      </c>
      <c r="I440">
        <f t="shared" si="20"/>
        <v>0</v>
      </c>
    </row>
    <row r="441" spans="1:9" x14ac:dyDescent="0.3">
      <c r="A441" s="12">
        <v>17800</v>
      </c>
      <c r="B441" s="5">
        <v>17850</v>
      </c>
      <c r="C441" s="6">
        <v>1949</v>
      </c>
      <c r="D441" s="6">
        <v>1783</v>
      </c>
      <c r="E441" s="6">
        <v>1949</v>
      </c>
      <c r="F441" s="13">
        <v>1867</v>
      </c>
      <c r="G441">
        <f t="shared" si="18"/>
        <v>0</v>
      </c>
      <c r="H441">
        <f t="shared" si="19"/>
        <v>0</v>
      </c>
      <c r="I441">
        <f t="shared" si="20"/>
        <v>0</v>
      </c>
    </row>
    <row r="442" spans="1:9" x14ac:dyDescent="0.3">
      <c r="A442" s="12">
        <v>17850</v>
      </c>
      <c r="B442" s="5">
        <v>17900</v>
      </c>
      <c r="C442" s="6">
        <v>1955</v>
      </c>
      <c r="D442" s="6">
        <v>1788</v>
      </c>
      <c r="E442" s="6">
        <v>1955</v>
      </c>
      <c r="F442" s="13">
        <v>1873</v>
      </c>
      <c r="G442">
        <f t="shared" si="18"/>
        <v>0</v>
      </c>
      <c r="H442">
        <f t="shared" si="19"/>
        <v>0</v>
      </c>
      <c r="I442">
        <f t="shared" si="20"/>
        <v>0</v>
      </c>
    </row>
    <row r="443" spans="1:9" x14ac:dyDescent="0.3">
      <c r="A443" s="12">
        <v>17900</v>
      </c>
      <c r="B443" s="5">
        <v>17950</v>
      </c>
      <c r="C443" s="6">
        <v>1961</v>
      </c>
      <c r="D443" s="6">
        <v>1793</v>
      </c>
      <c r="E443" s="6">
        <v>1961</v>
      </c>
      <c r="F443" s="13">
        <v>1879</v>
      </c>
      <c r="G443">
        <f t="shared" si="18"/>
        <v>0</v>
      </c>
      <c r="H443">
        <f t="shared" si="19"/>
        <v>0</v>
      </c>
      <c r="I443">
        <f t="shared" si="20"/>
        <v>0</v>
      </c>
    </row>
    <row r="444" spans="1:9" ht="15" thickBot="1" x14ac:dyDescent="0.35">
      <c r="A444" s="12">
        <v>17950</v>
      </c>
      <c r="B444" s="5">
        <v>18000</v>
      </c>
      <c r="C444" s="6">
        <v>1967</v>
      </c>
      <c r="D444" s="6">
        <v>1798</v>
      </c>
      <c r="E444" s="6">
        <v>1967</v>
      </c>
      <c r="F444" s="13">
        <v>1885</v>
      </c>
      <c r="G444">
        <f t="shared" si="18"/>
        <v>0</v>
      </c>
      <c r="H444">
        <f t="shared" si="19"/>
        <v>0</v>
      </c>
      <c r="I444">
        <f t="shared" si="20"/>
        <v>0</v>
      </c>
    </row>
    <row r="445" spans="1:9" ht="15.6" thickTop="1" thickBot="1" x14ac:dyDescent="0.35">
      <c r="A445" s="23">
        <v>18000</v>
      </c>
      <c r="B445" s="24"/>
      <c r="C445" s="24"/>
      <c r="D445" s="24"/>
      <c r="E445" s="24"/>
      <c r="F445" s="25"/>
      <c r="G445">
        <f t="shared" si="18"/>
        <v>0</v>
      </c>
      <c r="H445">
        <f t="shared" si="19"/>
        <v>0</v>
      </c>
      <c r="I445">
        <f t="shared" si="20"/>
        <v>0</v>
      </c>
    </row>
    <row r="446" spans="1:9" x14ac:dyDescent="0.3">
      <c r="A446" s="12">
        <v>18000</v>
      </c>
      <c r="B446" s="5">
        <v>18050</v>
      </c>
      <c r="C446" s="6">
        <v>1973</v>
      </c>
      <c r="D446" s="6">
        <v>1803</v>
      </c>
      <c r="E446" s="6">
        <v>1973</v>
      </c>
      <c r="F446" s="13">
        <v>1891</v>
      </c>
      <c r="G446">
        <f t="shared" si="18"/>
        <v>0</v>
      </c>
      <c r="H446">
        <f t="shared" si="19"/>
        <v>0</v>
      </c>
      <c r="I446">
        <f t="shared" si="20"/>
        <v>0</v>
      </c>
    </row>
    <row r="447" spans="1:9" x14ac:dyDescent="0.3">
      <c r="A447" s="12">
        <v>18050</v>
      </c>
      <c r="B447" s="5">
        <v>18100</v>
      </c>
      <c r="C447" s="6">
        <v>1979</v>
      </c>
      <c r="D447" s="6">
        <v>1808</v>
      </c>
      <c r="E447" s="6">
        <v>1979</v>
      </c>
      <c r="F447" s="13">
        <v>1897</v>
      </c>
      <c r="G447">
        <f t="shared" si="18"/>
        <v>0</v>
      </c>
      <c r="H447">
        <f t="shared" si="19"/>
        <v>0</v>
      </c>
      <c r="I447">
        <f t="shared" si="20"/>
        <v>0</v>
      </c>
    </row>
    <row r="448" spans="1:9" x14ac:dyDescent="0.3">
      <c r="A448" s="12">
        <v>18100</v>
      </c>
      <c r="B448" s="5">
        <v>18150</v>
      </c>
      <c r="C448" s="6">
        <v>1985</v>
      </c>
      <c r="D448" s="6">
        <v>1813</v>
      </c>
      <c r="E448" s="6">
        <v>1985</v>
      </c>
      <c r="F448" s="13">
        <v>1903</v>
      </c>
      <c r="G448">
        <f t="shared" si="18"/>
        <v>0</v>
      </c>
      <c r="H448">
        <f t="shared" si="19"/>
        <v>0</v>
      </c>
      <c r="I448">
        <f t="shared" si="20"/>
        <v>0</v>
      </c>
    </row>
    <row r="449" spans="1:9" x14ac:dyDescent="0.3">
      <c r="A449" s="12">
        <v>18150</v>
      </c>
      <c r="B449" s="5">
        <v>18200</v>
      </c>
      <c r="C449" s="6">
        <v>1991</v>
      </c>
      <c r="D449" s="6">
        <v>1818</v>
      </c>
      <c r="E449" s="6">
        <v>1991</v>
      </c>
      <c r="F449" s="13">
        <v>1909</v>
      </c>
      <c r="G449">
        <f t="shared" si="18"/>
        <v>0</v>
      </c>
      <c r="H449">
        <f t="shared" si="19"/>
        <v>0</v>
      </c>
      <c r="I449">
        <f t="shared" si="20"/>
        <v>0</v>
      </c>
    </row>
    <row r="450" spans="1:9" x14ac:dyDescent="0.3">
      <c r="A450" s="12">
        <v>18200</v>
      </c>
      <c r="B450" s="5">
        <v>18250</v>
      </c>
      <c r="C450" s="6">
        <v>1997</v>
      </c>
      <c r="D450" s="6">
        <v>1823</v>
      </c>
      <c r="E450" s="6">
        <v>1997</v>
      </c>
      <c r="F450" s="13">
        <v>1915</v>
      </c>
      <c r="G450">
        <f t="shared" si="18"/>
        <v>0</v>
      </c>
      <c r="H450">
        <f t="shared" si="19"/>
        <v>0</v>
      </c>
      <c r="I450">
        <f t="shared" si="20"/>
        <v>0</v>
      </c>
    </row>
    <row r="451" spans="1:9" x14ac:dyDescent="0.3">
      <c r="A451" s="12">
        <v>18250</v>
      </c>
      <c r="B451" s="5">
        <v>18300</v>
      </c>
      <c r="C451" s="6">
        <v>2003</v>
      </c>
      <c r="D451" s="6">
        <v>1828</v>
      </c>
      <c r="E451" s="6">
        <v>2003</v>
      </c>
      <c r="F451" s="13">
        <v>1921</v>
      </c>
      <c r="G451">
        <f t="shared" si="18"/>
        <v>0</v>
      </c>
      <c r="H451">
        <f t="shared" si="19"/>
        <v>0</v>
      </c>
      <c r="I451">
        <f t="shared" si="20"/>
        <v>0</v>
      </c>
    </row>
    <row r="452" spans="1:9" x14ac:dyDescent="0.3">
      <c r="A452" s="12">
        <v>18300</v>
      </c>
      <c r="B452" s="5">
        <v>18350</v>
      </c>
      <c r="C452" s="6">
        <v>2009</v>
      </c>
      <c r="D452" s="6">
        <v>1833</v>
      </c>
      <c r="E452" s="6">
        <v>2009</v>
      </c>
      <c r="F452" s="13">
        <v>1927</v>
      </c>
      <c r="G452">
        <f t="shared" si="18"/>
        <v>0</v>
      </c>
      <c r="H452">
        <f t="shared" si="19"/>
        <v>0</v>
      </c>
      <c r="I452">
        <f t="shared" si="20"/>
        <v>0</v>
      </c>
    </row>
    <row r="453" spans="1:9" x14ac:dyDescent="0.3">
      <c r="A453" s="12">
        <v>18350</v>
      </c>
      <c r="B453" s="5">
        <v>18400</v>
      </c>
      <c r="C453" s="6">
        <v>2015</v>
      </c>
      <c r="D453" s="6">
        <v>1838</v>
      </c>
      <c r="E453" s="6">
        <v>2015</v>
      </c>
      <c r="F453" s="13">
        <v>1933</v>
      </c>
      <c r="G453">
        <f t="shared" si="18"/>
        <v>0</v>
      </c>
      <c r="H453">
        <f t="shared" si="19"/>
        <v>0</v>
      </c>
      <c r="I453">
        <f t="shared" si="20"/>
        <v>0</v>
      </c>
    </row>
    <row r="454" spans="1:9" x14ac:dyDescent="0.3">
      <c r="A454" s="12">
        <v>18400</v>
      </c>
      <c r="B454" s="5">
        <v>18450</v>
      </c>
      <c r="C454" s="6">
        <v>2021</v>
      </c>
      <c r="D454" s="6">
        <v>1843</v>
      </c>
      <c r="E454" s="6">
        <v>2021</v>
      </c>
      <c r="F454" s="13">
        <v>1939</v>
      </c>
      <c r="G454">
        <f t="shared" si="18"/>
        <v>0</v>
      </c>
      <c r="H454">
        <f t="shared" si="19"/>
        <v>0</v>
      </c>
      <c r="I454">
        <f t="shared" si="20"/>
        <v>0</v>
      </c>
    </row>
    <row r="455" spans="1:9" x14ac:dyDescent="0.3">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
      <c r="A456" s="12">
        <v>18500</v>
      </c>
      <c r="B456" s="5">
        <v>18550</v>
      </c>
      <c r="C456" s="6">
        <v>2033</v>
      </c>
      <c r="D456" s="6">
        <v>1853</v>
      </c>
      <c r="E456" s="6">
        <v>2033</v>
      </c>
      <c r="F456" s="13">
        <v>1951</v>
      </c>
      <c r="G456">
        <f t="shared" si="21"/>
        <v>0</v>
      </c>
      <c r="H456">
        <f t="shared" si="22"/>
        <v>0</v>
      </c>
      <c r="I456">
        <f t="shared" si="23"/>
        <v>0</v>
      </c>
    </row>
    <row r="457" spans="1:9" x14ac:dyDescent="0.3">
      <c r="A457" s="12">
        <v>18550</v>
      </c>
      <c r="B457" s="5">
        <v>18600</v>
      </c>
      <c r="C457" s="6">
        <v>2039</v>
      </c>
      <c r="D457" s="6">
        <v>1858</v>
      </c>
      <c r="E457" s="6">
        <v>2039</v>
      </c>
      <c r="F457" s="13">
        <v>1957</v>
      </c>
      <c r="G457">
        <f t="shared" si="21"/>
        <v>0</v>
      </c>
      <c r="H457">
        <f t="shared" si="22"/>
        <v>0</v>
      </c>
      <c r="I457">
        <f t="shared" si="23"/>
        <v>0</v>
      </c>
    </row>
    <row r="458" spans="1:9" x14ac:dyDescent="0.3">
      <c r="A458" s="12">
        <v>18600</v>
      </c>
      <c r="B458" s="5">
        <v>18650</v>
      </c>
      <c r="C458" s="6">
        <v>2045</v>
      </c>
      <c r="D458" s="6">
        <v>1863</v>
      </c>
      <c r="E458" s="6">
        <v>2045</v>
      </c>
      <c r="F458" s="13">
        <v>1963</v>
      </c>
      <c r="G458">
        <f t="shared" si="21"/>
        <v>0</v>
      </c>
      <c r="H458">
        <f t="shared" si="22"/>
        <v>0</v>
      </c>
      <c r="I458">
        <f t="shared" si="23"/>
        <v>0</v>
      </c>
    </row>
    <row r="459" spans="1:9" x14ac:dyDescent="0.3">
      <c r="A459" s="12">
        <v>18650</v>
      </c>
      <c r="B459" s="5">
        <v>18700</v>
      </c>
      <c r="C459" s="6">
        <v>2051</v>
      </c>
      <c r="D459" s="6">
        <v>1868</v>
      </c>
      <c r="E459" s="6">
        <v>2051</v>
      </c>
      <c r="F459" s="13">
        <v>1969</v>
      </c>
      <c r="G459">
        <f t="shared" si="21"/>
        <v>0</v>
      </c>
      <c r="H459">
        <f t="shared" si="22"/>
        <v>0</v>
      </c>
      <c r="I459">
        <f t="shared" si="23"/>
        <v>0</v>
      </c>
    </row>
    <row r="460" spans="1:9" x14ac:dyDescent="0.3">
      <c r="A460" s="12">
        <v>18700</v>
      </c>
      <c r="B460" s="5">
        <v>18750</v>
      </c>
      <c r="C460" s="6">
        <v>2057</v>
      </c>
      <c r="D460" s="6">
        <v>1873</v>
      </c>
      <c r="E460" s="6">
        <v>2057</v>
      </c>
      <c r="F460" s="13">
        <v>1975</v>
      </c>
      <c r="G460">
        <f t="shared" si="21"/>
        <v>0</v>
      </c>
      <c r="H460">
        <f t="shared" si="22"/>
        <v>0</v>
      </c>
      <c r="I460">
        <f t="shared" si="23"/>
        <v>0</v>
      </c>
    </row>
    <row r="461" spans="1:9" x14ac:dyDescent="0.3">
      <c r="A461" s="12">
        <v>18750</v>
      </c>
      <c r="B461" s="5">
        <v>18800</v>
      </c>
      <c r="C461" s="6">
        <v>2063</v>
      </c>
      <c r="D461" s="6">
        <v>1878</v>
      </c>
      <c r="E461" s="6">
        <v>2063</v>
      </c>
      <c r="F461" s="13">
        <v>1981</v>
      </c>
      <c r="G461">
        <f t="shared" si="21"/>
        <v>0</v>
      </c>
      <c r="H461">
        <f t="shared" si="22"/>
        <v>0</v>
      </c>
      <c r="I461">
        <f t="shared" si="23"/>
        <v>0</v>
      </c>
    </row>
    <row r="462" spans="1:9" x14ac:dyDescent="0.3">
      <c r="A462" s="12">
        <v>18800</v>
      </c>
      <c r="B462" s="5">
        <v>18850</v>
      </c>
      <c r="C462" s="6">
        <v>2069</v>
      </c>
      <c r="D462" s="6">
        <v>1883</v>
      </c>
      <c r="E462" s="6">
        <v>2069</v>
      </c>
      <c r="F462" s="13">
        <v>1987</v>
      </c>
      <c r="G462">
        <f t="shared" si="21"/>
        <v>0</v>
      </c>
      <c r="H462">
        <f t="shared" si="22"/>
        <v>0</v>
      </c>
      <c r="I462">
        <f t="shared" si="23"/>
        <v>0</v>
      </c>
    </row>
    <row r="463" spans="1:9" x14ac:dyDescent="0.3">
      <c r="A463" s="12">
        <v>18850</v>
      </c>
      <c r="B463" s="5">
        <v>18900</v>
      </c>
      <c r="C463" s="6">
        <v>2075</v>
      </c>
      <c r="D463" s="6">
        <v>1888</v>
      </c>
      <c r="E463" s="6">
        <v>2075</v>
      </c>
      <c r="F463" s="13">
        <v>1993</v>
      </c>
      <c r="G463">
        <f t="shared" si="21"/>
        <v>0</v>
      </c>
      <c r="H463">
        <f t="shared" si="22"/>
        <v>0</v>
      </c>
      <c r="I463">
        <f t="shared" si="23"/>
        <v>0</v>
      </c>
    </row>
    <row r="464" spans="1:9" x14ac:dyDescent="0.3">
      <c r="A464" s="12">
        <v>18900</v>
      </c>
      <c r="B464" s="5">
        <v>18950</v>
      </c>
      <c r="C464" s="6">
        <v>2081</v>
      </c>
      <c r="D464" s="6">
        <v>1893</v>
      </c>
      <c r="E464" s="6">
        <v>2081</v>
      </c>
      <c r="F464" s="13">
        <v>1999</v>
      </c>
      <c r="G464">
        <f t="shared" si="21"/>
        <v>0</v>
      </c>
      <c r="H464">
        <f t="shared" si="22"/>
        <v>0</v>
      </c>
      <c r="I464">
        <f t="shared" si="23"/>
        <v>0</v>
      </c>
    </row>
    <row r="465" spans="1:9" ht="15" thickBot="1" x14ac:dyDescent="0.35">
      <c r="A465" s="12">
        <v>18950</v>
      </c>
      <c r="B465" s="5">
        <v>19000</v>
      </c>
      <c r="C465" s="6">
        <v>2087</v>
      </c>
      <c r="D465" s="6">
        <v>1898</v>
      </c>
      <c r="E465" s="6">
        <v>2087</v>
      </c>
      <c r="F465" s="13">
        <v>2005</v>
      </c>
      <c r="G465">
        <f t="shared" si="21"/>
        <v>0</v>
      </c>
      <c r="H465">
        <f t="shared" si="22"/>
        <v>0</v>
      </c>
      <c r="I465">
        <f t="shared" si="23"/>
        <v>0</v>
      </c>
    </row>
    <row r="466" spans="1:9" ht="15.6" thickTop="1" thickBot="1" x14ac:dyDescent="0.35">
      <c r="A466" s="23">
        <v>19000</v>
      </c>
      <c r="B466" s="24"/>
      <c r="C466" s="24"/>
      <c r="D466" s="24"/>
      <c r="E466" s="24"/>
      <c r="F466" s="25"/>
      <c r="G466">
        <f t="shared" si="21"/>
        <v>0</v>
      </c>
      <c r="H466">
        <f t="shared" si="22"/>
        <v>0</v>
      </c>
      <c r="I466">
        <f t="shared" si="23"/>
        <v>0</v>
      </c>
    </row>
    <row r="467" spans="1:9" x14ac:dyDescent="0.3">
      <c r="A467" s="12">
        <v>19000</v>
      </c>
      <c r="B467" s="5">
        <v>19050</v>
      </c>
      <c r="C467" s="6">
        <v>2093</v>
      </c>
      <c r="D467" s="6">
        <v>1903</v>
      </c>
      <c r="E467" s="6">
        <v>2093</v>
      </c>
      <c r="F467" s="13">
        <v>2011</v>
      </c>
      <c r="G467">
        <f t="shared" si="21"/>
        <v>0</v>
      </c>
      <c r="H467">
        <f t="shared" si="22"/>
        <v>0</v>
      </c>
      <c r="I467">
        <f t="shared" si="23"/>
        <v>0</v>
      </c>
    </row>
    <row r="468" spans="1:9" x14ac:dyDescent="0.3">
      <c r="A468" s="12">
        <v>19050</v>
      </c>
      <c r="B468" s="5">
        <v>19100</v>
      </c>
      <c r="C468" s="6">
        <v>2099</v>
      </c>
      <c r="D468" s="6">
        <v>1908</v>
      </c>
      <c r="E468" s="6">
        <v>2099</v>
      </c>
      <c r="F468" s="13">
        <v>2017</v>
      </c>
      <c r="G468">
        <f t="shared" si="21"/>
        <v>0</v>
      </c>
      <c r="H468">
        <f t="shared" si="22"/>
        <v>0</v>
      </c>
      <c r="I468">
        <f t="shared" si="23"/>
        <v>0</v>
      </c>
    </row>
    <row r="469" spans="1:9" x14ac:dyDescent="0.3">
      <c r="A469" s="12">
        <v>19100</v>
      </c>
      <c r="B469" s="5">
        <v>19150</v>
      </c>
      <c r="C469" s="6">
        <v>2105</v>
      </c>
      <c r="D469" s="6">
        <v>1914</v>
      </c>
      <c r="E469" s="6">
        <v>2105</v>
      </c>
      <c r="F469" s="13">
        <v>2023</v>
      </c>
      <c r="G469">
        <f t="shared" si="21"/>
        <v>0</v>
      </c>
      <c r="H469">
        <f t="shared" si="22"/>
        <v>0</v>
      </c>
      <c r="I469">
        <f t="shared" si="23"/>
        <v>0</v>
      </c>
    </row>
    <row r="470" spans="1:9" x14ac:dyDescent="0.3">
      <c r="A470" s="12">
        <v>19150</v>
      </c>
      <c r="B470" s="5">
        <v>19200</v>
      </c>
      <c r="C470" s="6">
        <v>2111</v>
      </c>
      <c r="D470" s="6">
        <v>1920</v>
      </c>
      <c r="E470" s="6">
        <v>2111</v>
      </c>
      <c r="F470" s="13">
        <v>2029</v>
      </c>
      <c r="G470">
        <f t="shared" si="21"/>
        <v>0</v>
      </c>
      <c r="H470">
        <f t="shared" si="22"/>
        <v>0</v>
      </c>
      <c r="I470">
        <f t="shared" si="23"/>
        <v>0</v>
      </c>
    </row>
    <row r="471" spans="1:9" x14ac:dyDescent="0.3">
      <c r="A471" s="12">
        <v>19200</v>
      </c>
      <c r="B471" s="5">
        <v>19250</v>
      </c>
      <c r="C471" s="6">
        <v>2117</v>
      </c>
      <c r="D471" s="6">
        <v>1926</v>
      </c>
      <c r="E471" s="6">
        <v>2117</v>
      </c>
      <c r="F471" s="13">
        <v>2035</v>
      </c>
      <c r="G471">
        <f t="shared" si="21"/>
        <v>0</v>
      </c>
      <c r="H471">
        <f t="shared" si="22"/>
        <v>0</v>
      </c>
      <c r="I471">
        <f t="shared" si="23"/>
        <v>0</v>
      </c>
    </row>
    <row r="472" spans="1:9" x14ac:dyDescent="0.3">
      <c r="A472" s="12">
        <v>19250</v>
      </c>
      <c r="B472" s="5">
        <v>19300</v>
      </c>
      <c r="C472" s="6">
        <v>2123</v>
      </c>
      <c r="D472" s="6">
        <v>1932</v>
      </c>
      <c r="E472" s="6">
        <v>2123</v>
      </c>
      <c r="F472" s="13">
        <v>2041</v>
      </c>
      <c r="G472">
        <f t="shared" si="21"/>
        <v>0</v>
      </c>
      <c r="H472">
        <f t="shared" si="22"/>
        <v>0</v>
      </c>
      <c r="I472">
        <f t="shared" si="23"/>
        <v>0</v>
      </c>
    </row>
    <row r="473" spans="1:9" x14ac:dyDescent="0.3">
      <c r="A473" s="12">
        <v>19300</v>
      </c>
      <c r="B473" s="5">
        <v>19350</v>
      </c>
      <c r="C473" s="6">
        <v>2129</v>
      </c>
      <c r="D473" s="6">
        <v>1938</v>
      </c>
      <c r="E473" s="6">
        <v>2129</v>
      </c>
      <c r="F473" s="13">
        <v>2047</v>
      </c>
      <c r="G473">
        <f t="shared" si="21"/>
        <v>0</v>
      </c>
      <c r="H473">
        <f t="shared" si="22"/>
        <v>0</v>
      </c>
      <c r="I473">
        <f t="shared" si="23"/>
        <v>0</v>
      </c>
    </row>
    <row r="474" spans="1:9" x14ac:dyDescent="0.3">
      <c r="A474" s="12">
        <v>19350</v>
      </c>
      <c r="B474" s="5">
        <v>19400</v>
      </c>
      <c r="C474" s="6">
        <v>2135</v>
      </c>
      <c r="D474" s="6">
        <v>1944</v>
      </c>
      <c r="E474" s="6">
        <v>2135</v>
      </c>
      <c r="F474" s="13">
        <v>2053</v>
      </c>
      <c r="G474">
        <f t="shared" si="21"/>
        <v>0</v>
      </c>
      <c r="H474">
        <f t="shared" si="22"/>
        <v>0</v>
      </c>
      <c r="I474">
        <f t="shared" si="23"/>
        <v>0</v>
      </c>
    </row>
    <row r="475" spans="1:9" x14ac:dyDescent="0.3">
      <c r="A475" s="12">
        <v>19400</v>
      </c>
      <c r="B475" s="5">
        <v>19450</v>
      </c>
      <c r="C475" s="6">
        <v>2141</v>
      </c>
      <c r="D475" s="6">
        <v>1950</v>
      </c>
      <c r="E475" s="6">
        <v>2141</v>
      </c>
      <c r="F475" s="13">
        <v>2059</v>
      </c>
      <c r="G475">
        <f t="shared" si="21"/>
        <v>0</v>
      </c>
      <c r="H475">
        <f t="shared" si="22"/>
        <v>0</v>
      </c>
      <c r="I475">
        <f t="shared" si="23"/>
        <v>0</v>
      </c>
    </row>
    <row r="476" spans="1:9" x14ac:dyDescent="0.3">
      <c r="A476" s="12">
        <v>19450</v>
      </c>
      <c r="B476" s="5">
        <v>19500</v>
      </c>
      <c r="C476" s="6">
        <v>2147</v>
      </c>
      <c r="D476" s="6">
        <v>1956</v>
      </c>
      <c r="E476" s="6">
        <v>2147</v>
      </c>
      <c r="F476" s="13">
        <v>2065</v>
      </c>
      <c r="G476">
        <f t="shared" si="21"/>
        <v>0</v>
      </c>
      <c r="H476">
        <f t="shared" si="22"/>
        <v>0</v>
      </c>
      <c r="I476">
        <f t="shared" si="23"/>
        <v>0</v>
      </c>
    </row>
    <row r="477" spans="1:9" x14ac:dyDescent="0.3">
      <c r="A477" s="12">
        <v>19500</v>
      </c>
      <c r="B477" s="5">
        <v>19550</v>
      </c>
      <c r="C477" s="6">
        <v>2153</v>
      </c>
      <c r="D477" s="6">
        <v>1962</v>
      </c>
      <c r="E477" s="6">
        <v>2153</v>
      </c>
      <c r="F477" s="13">
        <v>2071</v>
      </c>
      <c r="G477">
        <f t="shared" si="21"/>
        <v>0</v>
      </c>
      <c r="H477">
        <f t="shared" si="22"/>
        <v>0</v>
      </c>
      <c r="I477">
        <f t="shared" si="23"/>
        <v>0</v>
      </c>
    </row>
    <row r="478" spans="1:9" x14ac:dyDescent="0.3">
      <c r="A478" s="12">
        <v>19550</v>
      </c>
      <c r="B478" s="5">
        <v>19600</v>
      </c>
      <c r="C478" s="6">
        <v>2159</v>
      </c>
      <c r="D478" s="6">
        <v>1968</v>
      </c>
      <c r="E478" s="6">
        <v>2159</v>
      </c>
      <c r="F478" s="13">
        <v>2077</v>
      </c>
      <c r="G478">
        <f t="shared" si="21"/>
        <v>0</v>
      </c>
      <c r="H478">
        <f t="shared" si="22"/>
        <v>0</v>
      </c>
      <c r="I478">
        <f t="shared" si="23"/>
        <v>0</v>
      </c>
    </row>
    <row r="479" spans="1:9" x14ac:dyDescent="0.3">
      <c r="A479" s="12">
        <v>19600</v>
      </c>
      <c r="B479" s="5">
        <v>19650</v>
      </c>
      <c r="C479" s="6">
        <v>2165</v>
      </c>
      <c r="D479" s="6">
        <v>1974</v>
      </c>
      <c r="E479" s="6">
        <v>2165</v>
      </c>
      <c r="F479" s="13">
        <v>2083</v>
      </c>
      <c r="G479">
        <f t="shared" si="21"/>
        <v>0</v>
      </c>
      <c r="H479">
        <f t="shared" si="22"/>
        <v>0</v>
      </c>
      <c r="I479">
        <f t="shared" si="23"/>
        <v>0</v>
      </c>
    </row>
    <row r="480" spans="1:9" x14ac:dyDescent="0.3">
      <c r="A480" s="12">
        <v>19650</v>
      </c>
      <c r="B480" s="5">
        <v>19700</v>
      </c>
      <c r="C480" s="6">
        <v>2171</v>
      </c>
      <c r="D480" s="6">
        <v>1980</v>
      </c>
      <c r="E480" s="6">
        <v>2171</v>
      </c>
      <c r="F480" s="13">
        <v>2089</v>
      </c>
      <c r="G480">
        <f t="shared" si="21"/>
        <v>0</v>
      </c>
      <c r="H480">
        <f t="shared" si="22"/>
        <v>0</v>
      </c>
      <c r="I480">
        <f t="shared" si="23"/>
        <v>0</v>
      </c>
    </row>
    <row r="481" spans="1:9" x14ac:dyDescent="0.3">
      <c r="A481" s="12">
        <v>19700</v>
      </c>
      <c r="B481" s="5">
        <v>19750</v>
      </c>
      <c r="C481" s="6">
        <v>2177</v>
      </c>
      <c r="D481" s="6">
        <v>1986</v>
      </c>
      <c r="E481" s="6">
        <v>2177</v>
      </c>
      <c r="F481" s="13">
        <v>2095</v>
      </c>
      <c r="G481">
        <f t="shared" si="21"/>
        <v>0</v>
      </c>
      <c r="H481">
        <f t="shared" si="22"/>
        <v>0</v>
      </c>
      <c r="I481">
        <f t="shared" si="23"/>
        <v>0</v>
      </c>
    </row>
    <row r="482" spans="1:9" x14ac:dyDescent="0.3">
      <c r="A482" s="12">
        <v>19750</v>
      </c>
      <c r="B482" s="5">
        <v>19800</v>
      </c>
      <c r="C482" s="6">
        <v>2183</v>
      </c>
      <c r="D482" s="6">
        <v>1992</v>
      </c>
      <c r="E482" s="6">
        <v>2183</v>
      </c>
      <c r="F482" s="13">
        <v>2101</v>
      </c>
      <c r="G482">
        <f t="shared" si="21"/>
        <v>0</v>
      </c>
      <c r="H482">
        <f t="shared" si="22"/>
        <v>0</v>
      </c>
      <c r="I482">
        <f t="shared" si="23"/>
        <v>0</v>
      </c>
    </row>
    <row r="483" spans="1:9" x14ac:dyDescent="0.3">
      <c r="A483" s="12">
        <v>19800</v>
      </c>
      <c r="B483" s="5">
        <v>19850</v>
      </c>
      <c r="C483" s="6">
        <v>2189</v>
      </c>
      <c r="D483" s="6">
        <v>1998</v>
      </c>
      <c r="E483" s="6">
        <v>2189</v>
      </c>
      <c r="F483" s="13">
        <v>2107</v>
      </c>
      <c r="G483">
        <f t="shared" si="21"/>
        <v>0</v>
      </c>
      <c r="H483">
        <f t="shared" si="22"/>
        <v>0</v>
      </c>
      <c r="I483">
        <f t="shared" si="23"/>
        <v>0</v>
      </c>
    </row>
    <row r="484" spans="1:9" x14ac:dyDescent="0.3">
      <c r="A484" s="12">
        <v>19850</v>
      </c>
      <c r="B484" s="5">
        <v>19900</v>
      </c>
      <c r="C484" s="6">
        <v>2195</v>
      </c>
      <c r="D484" s="6">
        <v>2004</v>
      </c>
      <c r="E484" s="6">
        <v>2195</v>
      </c>
      <c r="F484" s="13">
        <v>2113</v>
      </c>
      <c r="G484">
        <f t="shared" si="21"/>
        <v>0</v>
      </c>
      <c r="H484">
        <f t="shared" si="22"/>
        <v>0</v>
      </c>
      <c r="I484">
        <f t="shared" si="23"/>
        <v>0</v>
      </c>
    </row>
    <row r="485" spans="1:9" x14ac:dyDescent="0.3">
      <c r="A485" s="12">
        <v>19900</v>
      </c>
      <c r="B485" s="5">
        <v>19950</v>
      </c>
      <c r="C485" s="6">
        <v>2201</v>
      </c>
      <c r="D485" s="6">
        <v>2010</v>
      </c>
      <c r="E485" s="6">
        <v>2201</v>
      </c>
      <c r="F485" s="13">
        <v>2119</v>
      </c>
      <c r="G485">
        <f t="shared" si="21"/>
        <v>0</v>
      </c>
      <c r="H485">
        <f t="shared" si="22"/>
        <v>0</v>
      </c>
      <c r="I485">
        <f t="shared" si="23"/>
        <v>0</v>
      </c>
    </row>
    <row r="486" spans="1:9" ht="15" thickBot="1" x14ac:dyDescent="0.35">
      <c r="A486" s="12">
        <v>19950</v>
      </c>
      <c r="B486" s="5">
        <v>20000</v>
      </c>
      <c r="C486" s="6">
        <v>2207</v>
      </c>
      <c r="D486" s="6">
        <v>2016</v>
      </c>
      <c r="E486" s="6">
        <v>2207</v>
      </c>
      <c r="F486" s="13">
        <v>2125</v>
      </c>
      <c r="G486">
        <f t="shared" si="21"/>
        <v>0</v>
      </c>
      <c r="H486">
        <f t="shared" si="22"/>
        <v>0</v>
      </c>
      <c r="I486">
        <f t="shared" si="23"/>
        <v>0</v>
      </c>
    </row>
    <row r="487" spans="1:9" ht="15.6" thickTop="1" thickBot="1" x14ac:dyDescent="0.35">
      <c r="A487" s="23">
        <v>20000</v>
      </c>
      <c r="B487" s="24"/>
      <c r="C487" s="24"/>
      <c r="D487" s="24"/>
      <c r="E487" s="24"/>
      <c r="F487" s="25"/>
      <c r="G487">
        <f t="shared" si="21"/>
        <v>0</v>
      </c>
      <c r="H487">
        <f t="shared" si="22"/>
        <v>0</v>
      </c>
      <c r="I487">
        <f t="shared" si="23"/>
        <v>0</v>
      </c>
    </row>
    <row r="488" spans="1:9" x14ac:dyDescent="0.3">
      <c r="A488" s="12">
        <v>20000</v>
      </c>
      <c r="B488" s="5">
        <v>20050</v>
      </c>
      <c r="C488" s="6">
        <v>2213</v>
      </c>
      <c r="D488" s="6">
        <v>2022</v>
      </c>
      <c r="E488" s="6">
        <v>2213</v>
      </c>
      <c r="F488" s="13">
        <v>2131</v>
      </c>
      <c r="G488">
        <f t="shared" si="21"/>
        <v>0</v>
      </c>
      <c r="H488">
        <f t="shared" si="22"/>
        <v>0</v>
      </c>
      <c r="I488">
        <f t="shared" si="23"/>
        <v>0</v>
      </c>
    </row>
    <row r="489" spans="1:9" x14ac:dyDescent="0.3">
      <c r="A489" s="12">
        <v>20050</v>
      </c>
      <c r="B489" s="5">
        <v>20100</v>
      </c>
      <c r="C489" s="6">
        <v>2219</v>
      </c>
      <c r="D489" s="6">
        <v>2028</v>
      </c>
      <c r="E489" s="6">
        <v>2219</v>
      </c>
      <c r="F489" s="13">
        <v>2137</v>
      </c>
      <c r="G489">
        <f t="shared" si="21"/>
        <v>0</v>
      </c>
      <c r="H489">
        <f t="shared" si="22"/>
        <v>0</v>
      </c>
      <c r="I489">
        <f t="shared" si="23"/>
        <v>0</v>
      </c>
    </row>
    <row r="490" spans="1:9" x14ac:dyDescent="0.3">
      <c r="A490" s="12">
        <v>20100</v>
      </c>
      <c r="B490" s="5">
        <v>20150</v>
      </c>
      <c r="C490" s="6">
        <v>2225</v>
      </c>
      <c r="D490" s="6">
        <v>2034</v>
      </c>
      <c r="E490" s="6">
        <v>2225</v>
      </c>
      <c r="F490" s="13">
        <v>2143</v>
      </c>
      <c r="G490">
        <f t="shared" si="21"/>
        <v>0</v>
      </c>
      <c r="H490">
        <f t="shared" si="22"/>
        <v>0</v>
      </c>
      <c r="I490">
        <f t="shared" si="23"/>
        <v>0</v>
      </c>
    </row>
    <row r="491" spans="1:9" x14ac:dyDescent="0.3">
      <c r="A491" s="12">
        <v>20150</v>
      </c>
      <c r="B491" s="5">
        <v>20200</v>
      </c>
      <c r="C491" s="6">
        <v>2231</v>
      </c>
      <c r="D491" s="6">
        <v>2040</v>
      </c>
      <c r="E491" s="6">
        <v>2231</v>
      </c>
      <c r="F491" s="13">
        <v>2149</v>
      </c>
      <c r="G491">
        <f t="shared" si="21"/>
        <v>0</v>
      </c>
      <c r="H491">
        <f t="shared" si="22"/>
        <v>0</v>
      </c>
      <c r="I491">
        <f t="shared" si="23"/>
        <v>0</v>
      </c>
    </row>
    <row r="492" spans="1:9" x14ac:dyDescent="0.3">
      <c r="A492" s="12">
        <v>20200</v>
      </c>
      <c r="B492" s="5">
        <v>20250</v>
      </c>
      <c r="C492" s="6">
        <v>2237</v>
      </c>
      <c r="D492" s="6">
        <v>2046</v>
      </c>
      <c r="E492" s="6">
        <v>2237</v>
      </c>
      <c r="F492" s="13">
        <v>2155</v>
      </c>
      <c r="G492">
        <f t="shared" si="21"/>
        <v>0</v>
      </c>
      <c r="H492">
        <f t="shared" si="22"/>
        <v>0</v>
      </c>
      <c r="I492">
        <f t="shared" si="23"/>
        <v>0</v>
      </c>
    </row>
    <row r="493" spans="1:9" x14ac:dyDescent="0.3">
      <c r="A493" s="12">
        <v>20250</v>
      </c>
      <c r="B493" s="5">
        <v>20300</v>
      </c>
      <c r="C493" s="6">
        <v>2243</v>
      </c>
      <c r="D493" s="6">
        <v>2052</v>
      </c>
      <c r="E493" s="6">
        <v>2243</v>
      </c>
      <c r="F493" s="13">
        <v>2161</v>
      </c>
      <c r="G493">
        <f t="shared" si="21"/>
        <v>0</v>
      </c>
      <c r="H493">
        <f t="shared" si="22"/>
        <v>0</v>
      </c>
      <c r="I493">
        <f t="shared" si="23"/>
        <v>0</v>
      </c>
    </row>
    <row r="494" spans="1:9" x14ac:dyDescent="0.3">
      <c r="A494" s="12">
        <v>20300</v>
      </c>
      <c r="B494" s="5">
        <v>20350</v>
      </c>
      <c r="C494" s="6">
        <v>2249</v>
      </c>
      <c r="D494" s="6">
        <v>2058</v>
      </c>
      <c r="E494" s="6">
        <v>2249</v>
      </c>
      <c r="F494" s="13">
        <v>2167</v>
      </c>
      <c r="G494">
        <f t="shared" si="21"/>
        <v>0</v>
      </c>
      <c r="H494">
        <f t="shared" si="22"/>
        <v>0</v>
      </c>
      <c r="I494">
        <f t="shared" si="23"/>
        <v>0</v>
      </c>
    </row>
    <row r="495" spans="1:9" x14ac:dyDescent="0.3">
      <c r="A495" s="12">
        <v>20350</v>
      </c>
      <c r="B495" s="5">
        <v>20400</v>
      </c>
      <c r="C495" s="6">
        <v>2255</v>
      </c>
      <c r="D495" s="6">
        <v>2064</v>
      </c>
      <c r="E495" s="6">
        <v>2255</v>
      </c>
      <c r="F495" s="13">
        <v>2173</v>
      </c>
      <c r="G495">
        <f t="shared" si="21"/>
        <v>0</v>
      </c>
      <c r="H495">
        <f t="shared" si="22"/>
        <v>0</v>
      </c>
      <c r="I495">
        <f t="shared" si="23"/>
        <v>0</v>
      </c>
    </row>
    <row r="496" spans="1:9" x14ac:dyDescent="0.3">
      <c r="A496" s="12">
        <v>20400</v>
      </c>
      <c r="B496" s="5">
        <v>20450</v>
      </c>
      <c r="C496" s="6">
        <v>2261</v>
      </c>
      <c r="D496" s="6">
        <v>2070</v>
      </c>
      <c r="E496" s="6">
        <v>2261</v>
      </c>
      <c r="F496" s="13">
        <v>2179</v>
      </c>
      <c r="G496">
        <f t="shared" si="21"/>
        <v>0</v>
      </c>
      <c r="H496">
        <f t="shared" si="22"/>
        <v>0</v>
      </c>
      <c r="I496">
        <f t="shared" si="23"/>
        <v>0</v>
      </c>
    </row>
    <row r="497" spans="1:9" x14ac:dyDescent="0.3">
      <c r="A497" s="12">
        <v>20450</v>
      </c>
      <c r="B497" s="5">
        <v>20500</v>
      </c>
      <c r="C497" s="6">
        <v>2267</v>
      </c>
      <c r="D497" s="6">
        <v>2076</v>
      </c>
      <c r="E497" s="6">
        <v>2267</v>
      </c>
      <c r="F497" s="13">
        <v>2185</v>
      </c>
      <c r="G497">
        <f t="shared" si="21"/>
        <v>0</v>
      </c>
      <c r="H497">
        <f t="shared" si="22"/>
        <v>0</v>
      </c>
      <c r="I497">
        <f t="shared" si="23"/>
        <v>0</v>
      </c>
    </row>
    <row r="498" spans="1:9" x14ac:dyDescent="0.3">
      <c r="A498" s="12">
        <v>20500</v>
      </c>
      <c r="B498" s="5">
        <v>20550</v>
      </c>
      <c r="C498" s="6">
        <v>2273</v>
      </c>
      <c r="D498" s="6">
        <v>2082</v>
      </c>
      <c r="E498" s="6">
        <v>2273</v>
      </c>
      <c r="F498" s="13">
        <v>2191</v>
      </c>
      <c r="G498">
        <f t="shared" si="21"/>
        <v>0</v>
      </c>
      <c r="H498">
        <f t="shared" si="22"/>
        <v>0</v>
      </c>
      <c r="I498">
        <f t="shared" si="23"/>
        <v>0</v>
      </c>
    </row>
    <row r="499" spans="1:9" x14ac:dyDescent="0.3">
      <c r="A499" s="12">
        <v>20550</v>
      </c>
      <c r="B499" s="5">
        <v>20600</v>
      </c>
      <c r="C499" s="6">
        <v>2279</v>
      </c>
      <c r="D499" s="6">
        <v>2088</v>
      </c>
      <c r="E499" s="6">
        <v>2279</v>
      </c>
      <c r="F499" s="13">
        <v>2197</v>
      </c>
      <c r="G499">
        <f t="shared" si="21"/>
        <v>0</v>
      </c>
      <c r="H499">
        <f t="shared" si="22"/>
        <v>0</v>
      </c>
      <c r="I499">
        <f t="shared" si="23"/>
        <v>0</v>
      </c>
    </row>
    <row r="500" spans="1:9" x14ac:dyDescent="0.3">
      <c r="A500" s="12">
        <v>20600</v>
      </c>
      <c r="B500" s="5">
        <v>20650</v>
      </c>
      <c r="C500" s="6">
        <v>2285</v>
      </c>
      <c r="D500" s="6">
        <v>2094</v>
      </c>
      <c r="E500" s="6">
        <v>2285</v>
      </c>
      <c r="F500" s="13">
        <v>2203</v>
      </c>
      <c r="G500">
        <f t="shared" si="21"/>
        <v>0</v>
      </c>
      <c r="H500">
        <f t="shared" si="22"/>
        <v>0</v>
      </c>
      <c r="I500">
        <f t="shared" si="23"/>
        <v>0</v>
      </c>
    </row>
    <row r="501" spans="1:9" x14ac:dyDescent="0.3">
      <c r="A501" s="12">
        <v>20650</v>
      </c>
      <c r="B501" s="5">
        <v>20700</v>
      </c>
      <c r="C501" s="6">
        <v>2291</v>
      </c>
      <c r="D501" s="6">
        <v>2100</v>
      </c>
      <c r="E501" s="6">
        <v>2291</v>
      </c>
      <c r="F501" s="13">
        <v>2209</v>
      </c>
      <c r="G501">
        <f t="shared" si="21"/>
        <v>0</v>
      </c>
      <c r="H501">
        <f t="shared" si="22"/>
        <v>0</v>
      </c>
      <c r="I501">
        <f t="shared" si="23"/>
        <v>0</v>
      </c>
    </row>
    <row r="502" spans="1:9" x14ac:dyDescent="0.3">
      <c r="A502" s="12">
        <v>20700</v>
      </c>
      <c r="B502" s="5">
        <v>20750</v>
      </c>
      <c r="C502" s="6">
        <v>2297</v>
      </c>
      <c r="D502" s="6">
        <v>2106</v>
      </c>
      <c r="E502" s="6">
        <v>2297</v>
      </c>
      <c r="F502" s="13">
        <v>2215</v>
      </c>
      <c r="G502">
        <f t="shared" si="21"/>
        <v>0</v>
      </c>
      <c r="H502">
        <f t="shared" si="22"/>
        <v>0</v>
      </c>
      <c r="I502">
        <f t="shared" si="23"/>
        <v>0</v>
      </c>
    </row>
    <row r="503" spans="1:9" x14ac:dyDescent="0.3">
      <c r="A503" s="12">
        <v>20750</v>
      </c>
      <c r="B503" s="5">
        <v>20800</v>
      </c>
      <c r="C503" s="6">
        <v>2303</v>
      </c>
      <c r="D503" s="6">
        <v>2112</v>
      </c>
      <c r="E503" s="6">
        <v>2303</v>
      </c>
      <c r="F503" s="13">
        <v>2221</v>
      </c>
      <c r="G503">
        <f t="shared" si="21"/>
        <v>0</v>
      </c>
      <c r="H503">
        <f t="shared" si="22"/>
        <v>0</v>
      </c>
      <c r="I503">
        <f t="shared" si="23"/>
        <v>0</v>
      </c>
    </row>
    <row r="504" spans="1:9" x14ac:dyDescent="0.3">
      <c r="A504" s="12">
        <v>20800</v>
      </c>
      <c r="B504" s="5">
        <v>20850</v>
      </c>
      <c r="C504" s="6">
        <v>2309</v>
      </c>
      <c r="D504" s="6">
        <v>2118</v>
      </c>
      <c r="E504" s="6">
        <v>2309</v>
      </c>
      <c r="F504" s="13">
        <v>2227</v>
      </c>
      <c r="G504">
        <f t="shared" si="21"/>
        <v>0</v>
      </c>
      <c r="H504">
        <f t="shared" si="22"/>
        <v>0</v>
      </c>
      <c r="I504">
        <f t="shared" si="23"/>
        <v>0</v>
      </c>
    </row>
    <row r="505" spans="1:9" x14ac:dyDescent="0.3">
      <c r="A505" s="12">
        <v>20850</v>
      </c>
      <c r="B505" s="5">
        <v>20900</v>
      </c>
      <c r="C505" s="6">
        <v>2315</v>
      </c>
      <c r="D505" s="6">
        <v>2124</v>
      </c>
      <c r="E505" s="6">
        <v>2315</v>
      </c>
      <c r="F505" s="13">
        <v>2233</v>
      </c>
      <c r="G505">
        <f t="shared" si="21"/>
        <v>0</v>
      </c>
      <c r="H505">
        <f t="shared" si="22"/>
        <v>0</v>
      </c>
      <c r="I505">
        <f t="shared" si="23"/>
        <v>0</v>
      </c>
    </row>
    <row r="506" spans="1:9" x14ac:dyDescent="0.3">
      <c r="A506" s="12">
        <v>20900</v>
      </c>
      <c r="B506" s="5">
        <v>20950</v>
      </c>
      <c r="C506" s="6">
        <v>2321</v>
      </c>
      <c r="D506" s="6">
        <v>2130</v>
      </c>
      <c r="E506" s="6">
        <v>2321</v>
      </c>
      <c r="F506" s="13">
        <v>2239</v>
      </c>
      <c r="G506">
        <f t="shared" si="21"/>
        <v>0</v>
      </c>
      <c r="H506">
        <f t="shared" si="22"/>
        <v>0</v>
      </c>
      <c r="I506">
        <f t="shared" si="23"/>
        <v>0</v>
      </c>
    </row>
    <row r="507" spans="1:9" ht="15" thickBot="1" x14ac:dyDescent="0.35">
      <c r="A507" s="12">
        <v>20950</v>
      </c>
      <c r="B507" s="5">
        <v>21000</v>
      </c>
      <c r="C507" s="6">
        <v>2327</v>
      </c>
      <c r="D507" s="6">
        <v>2136</v>
      </c>
      <c r="E507" s="6">
        <v>2327</v>
      </c>
      <c r="F507" s="13">
        <v>2245</v>
      </c>
      <c r="G507">
        <f t="shared" si="21"/>
        <v>0</v>
      </c>
      <c r="H507">
        <f t="shared" si="22"/>
        <v>0</v>
      </c>
      <c r="I507">
        <f t="shared" si="23"/>
        <v>0</v>
      </c>
    </row>
    <row r="508" spans="1:9" ht="15.6" thickTop="1" thickBot="1" x14ac:dyDescent="0.35">
      <c r="A508" s="23">
        <v>21000</v>
      </c>
      <c r="B508" s="24"/>
      <c r="C508" s="24"/>
      <c r="D508" s="24"/>
      <c r="E508" s="24"/>
      <c r="F508" s="25"/>
      <c r="G508">
        <f t="shared" si="21"/>
        <v>0</v>
      </c>
      <c r="H508">
        <f t="shared" si="22"/>
        <v>0</v>
      </c>
      <c r="I508">
        <f t="shared" si="23"/>
        <v>0</v>
      </c>
    </row>
    <row r="509" spans="1:9" x14ac:dyDescent="0.3">
      <c r="A509" s="12">
        <v>21000</v>
      </c>
      <c r="B509" s="5">
        <v>21050</v>
      </c>
      <c r="C509" s="6">
        <v>2333</v>
      </c>
      <c r="D509" s="6">
        <v>2142</v>
      </c>
      <c r="E509" s="6">
        <v>2333</v>
      </c>
      <c r="F509" s="13">
        <v>2251</v>
      </c>
      <c r="G509">
        <f t="shared" si="21"/>
        <v>0</v>
      </c>
      <c r="H509">
        <f t="shared" si="22"/>
        <v>0</v>
      </c>
      <c r="I509">
        <f t="shared" si="23"/>
        <v>0</v>
      </c>
    </row>
    <row r="510" spans="1:9" x14ac:dyDescent="0.3">
      <c r="A510" s="12">
        <v>21050</v>
      </c>
      <c r="B510" s="5">
        <v>21100</v>
      </c>
      <c r="C510" s="6">
        <v>2339</v>
      </c>
      <c r="D510" s="6">
        <v>2148</v>
      </c>
      <c r="E510" s="6">
        <v>2339</v>
      </c>
      <c r="F510" s="13">
        <v>2257</v>
      </c>
      <c r="G510">
        <f t="shared" si="21"/>
        <v>0</v>
      </c>
      <c r="H510">
        <f t="shared" si="22"/>
        <v>0</v>
      </c>
      <c r="I510">
        <f t="shared" si="23"/>
        <v>0</v>
      </c>
    </row>
    <row r="511" spans="1:9" x14ac:dyDescent="0.3">
      <c r="A511" s="12">
        <v>21100</v>
      </c>
      <c r="B511" s="5">
        <v>21150</v>
      </c>
      <c r="C511" s="6">
        <v>2345</v>
      </c>
      <c r="D511" s="6">
        <v>2154</v>
      </c>
      <c r="E511" s="6">
        <v>2345</v>
      </c>
      <c r="F511" s="13">
        <v>2263</v>
      </c>
      <c r="G511">
        <f t="shared" si="21"/>
        <v>0</v>
      </c>
      <c r="H511">
        <f t="shared" si="22"/>
        <v>0</v>
      </c>
      <c r="I511">
        <f t="shared" si="23"/>
        <v>0</v>
      </c>
    </row>
    <row r="512" spans="1:9" x14ac:dyDescent="0.3">
      <c r="A512" s="12">
        <v>21150</v>
      </c>
      <c r="B512" s="5">
        <v>21200</v>
      </c>
      <c r="C512" s="6">
        <v>2351</v>
      </c>
      <c r="D512" s="6">
        <v>2160</v>
      </c>
      <c r="E512" s="6">
        <v>2351</v>
      </c>
      <c r="F512" s="13">
        <v>2269</v>
      </c>
      <c r="G512">
        <f t="shared" si="21"/>
        <v>0</v>
      </c>
      <c r="H512">
        <f t="shared" si="22"/>
        <v>0</v>
      </c>
      <c r="I512">
        <f t="shared" si="23"/>
        <v>0</v>
      </c>
    </row>
    <row r="513" spans="1:9" x14ac:dyDescent="0.3">
      <c r="A513" s="12">
        <v>21200</v>
      </c>
      <c r="B513" s="5">
        <v>21250</v>
      </c>
      <c r="C513" s="6">
        <v>2357</v>
      </c>
      <c r="D513" s="6">
        <v>2166</v>
      </c>
      <c r="E513" s="6">
        <v>2357</v>
      </c>
      <c r="F513" s="13">
        <v>2275</v>
      </c>
      <c r="G513">
        <f t="shared" si="21"/>
        <v>0</v>
      </c>
      <c r="H513">
        <f t="shared" si="22"/>
        <v>0</v>
      </c>
      <c r="I513">
        <f t="shared" si="23"/>
        <v>0</v>
      </c>
    </row>
    <row r="514" spans="1:9" x14ac:dyDescent="0.3">
      <c r="A514" s="12">
        <v>21250</v>
      </c>
      <c r="B514" s="5">
        <v>21300</v>
      </c>
      <c r="C514" s="6">
        <v>2363</v>
      </c>
      <c r="D514" s="6">
        <v>2172</v>
      </c>
      <c r="E514" s="6">
        <v>2363</v>
      </c>
      <c r="F514" s="13">
        <v>2281</v>
      </c>
      <c r="G514">
        <f t="shared" si="21"/>
        <v>0</v>
      </c>
      <c r="H514">
        <f t="shared" si="22"/>
        <v>0</v>
      </c>
      <c r="I514">
        <f t="shared" si="23"/>
        <v>0</v>
      </c>
    </row>
    <row r="515" spans="1:9" x14ac:dyDescent="0.3">
      <c r="A515" s="12">
        <v>21300</v>
      </c>
      <c r="B515" s="5">
        <v>21350</v>
      </c>
      <c r="C515" s="6">
        <v>2369</v>
      </c>
      <c r="D515" s="6">
        <v>2178</v>
      </c>
      <c r="E515" s="6">
        <v>2369</v>
      </c>
      <c r="F515" s="13">
        <v>2287</v>
      </c>
      <c r="G515">
        <f t="shared" si="21"/>
        <v>0</v>
      </c>
      <c r="H515">
        <f t="shared" si="22"/>
        <v>0</v>
      </c>
      <c r="I515">
        <f t="shared" si="23"/>
        <v>0</v>
      </c>
    </row>
    <row r="516" spans="1:9" x14ac:dyDescent="0.3">
      <c r="A516" s="12">
        <v>21350</v>
      </c>
      <c r="B516" s="5">
        <v>21400</v>
      </c>
      <c r="C516" s="6">
        <v>2375</v>
      </c>
      <c r="D516" s="6">
        <v>2184</v>
      </c>
      <c r="E516" s="6">
        <v>2375</v>
      </c>
      <c r="F516" s="13">
        <v>2293</v>
      </c>
      <c r="G516">
        <f t="shared" si="21"/>
        <v>0</v>
      </c>
      <c r="H516">
        <f t="shared" si="22"/>
        <v>0</v>
      </c>
      <c r="I516">
        <f t="shared" si="23"/>
        <v>0</v>
      </c>
    </row>
    <row r="517" spans="1:9" x14ac:dyDescent="0.3">
      <c r="A517" s="12">
        <v>21400</v>
      </c>
      <c r="B517" s="5">
        <v>21450</v>
      </c>
      <c r="C517" s="6">
        <v>2381</v>
      </c>
      <c r="D517" s="6">
        <v>2190</v>
      </c>
      <c r="E517" s="6">
        <v>2381</v>
      </c>
      <c r="F517" s="13">
        <v>2299</v>
      </c>
      <c r="G517">
        <f t="shared" si="21"/>
        <v>0</v>
      </c>
      <c r="H517">
        <f t="shared" si="22"/>
        <v>0</v>
      </c>
      <c r="I517">
        <f t="shared" si="23"/>
        <v>0</v>
      </c>
    </row>
    <row r="518" spans="1:9" x14ac:dyDescent="0.3">
      <c r="A518" s="12">
        <v>21450</v>
      </c>
      <c r="B518" s="5">
        <v>21500</v>
      </c>
      <c r="C518" s="6">
        <v>2387</v>
      </c>
      <c r="D518" s="6">
        <v>2196</v>
      </c>
      <c r="E518" s="6">
        <v>2387</v>
      </c>
      <c r="F518" s="13">
        <v>2305</v>
      </c>
      <c r="G518">
        <f t="shared" si="21"/>
        <v>0</v>
      </c>
      <c r="H518">
        <f t="shared" si="22"/>
        <v>0</v>
      </c>
      <c r="I518">
        <f t="shared" si="23"/>
        <v>0</v>
      </c>
    </row>
    <row r="519" spans="1:9" x14ac:dyDescent="0.3">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
      <c r="A520" s="12">
        <v>21550</v>
      </c>
      <c r="B520" s="5">
        <v>21600</v>
      </c>
      <c r="C520" s="6">
        <v>2399</v>
      </c>
      <c r="D520" s="6">
        <v>2208</v>
      </c>
      <c r="E520" s="6">
        <v>2399</v>
      </c>
      <c r="F520" s="13">
        <v>2317</v>
      </c>
      <c r="G520">
        <f t="shared" si="24"/>
        <v>0</v>
      </c>
      <c r="H520">
        <f t="shared" si="25"/>
        <v>0</v>
      </c>
      <c r="I520">
        <f t="shared" si="26"/>
        <v>0</v>
      </c>
    </row>
    <row r="521" spans="1:9" x14ac:dyDescent="0.3">
      <c r="A521" s="12">
        <v>21600</v>
      </c>
      <c r="B521" s="5">
        <v>21650</v>
      </c>
      <c r="C521" s="6">
        <v>2405</v>
      </c>
      <c r="D521" s="6">
        <v>2214</v>
      </c>
      <c r="E521" s="6">
        <v>2405</v>
      </c>
      <c r="F521" s="13">
        <v>2323</v>
      </c>
      <c r="G521">
        <f t="shared" si="24"/>
        <v>0</v>
      </c>
      <c r="H521">
        <f t="shared" si="25"/>
        <v>0</v>
      </c>
      <c r="I521">
        <f t="shared" si="26"/>
        <v>0</v>
      </c>
    </row>
    <row r="522" spans="1:9" x14ac:dyDescent="0.3">
      <c r="A522" s="12">
        <v>21650</v>
      </c>
      <c r="B522" s="5">
        <v>21700</v>
      </c>
      <c r="C522" s="6">
        <v>2411</v>
      </c>
      <c r="D522" s="6">
        <v>2220</v>
      </c>
      <c r="E522" s="6">
        <v>2411</v>
      </c>
      <c r="F522" s="13">
        <v>2329</v>
      </c>
      <c r="G522">
        <f t="shared" si="24"/>
        <v>0</v>
      </c>
      <c r="H522">
        <f t="shared" si="25"/>
        <v>0</v>
      </c>
      <c r="I522">
        <f t="shared" si="26"/>
        <v>0</v>
      </c>
    </row>
    <row r="523" spans="1:9" x14ac:dyDescent="0.3">
      <c r="A523" s="12">
        <v>21700</v>
      </c>
      <c r="B523" s="5">
        <v>21750</v>
      </c>
      <c r="C523" s="6">
        <v>2417</v>
      </c>
      <c r="D523" s="6">
        <v>2226</v>
      </c>
      <c r="E523" s="6">
        <v>2417</v>
      </c>
      <c r="F523" s="13">
        <v>2335</v>
      </c>
      <c r="G523">
        <f t="shared" si="24"/>
        <v>0</v>
      </c>
      <c r="H523">
        <f t="shared" si="25"/>
        <v>0</v>
      </c>
      <c r="I523">
        <f t="shared" si="26"/>
        <v>0</v>
      </c>
    </row>
    <row r="524" spans="1:9" x14ac:dyDescent="0.3">
      <c r="A524" s="12">
        <v>21750</v>
      </c>
      <c r="B524" s="5">
        <v>21800</v>
      </c>
      <c r="C524" s="6">
        <v>2423</v>
      </c>
      <c r="D524" s="6">
        <v>2232</v>
      </c>
      <c r="E524" s="6">
        <v>2423</v>
      </c>
      <c r="F524" s="13">
        <v>2341</v>
      </c>
      <c r="G524">
        <f t="shared" si="24"/>
        <v>0</v>
      </c>
      <c r="H524">
        <f t="shared" si="25"/>
        <v>0</v>
      </c>
      <c r="I524">
        <f t="shared" si="26"/>
        <v>0</v>
      </c>
    </row>
    <row r="525" spans="1:9" x14ac:dyDescent="0.3">
      <c r="A525" s="12">
        <v>21800</v>
      </c>
      <c r="B525" s="5">
        <v>21850</v>
      </c>
      <c r="C525" s="6">
        <v>2429</v>
      </c>
      <c r="D525" s="6">
        <v>2238</v>
      </c>
      <c r="E525" s="6">
        <v>2429</v>
      </c>
      <c r="F525" s="13">
        <v>2347</v>
      </c>
      <c r="G525">
        <f t="shared" si="24"/>
        <v>0</v>
      </c>
      <c r="H525">
        <f t="shared" si="25"/>
        <v>0</v>
      </c>
      <c r="I525">
        <f t="shared" si="26"/>
        <v>0</v>
      </c>
    </row>
    <row r="526" spans="1:9" x14ac:dyDescent="0.3">
      <c r="A526" s="12">
        <v>21850</v>
      </c>
      <c r="B526" s="5">
        <v>21900</v>
      </c>
      <c r="C526" s="6">
        <v>2435</v>
      </c>
      <c r="D526" s="6">
        <v>2244</v>
      </c>
      <c r="E526" s="6">
        <v>2435</v>
      </c>
      <c r="F526" s="13">
        <v>2353</v>
      </c>
      <c r="G526">
        <f t="shared" si="24"/>
        <v>0</v>
      </c>
      <c r="H526">
        <f t="shared" si="25"/>
        <v>0</v>
      </c>
      <c r="I526">
        <f t="shared" si="26"/>
        <v>0</v>
      </c>
    </row>
    <row r="527" spans="1:9" x14ac:dyDescent="0.3">
      <c r="A527" s="12">
        <v>21900</v>
      </c>
      <c r="B527" s="5">
        <v>21950</v>
      </c>
      <c r="C527" s="6">
        <v>2441</v>
      </c>
      <c r="D527" s="6">
        <v>2250</v>
      </c>
      <c r="E527" s="6">
        <v>2441</v>
      </c>
      <c r="F527" s="13">
        <v>2359</v>
      </c>
      <c r="G527">
        <f t="shared" si="24"/>
        <v>0</v>
      </c>
      <c r="H527">
        <f t="shared" si="25"/>
        <v>0</v>
      </c>
      <c r="I527">
        <f t="shared" si="26"/>
        <v>0</v>
      </c>
    </row>
    <row r="528" spans="1:9" ht="15" thickBot="1" x14ac:dyDescent="0.35">
      <c r="A528" s="12">
        <v>21950</v>
      </c>
      <c r="B528" s="5">
        <v>22000</v>
      </c>
      <c r="C528" s="6">
        <v>2447</v>
      </c>
      <c r="D528" s="6">
        <v>2256</v>
      </c>
      <c r="E528" s="6">
        <v>2447</v>
      </c>
      <c r="F528" s="13">
        <v>2365</v>
      </c>
      <c r="G528">
        <f t="shared" si="24"/>
        <v>0</v>
      </c>
      <c r="H528">
        <f t="shared" si="25"/>
        <v>0</v>
      </c>
      <c r="I528">
        <f t="shared" si="26"/>
        <v>0</v>
      </c>
    </row>
    <row r="529" spans="1:9" ht="15.6" thickTop="1" thickBot="1" x14ac:dyDescent="0.35">
      <c r="A529" s="23">
        <v>22000</v>
      </c>
      <c r="B529" s="24"/>
      <c r="C529" s="24"/>
      <c r="D529" s="24"/>
      <c r="E529" s="24"/>
      <c r="F529" s="25"/>
      <c r="G529">
        <f t="shared" si="24"/>
        <v>0</v>
      </c>
      <c r="H529">
        <f t="shared" si="25"/>
        <v>0</v>
      </c>
      <c r="I529">
        <f t="shared" si="26"/>
        <v>0</v>
      </c>
    </row>
    <row r="530" spans="1:9" x14ac:dyDescent="0.3">
      <c r="A530" s="12">
        <v>22000</v>
      </c>
      <c r="B530" s="5">
        <v>22050</v>
      </c>
      <c r="C530" s="6">
        <v>2453</v>
      </c>
      <c r="D530" s="6">
        <v>2262</v>
      </c>
      <c r="E530" s="6">
        <v>2453</v>
      </c>
      <c r="F530" s="13">
        <v>2371</v>
      </c>
      <c r="G530">
        <f t="shared" si="24"/>
        <v>0</v>
      </c>
      <c r="H530">
        <f t="shared" si="25"/>
        <v>0</v>
      </c>
      <c r="I530">
        <f t="shared" si="26"/>
        <v>0</v>
      </c>
    </row>
    <row r="531" spans="1:9" x14ac:dyDescent="0.3">
      <c r="A531" s="12">
        <v>22050</v>
      </c>
      <c r="B531" s="5">
        <v>22100</v>
      </c>
      <c r="C531" s="6">
        <v>2459</v>
      </c>
      <c r="D531" s="6">
        <v>2268</v>
      </c>
      <c r="E531" s="6">
        <v>2459</v>
      </c>
      <c r="F531" s="13">
        <v>2377</v>
      </c>
      <c r="G531">
        <f t="shared" si="24"/>
        <v>0</v>
      </c>
      <c r="H531">
        <f t="shared" si="25"/>
        <v>0</v>
      </c>
      <c r="I531">
        <f t="shared" si="26"/>
        <v>0</v>
      </c>
    </row>
    <row r="532" spans="1:9" x14ac:dyDescent="0.3">
      <c r="A532" s="12">
        <v>22100</v>
      </c>
      <c r="B532" s="5">
        <v>22150</v>
      </c>
      <c r="C532" s="6">
        <v>2465</v>
      </c>
      <c r="D532" s="6">
        <v>2274</v>
      </c>
      <c r="E532" s="6">
        <v>2465</v>
      </c>
      <c r="F532" s="13">
        <v>2383</v>
      </c>
      <c r="G532">
        <f t="shared" si="24"/>
        <v>0</v>
      </c>
      <c r="H532">
        <f t="shared" si="25"/>
        <v>0</v>
      </c>
      <c r="I532">
        <f t="shared" si="26"/>
        <v>0</v>
      </c>
    </row>
    <row r="533" spans="1:9" x14ac:dyDescent="0.3">
      <c r="A533" s="12">
        <v>22150</v>
      </c>
      <c r="B533" s="5">
        <v>22200</v>
      </c>
      <c r="C533" s="6">
        <v>2471</v>
      </c>
      <c r="D533" s="6">
        <v>2280</v>
      </c>
      <c r="E533" s="6">
        <v>2471</v>
      </c>
      <c r="F533" s="13">
        <v>2389</v>
      </c>
      <c r="G533">
        <f t="shared" si="24"/>
        <v>0</v>
      </c>
      <c r="H533">
        <f t="shared" si="25"/>
        <v>0</v>
      </c>
      <c r="I533">
        <f t="shared" si="26"/>
        <v>0</v>
      </c>
    </row>
    <row r="534" spans="1:9" x14ac:dyDescent="0.3">
      <c r="A534" s="12">
        <v>22200</v>
      </c>
      <c r="B534" s="5">
        <v>22250</v>
      </c>
      <c r="C534" s="6">
        <v>2477</v>
      </c>
      <c r="D534" s="6">
        <v>2286</v>
      </c>
      <c r="E534" s="6">
        <v>2477</v>
      </c>
      <c r="F534" s="13">
        <v>2395</v>
      </c>
      <c r="G534">
        <f t="shared" si="24"/>
        <v>0</v>
      </c>
      <c r="H534">
        <f t="shared" si="25"/>
        <v>0</v>
      </c>
      <c r="I534">
        <f t="shared" si="26"/>
        <v>0</v>
      </c>
    </row>
    <row r="535" spans="1:9" x14ac:dyDescent="0.3">
      <c r="A535" s="12">
        <v>22250</v>
      </c>
      <c r="B535" s="5">
        <v>22300</v>
      </c>
      <c r="C535" s="6">
        <v>2483</v>
      </c>
      <c r="D535" s="6">
        <v>2292</v>
      </c>
      <c r="E535" s="6">
        <v>2483</v>
      </c>
      <c r="F535" s="13">
        <v>2401</v>
      </c>
      <c r="G535">
        <f t="shared" si="24"/>
        <v>0</v>
      </c>
      <c r="H535">
        <f t="shared" si="25"/>
        <v>0</v>
      </c>
      <c r="I535">
        <f t="shared" si="26"/>
        <v>0</v>
      </c>
    </row>
    <row r="536" spans="1:9" x14ac:dyDescent="0.3">
      <c r="A536" s="12">
        <v>22300</v>
      </c>
      <c r="B536" s="5">
        <v>22350</v>
      </c>
      <c r="C536" s="6">
        <v>2489</v>
      </c>
      <c r="D536" s="6">
        <v>2298</v>
      </c>
      <c r="E536" s="6">
        <v>2489</v>
      </c>
      <c r="F536" s="13">
        <v>2407</v>
      </c>
      <c r="G536">
        <f t="shared" si="24"/>
        <v>0</v>
      </c>
      <c r="H536">
        <f t="shared" si="25"/>
        <v>0</v>
      </c>
      <c r="I536">
        <f t="shared" si="26"/>
        <v>0</v>
      </c>
    </row>
    <row r="537" spans="1:9" x14ac:dyDescent="0.3">
      <c r="A537" s="12">
        <v>22350</v>
      </c>
      <c r="B537" s="5">
        <v>22400</v>
      </c>
      <c r="C537" s="6">
        <v>2495</v>
      </c>
      <c r="D537" s="6">
        <v>2304</v>
      </c>
      <c r="E537" s="6">
        <v>2495</v>
      </c>
      <c r="F537" s="13">
        <v>2413</v>
      </c>
      <c r="G537">
        <f t="shared" si="24"/>
        <v>0</v>
      </c>
      <c r="H537">
        <f t="shared" si="25"/>
        <v>0</v>
      </c>
      <c r="I537">
        <f t="shared" si="26"/>
        <v>0</v>
      </c>
    </row>
    <row r="538" spans="1:9" x14ac:dyDescent="0.3">
      <c r="A538" s="12">
        <v>22400</v>
      </c>
      <c r="B538" s="5">
        <v>22450</v>
      </c>
      <c r="C538" s="6">
        <v>2501</v>
      </c>
      <c r="D538" s="6">
        <v>2310</v>
      </c>
      <c r="E538" s="6">
        <v>2501</v>
      </c>
      <c r="F538" s="13">
        <v>2419</v>
      </c>
      <c r="G538">
        <f t="shared" si="24"/>
        <v>0</v>
      </c>
      <c r="H538">
        <f t="shared" si="25"/>
        <v>0</v>
      </c>
      <c r="I538">
        <f t="shared" si="26"/>
        <v>0</v>
      </c>
    </row>
    <row r="539" spans="1:9" x14ac:dyDescent="0.3">
      <c r="A539" s="12">
        <v>22450</v>
      </c>
      <c r="B539" s="5">
        <v>22500</v>
      </c>
      <c r="C539" s="6">
        <v>2507</v>
      </c>
      <c r="D539" s="6">
        <v>2316</v>
      </c>
      <c r="E539" s="6">
        <v>2507</v>
      </c>
      <c r="F539" s="13">
        <v>2425</v>
      </c>
      <c r="G539">
        <f t="shared" si="24"/>
        <v>0</v>
      </c>
      <c r="H539">
        <f t="shared" si="25"/>
        <v>0</v>
      </c>
      <c r="I539">
        <f t="shared" si="26"/>
        <v>0</v>
      </c>
    </row>
    <row r="540" spans="1:9" x14ac:dyDescent="0.3">
      <c r="A540" s="12">
        <v>22500</v>
      </c>
      <c r="B540" s="5">
        <v>22550</v>
      </c>
      <c r="C540" s="6">
        <v>2513</v>
      </c>
      <c r="D540" s="6">
        <v>2322</v>
      </c>
      <c r="E540" s="6">
        <v>2513</v>
      </c>
      <c r="F540" s="13">
        <v>2431</v>
      </c>
      <c r="G540">
        <f t="shared" si="24"/>
        <v>0</v>
      </c>
      <c r="H540">
        <f t="shared" si="25"/>
        <v>0</v>
      </c>
      <c r="I540">
        <f t="shared" si="26"/>
        <v>0</v>
      </c>
    </row>
    <row r="541" spans="1:9" x14ac:dyDescent="0.3">
      <c r="A541" s="12">
        <v>22550</v>
      </c>
      <c r="B541" s="5">
        <v>22600</v>
      </c>
      <c r="C541" s="6">
        <v>2519</v>
      </c>
      <c r="D541" s="6">
        <v>2328</v>
      </c>
      <c r="E541" s="6">
        <v>2519</v>
      </c>
      <c r="F541" s="13">
        <v>2437</v>
      </c>
      <c r="G541">
        <f t="shared" si="24"/>
        <v>0</v>
      </c>
      <c r="H541">
        <f t="shared" si="25"/>
        <v>0</v>
      </c>
      <c r="I541">
        <f t="shared" si="26"/>
        <v>0</v>
      </c>
    </row>
    <row r="542" spans="1:9" x14ac:dyDescent="0.3">
      <c r="A542" s="12">
        <v>22600</v>
      </c>
      <c r="B542" s="5">
        <v>22650</v>
      </c>
      <c r="C542" s="6">
        <v>2525</v>
      </c>
      <c r="D542" s="6">
        <v>2334</v>
      </c>
      <c r="E542" s="6">
        <v>2525</v>
      </c>
      <c r="F542" s="13">
        <v>2443</v>
      </c>
      <c r="G542">
        <f t="shared" si="24"/>
        <v>0</v>
      </c>
      <c r="H542">
        <f t="shared" si="25"/>
        <v>0</v>
      </c>
      <c r="I542">
        <f t="shared" si="26"/>
        <v>0</v>
      </c>
    </row>
    <row r="543" spans="1:9" x14ac:dyDescent="0.3">
      <c r="A543" s="12">
        <v>22650</v>
      </c>
      <c r="B543" s="5">
        <v>22700</v>
      </c>
      <c r="C543" s="6">
        <v>2531</v>
      </c>
      <c r="D543" s="6">
        <v>2340</v>
      </c>
      <c r="E543" s="6">
        <v>2531</v>
      </c>
      <c r="F543" s="13">
        <v>2449</v>
      </c>
      <c r="G543">
        <f t="shared" si="24"/>
        <v>0</v>
      </c>
      <c r="H543">
        <f t="shared" si="25"/>
        <v>0</v>
      </c>
      <c r="I543">
        <f t="shared" si="26"/>
        <v>0</v>
      </c>
    </row>
    <row r="544" spans="1:9" x14ac:dyDescent="0.3">
      <c r="A544" s="12">
        <v>22700</v>
      </c>
      <c r="B544" s="5">
        <v>22750</v>
      </c>
      <c r="C544" s="6">
        <v>2537</v>
      </c>
      <c r="D544" s="6">
        <v>2346</v>
      </c>
      <c r="E544" s="6">
        <v>2537</v>
      </c>
      <c r="F544" s="13">
        <v>2455</v>
      </c>
      <c r="G544">
        <f t="shared" si="24"/>
        <v>0</v>
      </c>
      <c r="H544">
        <f t="shared" si="25"/>
        <v>0</v>
      </c>
      <c r="I544">
        <f t="shared" si="26"/>
        <v>0</v>
      </c>
    </row>
    <row r="545" spans="1:9" x14ac:dyDescent="0.3">
      <c r="A545" s="12">
        <v>22750</v>
      </c>
      <c r="B545" s="5">
        <v>22800</v>
      </c>
      <c r="C545" s="6">
        <v>2543</v>
      </c>
      <c r="D545" s="6">
        <v>2352</v>
      </c>
      <c r="E545" s="6">
        <v>2543</v>
      </c>
      <c r="F545" s="13">
        <v>2461</v>
      </c>
      <c r="G545">
        <f t="shared" si="24"/>
        <v>0</v>
      </c>
      <c r="H545">
        <f t="shared" si="25"/>
        <v>0</v>
      </c>
      <c r="I545">
        <f t="shared" si="26"/>
        <v>0</v>
      </c>
    </row>
    <row r="546" spans="1:9" x14ac:dyDescent="0.3">
      <c r="A546" s="12">
        <v>22800</v>
      </c>
      <c r="B546" s="5">
        <v>22850</v>
      </c>
      <c r="C546" s="6">
        <v>2549</v>
      </c>
      <c r="D546" s="6">
        <v>2358</v>
      </c>
      <c r="E546" s="6">
        <v>2549</v>
      </c>
      <c r="F546" s="13">
        <v>2467</v>
      </c>
      <c r="G546">
        <f t="shared" si="24"/>
        <v>0</v>
      </c>
      <c r="H546">
        <f t="shared" si="25"/>
        <v>0</v>
      </c>
      <c r="I546">
        <f t="shared" si="26"/>
        <v>0</v>
      </c>
    </row>
    <row r="547" spans="1:9" x14ac:dyDescent="0.3">
      <c r="A547" s="12">
        <v>22850</v>
      </c>
      <c r="B547" s="5">
        <v>22900</v>
      </c>
      <c r="C547" s="6">
        <v>2555</v>
      </c>
      <c r="D547" s="6">
        <v>2364</v>
      </c>
      <c r="E547" s="6">
        <v>2555</v>
      </c>
      <c r="F547" s="13">
        <v>2473</v>
      </c>
      <c r="G547">
        <f t="shared" si="24"/>
        <v>0</v>
      </c>
      <c r="H547">
        <f t="shared" si="25"/>
        <v>0</v>
      </c>
      <c r="I547">
        <f t="shared" si="26"/>
        <v>0</v>
      </c>
    </row>
    <row r="548" spans="1:9" x14ac:dyDescent="0.3">
      <c r="A548" s="12">
        <v>22900</v>
      </c>
      <c r="B548" s="5">
        <v>22950</v>
      </c>
      <c r="C548" s="6">
        <v>2561</v>
      </c>
      <c r="D548" s="6">
        <v>2370</v>
      </c>
      <c r="E548" s="6">
        <v>2561</v>
      </c>
      <c r="F548" s="13">
        <v>2479</v>
      </c>
      <c r="G548">
        <f t="shared" si="24"/>
        <v>0</v>
      </c>
      <c r="H548">
        <f t="shared" si="25"/>
        <v>0</v>
      </c>
      <c r="I548">
        <f t="shared" si="26"/>
        <v>0</v>
      </c>
    </row>
    <row r="549" spans="1:9" ht="15" thickBot="1" x14ac:dyDescent="0.35">
      <c r="A549" s="12">
        <v>22950</v>
      </c>
      <c r="B549" s="5">
        <v>23000</v>
      </c>
      <c r="C549" s="6">
        <v>2567</v>
      </c>
      <c r="D549" s="6">
        <v>2376</v>
      </c>
      <c r="E549" s="6">
        <v>2567</v>
      </c>
      <c r="F549" s="13">
        <v>2485</v>
      </c>
      <c r="G549">
        <f t="shared" si="24"/>
        <v>0</v>
      </c>
      <c r="H549">
        <f t="shared" si="25"/>
        <v>0</v>
      </c>
      <c r="I549">
        <f t="shared" si="26"/>
        <v>0</v>
      </c>
    </row>
    <row r="550" spans="1:9" ht="15.6" thickTop="1" thickBot="1" x14ac:dyDescent="0.35">
      <c r="A550" s="23">
        <v>23000</v>
      </c>
      <c r="B550" s="24"/>
      <c r="C550" s="24"/>
      <c r="D550" s="24"/>
      <c r="E550" s="24"/>
      <c r="F550" s="25"/>
      <c r="G550">
        <f t="shared" si="24"/>
        <v>0</v>
      </c>
      <c r="H550">
        <f t="shared" si="25"/>
        <v>0</v>
      </c>
      <c r="I550">
        <f t="shared" si="26"/>
        <v>0</v>
      </c>
    </row>
    <row r="551" spans="1:9" x14ac:dyDescent="0.3">
      <c r="A551" s="12">
        <v>23000</v>
      </c>
      <c r="B551" s="5">
        <v>23050</v>
      </c>
      <c r="C551" s="6">
        <v>2573</v>
      </c>
      <c r="D551" s="6">
        <v>2382</v>
      </c>
      <c r="E551" s="6">
        <v>2573</v>
      </c>
      <c r="F551" s="13">
        <v>2491</v>
      </c>
      <c r="G551">
        <f t="shared" si="24"/>
        <v>0</v>
      </c>
      <c r="H551">
        <f t="shared" si="25"/>
        <v>0</v>
      </c>
      <c r="I551">
        <f t="shared" si="26"/>
        <v>0</v>
      </c>
    </row>
    <row r="552" spans="1:9" x14ac:dyDescent="0.3">
      <c r="A552" s="12">
        <v>23050</v>
      </c>
      <c r="B552" s="5">
        <v>23100</v>
      </c>
      <c r="C552" s="6">
        <v>2579</v>
      </c>
      <c r="D552" s="6">
        <v>2388</v>
      </c>
      <c r="E552" s="6">
        <v>2579</v>
      </c>
      <c r="F552" s="13">
        <v>2497</v>
      </c>
      <c r="G552">
        <f t="shared" si="24"/>
        <v>0</v>
      </c>
      <c r="H552">
        <f t="shared" si="25"/>
        <v>0</v>
      </c>
      <c r="I552">
        <f t="shared" si="26"/>
        <v>0</v>
      </c>
    </row>
    <row r="553" spans="1:9" x14ac:dyDescent="0.3">
      <c r="A553" s="12">
        <v>23100</v>
      </c>
      <c r="B553" s="5">
        <v>23150</v>
      </c>
      <c r="C553" s="6">
        <v>2585</v>
      </c>
      <c r="D553" s="6">
        <v>2394</v>
      </c>
      <c r="E553" s="6">
        <v>2585</v>
      </c>
      <c r="F553" s="13">
        <v>2503</v>
      </c>
      <c r="G553">
        <f t="shared" si="24"/>
        <v>0</v>
      </c>
      <c r="H553">
        <f t="shared" si="25"/>
        <v>0</v>
      </c>
      <c r="I553">
        <f t="shared" si="26"/>
        <v>0</v>
      </c>
    </row>
    <row r="554" spans="1:9" x14ac:dyDescent="0.3">
      <c r="A554" s="12">
        <v>23150</v>
      </c>
      <c r="B554" s="5">
        <v>23200</v>
      </c>
      <c r="C554" s="6">
        <v>2591</v>
      </c>
      <c r="D554" s="6">
        <v>2400</v>
      </c>
      <c r="E554" s="6">
        <v>2591</v>
      </c>
      <c r="F554" s="13">
        <v>2509</v>
      </c>
      <c r="G554">
        <f t="shared" si="24"/>
        <v>0</v>
      </c>
      <c r="H554">
        <f t="shared" si="25"/>
        <v>0</v>
      </c>
      <c r="I554">
        <f t="shared" si="26"/>
        <v>0</v>
      </c>
    </row>
    <row r="555" spans="1:9" x14ac:dyDescent="0.3">
      <c r="A555" s="12">
        <v>23200</v>
      </c>
      <c r="B555" s="5">
        <v>23250</v>
      </c>
      <c r="C555" s="6">
        <v>2597</v>
      </c>
      <c r="D555" s="6">
        <v>2406</v>
      </c>
      <c r="E555" s="6">
        <v>2597</v>
      </c>
      <c r="F555" s="13">
        <v>2515</v>
      </c>
      <c r="G555">
        <f t="shared" si="24"/>
        <v>0</v>
      </c>
      <c r="H555">
        <f t="shared" si="25"/>
        <v>0</v>
      </c>
      <c r="I555">
        <f t="shared" si="26"/>
        <v>0</v>
      </c>
    </row>
    <row r="556" spans="1:9" x14ac:dyDescent="0.3">
      <c r="A556" s="12">
        <v>23250</v>
      </c>
      <c r="B556" s="5">
        <v>23300</v>
      </c>
      <c r="C556" s="6">
        <v>2603</v>
      </c>
      <c r="D556" s="6">
        <v>2412</v>
      </c>
      <c r="E556" s="6">
        <v>2603</v>
      </c>
      <c r="F556" s="13">
        <v>2521</v>
      </c>
      <c r="G556">
        <f t="shared" si="24"/>
        <v>0</v>
      </c>
      <c r="H556">
        <f t="shared" si="25"/>
        <v>0</v>
      </c>
      <c r="I556">
        <f t="shared" si="26"/>
        <v>0</v>
      </c>
    </row>
    <row r="557" spans="1:9" x14ac:dyDescent="0.3">
      <c r="A557" s="12">
        <v>23300</v>
      </c>
      <c r="B557" s="5">
        <v>23350</v>
      </c>
      <c r="C557" s="6">
        <v>2609</v>
      </c>
      <c r="D557" s="6">
        <v>2418</v>
      </c>
      <c r="E557" s="6">
        <v>2609</v>
      </c>
      <c r="F557" s="13">
        <v>2527</v>
      </c>
      <c r="G557">
        <f t="shared" si="24"/>
        <v>0</v>
      </c>
      <c r="H557">
        <f t="shared" si="25"/>
        <v>0</v>
      </c>
      <c r="I557">
        <f t="shared" si="26"/>
        <v>0</v>
      </c>
    </row>
    <row r="558" spans="1:9" x14ac:dyDescent="0.3">
      <c r="A558" s="12">
        <v>23350</v>
      </c>
      <c r="B558" s="5">
        <v>23400</v>
      </c>
      <c r="C558" s="6">
        <v>2615</v>
      </c>
      <c r="D558" s="6">
        <v>2424</v>
      </c>
      <c r="E558" s="6">
        <v>2615</v>
      </c>
      <c r="F558" s="13">
        <v>2533</v>
      </c>
      <c r="G558">
        <f t="shared" si="24"/>
        <v>0</v>
      </c>
      <c r="H558">
        <f t="shared" si="25"/>
        <v>0</v>
      </c>
      <c r="I558">
        <f t="shared" si="26"/>
        <v>0</v>
      </c>
    </row>
    <row r="559" spans="1:9" x14ac:dyDescent="0.3">
      <c r="A559" s="12">
        <v>23400</v>
      </c>
      <c r="B559" s="5">
        <v>23450</v>
      </c>
      <c r="C559" s="6">
        <v>2621</v>
      </c>
      <c r="D559" s="6">
        <v>2430</v>
      </c>
      <c r="E559" s="6">
        <v>2621</v>
      </c>
      <c r="F559" s="13">
        <v>2539</v>
      </c>
      <c r="G559">
        <f t="shared" si="24"/>
        <v>0</v>
      </c>
      <c r="H559">
        <f t="shared" si="25"/>
        <v>0</v>
      </c>
      <c r="I559">
        <f t="shared" si="26"/>
        <v>0</v>
      </c>
    </row>
    <row r="560" spans="1:9" x14ac:dyDescent="0.3">
      <c r="A560" s="12">
        <v>23450</v>
      </c>
      <c r="B560" s="5">
        <v>23500</v>
      </c>
      <c r="C560" s="6">
        <v>2627</v>
      </c>
      <c r="D560" s="6">
        <v>2436</v>
      </c>
      <c r="E560" s="6">
        <v>2627</v>
      </c>
      <c r="F560" s="13">
        <v>2545</v>
      </c>
      <c r="G560">
        <f t="shared" si="24"/>
        <v>0</v>
      </c>
      <c r="H560">
        <f t="shared" si="25"/>
        <v>0</v>
      </c>
      <c r="I560">
        <f t="shared" si="26"/>
        <v>0</v>
      </c>
    </row>
    <row r="561" spans="1:9" x14ac:dyDescent="0.3">
      <c r="A561" s="12">
        <v>23500</v>
      </c>
      <c r="B561" s="5">
        <v>23550</v>
      </c>
      <c r="C561" s="6">
        <v>2633</v>
      </c>
      <c r="D561" s="6">
        <v>2442</v>
      </c>
      <c r="E561" s="6">
        <v>2633</v>
      </c>
      <c r="F561" s="13">
        <v>2551</v>
      </c>
      <c r="G561">
        <f t="shared" si="24"/>
        <v>0</v>
      </c>
      <c r="H561">
        <f t="shared" si="25"/>
        <v>0</v>
      </c>
      <c r="I561">
        <f t="shared" si="26"/>
        <v>0</v>
      </c>
    </row>
    <row r="562" spans="1:9" x14ac:dyDescent="0.3">
      <c r="A562" s="12">
        <v>23550</v>
      </c>
      <c r="B562" s="5">
        <v>23600</v>
      </c>
      <c r="C562" s="6">
        <v>2639</v>
      </c>
      <c r="D562" s="6">
        <v>2448</v>
      </c>
      <c r="E562" s="6">
        <v>2639</v>
      </c>
      <c r="F562" s="13">
        <v>2557</v>
      </c>
      <c r="G562">
        <f t="shared" si="24"/>
        <v>0</v>
      </c>
      <c r="H562">
        <f t="shared" si="25"/>
        <v>0</v>
      </c>
      <c r="I562">
        <f t="shared" si="26"/>
        <v>0</v>
      </c>
    </row>
    <row r="563" spans="1:9" x14ac:dyDescent="0.3">
      <c r="A563" s="12">
        <v>23600</v>
      </c>
      <c r="B563" s="5">
        <v>23650</v>
      </c>
      <c r="C563" s="6">
        <v>2645</v>
      </c>
      <c r="D563" s="6">
        <v>2454</v>
      </c>
      <c r="E563" s="6">
        <v>2645</v>
      </c>
      <c r="F563" s="13">
        <v>2563</v>
      </c>
      <c r="G563">
        <f t="shared" si="24"/>
        <v>0</v>
      </c>
      <c r="H563">
        <f t="shared" si="25"/>
        <v>0</v>
      </c>
      <c r="I563">
        <f t="shared" si="26"/>
        <v>0</v>
      </c>
    </row>
    <row r="564" spans="1:9" x14ac:dyDescent="0.3">
      <c r="A564" s="12">
        <v>23650</v>
      </c>
      <c r="B564" s="5">
        <v>23700</v>
      </c>
      <c r="C564" s="6">
        <v>2651</v>
      </c>
      <c r="D564" s="6">
        <v>2460</v>
      </c>
      <c r="E564" s="6">
        <v>2651</v>
      </c>
      <c r="F564" s="13">
        <v>2569</v>
      </c>
      <c r="G564">
        <f t="shared" si="24"/>
        <v>0</v>
      </c>
      <c r="H564">
        <f t="shared" si="25"/>
        <v>0</v>
      </c>
      <c r="I564">
        <f t="shared" si="26"/>
        <v>0</v>
      </c>
    </row>
    <row r="565" spans="1:9" x14ac:dyDescent="0.3">
      <c r="A565" s="12">
        <v>23700</v>
      </c>
      <c r="B565" s="5">
        <v>23750</v>
      </c>
      <c r="C565" s="6">
        <v>2657</v>
      </c>
      <c r="D565" s="6">
        <v>2466</v>
      </c>
      <c r="E565" s="6">
        <v>2657</v>
      </c>
      <c r="F565" s="13">
        <v>2575</v>
      </c>
      <c r="G565">
        <f t="shared" si="24"/>
        <v>0</v>
      </c>
      <c r="H565">
        <f t="shared" si="25"/>
        <v>0</v>
      </c>
      <c r="I565">
        <f t="shared" si="26"/>
        <v>0</v>
      </c>
    </row>
    <row r="566" spans="1:9" x14ac:dyDescent="0.3">
      <c r="A566" s="12">
        <v>23750</v>
      </c>
      <c r="B566" s="5">
        <v>23800</v>
      </c>
      <c r="C566" s="6">
        <v>2663</v>
      </c>
      <c r="D566" s="6">
        <v>2472</v>
      </c>
      <c r="E566" s="6">
        <v>2663</v>
      </c>
      <c r="F566" s="13">
        <v>2581</v>
      </c>
      <c r="G566">
        <f t="shared" si="24"/>
        <v>0</v>
      </c>
      <c r="H566">
        <f t="shared" si="25"/>
        <v>0</v>
      </c>
      <c r="I566">
        <f t="shared" si="26"/>
        <v>0</v>
      </c>
    </row>
    <row r="567" spans="1:9" x14ac:dyDescent="0.3">
      <c r="A567" s="12">
        <v>23800</v>
      </c>
      <c r="B567" s="5">
        <v>23850</v>
      </c>
      <c r="C567" s="6">
        <v>2669</v>
      </c>
      <c r="D567" s="6">
        <v>2478</v>
      </c>
      <c r="E567" s="6">
        <v>2669</v>
      </c>
      <c r="F567" s="13">
        <v>2587</v>
      </c>
      <c r="G567">
        <f t="shared" si="24"/>
        <v>0</v>
      </c>
      <c r="H567">
        <f t="shared" si="25"/>
        <v>0</v>
      </c>
      <c r="I567">
        <f t="shared" si="26"/>
        <v>0</v>
      </c>
    </row>
    <row r="568" spans="1:9" x14ac:dyDescent="0.3">
      <c r="A568" s="12">
        <v>23850</v>
      </c>
      <c r="B568" s="5">
        <v>23900</v>
      </c>
      <c r="C568" s="6">
        <v>2675</v>
      </c>
      <c r="D568" s="6">
        <v>2484</v>
      </c>
      <c r="E568" s="6">
        <v>2675</v>
      </c>
      <c r="F568" s="13">
        <v>2593</v>
      </c>
      <c r="G568">
        <f t="shared" si="24"/>
        <v>0</v>
      </c>
      <c r="H568">
        <f t="shared" si="25"/>
        <v>0</v>
      </c>
      <c r="I568">
        <f t="shared" si="26"/>
        <v>0</v>
      </c>
    </row>
    <row r="569" spans="1:9" x14ac:dyDescent="0.3">
      <c r="A569" s="12">
        <v>23900</v>
      </c>
      <c r="B569" s="5">
        <v>23950</v>
      </c>
      <c r="C569" s="6">
        <v>2681</v>
      </c>
      <c r="D569" s="6">
        <v>2490</v>
      </c>
      <c r="E569" s="6">
        <v>2681</v>
      </c>
      <c r="F569" s="13">
        <v>2599</v>
      </c>
      <c r="G569">
        <f t="shared" si="24"/>
        <v>0</v>
      </c>
      <c r="H569">
        <f t="shared" si="25"/>
        <v>0</v>
      </c>
      <c r="I569">
        <f t="shared" si="26"/>
        <v>0</v>
      </c>
    </row>
    <row r="570" spans="1:9" ht="15" thickBot="1" x14ac:dyDescent="0.35">
      <c r="A570" s="12">
        <v>23950</v>
      </c>
      <c r="B570" s="5">
        <v>24000</v>
      </c>
      <c r="C570" s="6">
        <v>2687</v>
      </c>
      <c r="D570" s="6">
        <v>2496</v>
      </c>
      <c r="E570" s="6">
        <v>2687</v>
      </c>
      <c r="F570" s="13">
        <v>2605</v>
      </c>
      <c r="G570">
        <f t="shared" si="24"/>
        <v>0</v>
      </c>
      <c r="H570">
        <f t="shared" si="25"/>
        <v>0</v>
      </c>
      <c r="I570">
        <f t="shared" si="26"/>
        <v>0</v>
      </c>
    </row>
    <row r="571" spans="1:9" ht="15.6" thickTop="1" thickBot="1" x14ac:dyDescent="0.35">
      <c r="A571" s="23">
        <v>24000</v>
      </c>
      <c r="B571" s="24"/>
      <c r="C571" s="24"/>
      <c r="D571" s="24"/>
      <c r="E571" s="24"/>
      <c r="F571" s="25"/>
      <c r="G571">
        <f t="shared" si="24"/>
        <v>0</v>
      </c>
      <c r="H571">
        <f t="shared" si="25"/>
        <v>0</v>
      </c>
      <c r="I571">
        <f t="shared" si="26"/>
        <v>0</v>
      </c>
    </row>
    <row r="572" spans="1:9" x14ac:dyDescent="0.3">
      <c r="A572" s="12">
        <v>24000</v>
      </c>
      <c r="B572" s="5">
        <v>24050</v>
      </c>
      <c r="C572" s="6">
        <v>2693</v>
      </c>
      <c r="D572" s="6">
        <v>2502</v>
      </c>
      <c r="E572" s="6">
        <v>2693</v>
      </c>
      <c r="F572" s="13">
        <v>2611</v>
      </c>
      <c r="G572">
        <f t="shared" si="24"/>
        <v>0</v>
      </c>
      <c r="H572">
        <f t="shared" si="25"/>
        <v>0</v>
      </c>
      <c r="I572">
        <f t="shared" si="26"/>
        <v>0</v>
      </c>
    </row>
    <row r="573" spans="1:9" x14ac:dyDescent="0.3">
      <c r="A573" s="12">
        <v>24050</v>
      </c>
      <c r="B573" s="5">
        <v>24100</v>
      </c>
      <c r="C573" s="6">
        <v>2699</v>
      </c>
      <c r="D573" s="6">
        <v>2508</v>
      </c>
      <c r="E573" s="6">
        <v>2699</v>
      </c>
      <c r="F573" s="13">
        <v>2617</v>
      </c>
      <c r="G573">
        <f t="shared" si="24"/>
        <v>0</v>
      </c>
      <c r="H573">
        <f t="shared" si="25"/>
        <v>0</v>
      </c>
      <c r="I573">
        <f t="shared" si="26"/>
        <v>0</v>
      </c>
    </row>
    <row r="574" spans="1:9" x14ac:dyDescent="0.3">
      <c r="A574" s="12">
        <v>24100</v>
      </c>
      <c r="B574" s="5">
        <v>24150</v>
      </c>
      <c r="C574" s="6">
        <v>2705</v>
      </c>
      <c r="D574" s="6">
        <v>2514</v>
      </c>
      <c r="E574" s="6">
        <v>2705</v>
      </c>
      <c r="F574" s="13">
        <v>2623</v>
      </c>
      <c r="G574">
        <f t="shared" si="24"/>
        <v>0</v>
      </c>
      <c r="H574">
        <f t="shared" si="25"/>
        <v>0</v>
      </c>
      <c r="I574">
        <f t="shared" si="26"/>
        <v>0</v>
      </c>
    </row>
    <row r="575" spans="1:9" x14ac:dyDescent="0.3">
      <c r="A575" s="12">
        <v>24150</v>
      </c>
      <c r="B575" s="5">
        <v>24200</v>
      </c>
      <c r="C575" s="6">
        <v>2711</v>
      </c>
      <c r="D575" s="6">
        <v>2520</v>
      </c>
      <c r="E575" s="6">
        <v>2711</v>
      </c>
      <c r="F575" s="13">
        <v>2629</v>
      </c>
      <c r="G575">
        <f t="shared" si="24"/>
        <v>0</v>
      </c>
      <c r="H575">
        <f t="shared" si="25"/>
        <v>0</v>
      </c>
      <c r="I575">
        <f t="shared" si="26"/>
        <v>0</v>
      </c>
    </row>
    <row r="576" spans="1:9" x14ac:dyDescent="0.3">
      <c r="A576" s="12">
        <v>24200</v>
      </c>
      <c r="B576" s="5">
        <v>24250</v>
      </c>
      <c r="C576" s="6">
        <v>2717</v>
      </c>
      <c r="D576" s="6">
        <v>2526</v>
      </c>
      <c r="E576" s="6">
        <v>2717</v>
      </c>
      <c r="F576" s="13">
        <v>2635</v>
      </c>
      <c r="G576">
        <f t="shared" si="24"/>
        <v>0</v>
      </c>
      <c r="H576">
        <f t="shared" si="25"/>
        <v>0</v>
      </c>
      <c r="I576">
        <f t="shared" si="26"/>
        <v>0</v>
      </c>
    </row>
    <row r="577" spans="1:9" x14ac:dyDescent="0.3">
      <c r="A577" s="12">
        <v>24250</v>
      </c>
      <c r="B577" s="5">
        <v>24300</v>
      </c>
      <c r="C577" s="6">
        <v>2723</v>
      </c>
      <c r="D577" s="6">
        <v>2532</v>
      </c>
      <c r="E577" s="6">
        <v>2723</v>
      </c>
      <c r="F577" s="13">
        <v>2641</v>
      </c>
      <c r="G577">
        <f t="shared" si="24"/>
        <v>0</v>
      </c>
      <c r="H577">
        <f t="shared" si="25"/>
        <v>0</v>
      </c>
      <c r="I577">
        <f t="shared" si="26"/>
        <v>0</v>
      </c>
    </row>
    <row r="578" spans="1:9" x14ac:dyDescent="0.3">
      <c r="A578" s="12">
        <v>24300</v>
      </c>
      <c r="B578" s="5">
        <v>24350</v>
      </c>
      <c r="C578" s="6">
        <v>2729</v>
      </c>
      <c r="D578" s="6">
        <v>2538</v>
      </c>
      <c r="E578" s="6">
        <v>2729</v>
      </c>
      <c r="F578" s="13">
        <v>2647</v>
      </c>
      <c r="G578">
        <f t="shared" si="24"/>
        <v>0</v>
      </c>
      <c r="H578">
        <f t="shared" si="25"/>
        <v>0</v>
      </c>
      <c r="I578">
        <f t="shared" si="26"/>
        <v>0</v>
      </c>
    </row>
    <row r="579" spans="1:9" x14ac:dyDescent="0.3">
      <c r="A579" s="12">
        <v>24350</v>
      </c>
      <c r="B579" s="5">
        <v>24400</v>
      </c>
      <c r="C579" s="6">
        <v>2735</v>
      </c>
      <c r="D579" s="6">
        <v>2544</v>
      </c>
      <c r="E579" s="6">
        <v>2735</v>
      </c>
      <c r="F579" s="13">
        <v>2653</v>
      </c>
      <c r="G579">
        <f t="shared" si="24"/>
        <v>0</v>
      </c>
      <c r="H579">
        <f t="shared" si="25"/>
        <v>0</v>
      </c>
      <c r="I579">
        <f t="shared" si="26"/>
        <v>0</v>
      </c>
    </row>
    <row r="580" spans="1:9" x14ac:dyDescent="0.3">
      <c r="A580" s="12">
        <v>24400</v>
      </c>
      <c r="B580" s="5">
        <v>24450</v>
      </c>
      <c r="C580" s="6">
        <v>2741</v>
      </c>
      <c r="D580" s="6">
        <v>2550</v>
      </c>
      <c r="E580" s="6">
        <v>2741</v>
      </c>
      <c r="F580" s="13">
        <v>2659</v>
      </c>
      <c r="G580">
        <f t="shared" si="24"/>
        <v>0</v>
      </c>
      <c r="H580">
        <f t="shared" si="25"/>
        <v>0</v>
      </c>
      <c r="I580">
        <f t="shared" si="26"/>
        <v>0</v>
      </c>
    </row>
    <row r="581" spans="1:9" x14ac:dyDescent="0.3">
      <c r="A581" s="12">
        <v>24450</v>
      </c>
      <c r="B581" s="5">
        <v>24500</v>
      </c>
      <c r="C581" s="6">
        <v>2747</v>
      </c>
      <c r="D581" s="6">
        <v>2556</v>
      </c>
      <c r="E581" s="6">
        <v>2747</v>
      </c>
      <c r="F581" s="13">
        <v>2665</v>
      </c>
      <c r="G581">
        <f t="shared" si="24"/>
        <v>0</v>
      </c>
      <c r="H581">
        <f t="shared" si="25"/>
        <v>0</v>
      </c>
      <c r="I581">
        <f t="shared" si="26"/>
        <v>0</v>
      </c>
    </row>
    <row r="582" spans="1:9" x14ac:dyDescent="0.3">
      <c r="A582" s="12">
        <v>24500</v>
      </c>
      <c r="B582" s="5">
        <v>24550</v>
      </c>
      <c r="C582" s="6">
        <v>2753</v>
      </c>
      <c r="D582" s="6">
        <v>2562</v>
      </c>
      <c r="E582" s="6">
        <v>2753</v>
      </c>
      <c r="F582" s="13">
        <v>2671</v>
      </c>
      <c r="G582">
        <f t="shared" si="24"/>
        <v>0</v>
      </c>
      <c r="H582">
        <f t="shared" si="25"/>
        <v>0</v>
      </c>
      <c r="I582">
        <f t="shared" si="26"/>
        <v>0</v>
      </c>
    </row>
    <row r="583" spans="1:9" x14ac:dyDescent="0.3">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
      <c r="A584" s="12">
        <v>24600</v>
      </c>
      <c r="B584" s="5">
        <v>24650</v>
      </c>
      <c r="C584" s="6">
        <v>2765</v>
      </c>
      <c r="D584" s="6">
        <v>2574</v>
      </c>
      <c r="E584" s="6">
        <v>2765</v>
      </c>
      <c r="F584" s="13">
        <v>2683</v>
      </c>
      <c r="G584">
        <f t="shared" si="27"/>
        <v>0</v>
      </c>
      <c r="H584">
        <f t="shared" si="28"/>
        <v>0</v>
      </c>
      <c r="I584">
        <f t="shared" si="29"/>
        <v>0</v>
      </c>
    </row>
    <row r="585" spans="1:9" x14ac:dyDescent="0.3">
      <c r="A585" s="12">
        <v>24650</v>
      </c>
      <c r="B585" s="5">
        <v>24700</v>
      </c>
      <c r="C585" s="6">
        <v>2771</v>
      </c>
      <c r="D585" s="6">
        <v>2580</v>
      </c>
      <c r="E585" s="6">
        <v>2771</v>
      </c>
      <c r="F585" s="13">
        <v>2689</v>
      </c>
      <c r="G585">
        <f t="shared" si="27"/>
        <v>0</v>
      </c>
      <c r="H585">
        <f t="shared" si="28"/>
        <v>0</v>
      </c>
      <c r="I585">
        <f t="shared" si="29"/>
        <v>0</v>
      </c>
    </row>
    <row r="586" spans="1:9" x14ac:dyDescent="0.3">
      <c r="A586" s="12">
        <v>24700</v>
      </c>
      <c r="B586" s="5">
        <v>24750</v>
      </c>
      <c r="C586" s="6">
        <v>2777</v>
      </c>
      <c r="D586" s="6">
        <v>2586</v>
      </c>
      <c r="E586" s="6">
        <v>2777</v>
      </c>
      <c r="F586" s="13">
        <v>2695</v>
      </c>
      <c r="G586">
        <f t="shared" si="27"/>
        <v>0</v>
      </c>
      <c r="H586">
        <f t="shared" si="28"/>
        <v>0</v>
      </c>
      <c r="I586">
        <f t="shared" si="29"/>
        <v>0</v>
      </c>
    </row>
    <row r="587" spans="1:9" x14ac:dyDescent="0.3">
      <c r="A587" s="12">
        <v>24750</v>
      </c>
      <c r="B587" s="5">
        <v>24800</v>
      </c>
      <c r="C587" s="6">
        <v>2783</v>
      </c>
      <c r="D587" s="6">
        <v>2592</v>
      </c>
      <c r="E587" s="6">
        <v>2783</v>
      </c>
      <c r="F587" s="13">
        <v>2701</v>
      </c>
      <c r="G587">
        <f t="shared" si="27"/>
        <v>0</v>
      </c>
      <c r="H587">
        <f t="shared" si="28"/>
        <v>0</v>
      </c>
      <c r="I587">
        <f t="shared" si="29"/>
        <v>0</v>
      </c>
    </row>
    <row r="588" spans="1:9" x14ac:dyDescent="0.3">
      <c r="A588" s="12">
        <v>24800</v>
      </c>
      <c r="B588" s="5">
        <v>24850</v>
      </c>
      <c r="C588" s="6">
        <v>2789</v>
      </c>
      <c r="D588" s="6">
        <v>2598</v>
      </c>
      <c r="E588" s="6">
        <v>2789</v>
      </c>
      <c r="F588" s="13">
        <v>2707</v>
      </c>
      <c r="G588">
        <f t="shared" si="27"/>
        <v>0</v>
      </c>
      <c r="H588">
        <f t="shared" si="28"/>
        <v>0</v>
      </c>
      <c r="I588">
        <f t="shared" si="29"/>
        <v>0</v>
      </c>
    </row>
    <row r="589" spans="1:9" x14ac:dyDescent="0.3">
      <c r="A589" s="12">
        <v>24850</v>
      </c>
      <c r="B589" s="5">
        <v>24900</v>
      </c>
      <c r="C589" s="6">
        <v>2795</v>
      </c>
      <c r="D589" s="6">
        <v>2604</v>
      </c>
      <c r="E589" s="6">
        <v>2795</v>
      </c>
      <c r="F589" s="13">
        <v>2713</v>
      </c>
      <c r="G589">
        <f t="shared" si="27"/>
        <v>0</v>
      </c>
      <c r="H589">
        <f t="shared" si="28"/>
        <v>0</v>
      </c>
      <c r="I589">
        <f t="shared" si="29"/>
        <v>0</v>
      </c>
    </row>
    <row r="590" spans="1:9" x14ac:dyDescent="0.3">
      <c r="A590" s="12">
        <v>24900</v>
      </c>
      <c r="B590" s="5">
        <v>24950</v>
      </c>
      <c r="C590" s="6">
        <v>2801</v>
      </c>
      <c r="D590" s="6">
        <v>2610</v>
      </c>
      <c r="E590" s="6">
        <v>2801</v>
      </c>
      <c r="F590" s="13">
        <v>2719</v>
      </c>
      <c r="G590">
        <f t="shared" si="27"/>
        <v>0</v>
      </c>
      <c r="H590">
        <f t="shared" si="28"/>
        <v>0</v>
      </c>
      <c r="I590">
        <f t="shared" si="29"/>
        <v>0</v>
      </c>
    </row>
    <row r="591" spans="1:9" ht="15" thickBot="1" x14ac:dyDescent="0.35">
      <c r="A591" s="12">
        <v>24950</v>
      </c>
      <c r="B591" s="5">
        <v>25000</v>
      </c>
      <c r="C591" s="6">
        <v>2807</v>
      </c>
      <c r="D591" s="6">
        <v>2616</v>
      </c>
      <c r="E591" s="6">
        <v>2807</v>
      </c>
      <c r="F591" s="13">
        <v>2725</v>
      </c>
      <c r="G591">
        <f t="shared" si="27"/>
        <v>0</v>
      </c>
      <c r="H591">
        <f t="shared" si="28"/>
        <v>0</v>
      </c>
      <c r="I591">
        <f t="shared" si="29"/>
        <v>0</v>
      </c>
    </row>
    <row r="592" spans="1:9" ht="15.6" thickTop="1" thickBot="1" x14ac:dyDescent="0.35">
      <c r="A592" s="23">
        <v>25000</v>
      </c>
      <c r="B592" s="24"/>
      <c r="C592" s="24"/>
      <c r="D592" s="24"/>
      <c r="E592" s="24"/>
      <c r="F592" s="25"/>
      <c r="G592">
        <f t="shared" si="27"/>
        <v>0</v>
      </c>
      <c r="H592">
        <f t="shared" si="28"/>
        <v>0</v>
      </c>
      <c r="I592">
        <f t="shared" si="29"/>
        <v>0</v>
      </c>
    </row>
    <row r="593" spans="1:9" x14ac:dyDescent="0.3">
      <c r="A593" s="12">
        <v>25000</v>
      </c>
      <c r="B593" s="5">
        <v>25050</v>
      </c>
      <c r="C593" s="6">
        <v>2813</v>
      </c>
      <c r="D593" s="6">
        <v>2622</v>
      </c>
      <c r="E593" s="6">
        <v>2813</v>
      </c>
      <c r="F593" s="13">
        <v>2731</v>
      </c>
      <c r="G593">
        <f t="shared" si="27"/>
        <v>0</v>
      </c>
      <c r="H593">
        <f t="shared" si="28"/>
        <v>0</v>
      </c>
      <c r="I593">
        <f t="shared" si="29"/>
        <v>0</v>
      </c>
    </row>
    <row r="594" spans="1:9" x14ac:dyDescent="0.3">
      <c r="A594" s="12">
        <v>25050</v>
      </c>
      <c r="B594" s="5">
        <v>25100</v>
      </c>
      <c r="C594" s="6">
        <v>2819</v>
      </c>
      <c r="D594" s="6">
        <v>2628</v>
      </c>
      <c r="E594" s="6">
        <v>2819</v>
      </c>
      <c r="F594" s="13">
        <v>2737</v>
      </c>
      <c r="G594">
        <f t="shared" si="27"/>
        <v>0</v>
      </c>
      <c r="H594">
        <f t="shared" si="28"/>
        <v>0</v>
      </c>
      <c r="I594">
        <f t="shared" si="29"/>
        <v>0</v>
      </c>
    </row>
    <row r="595" spans="1:9" x14ac:dyDescent="0.3">
      <c r="A595" s="12">
        <v>25100</v>
      </c>
      <c r="B595" s="5">
        <v>25150</v>
      </c>
      <c r="C595" s="6">
        <v>2825</v>
      </c>
      <c r="D595" s="6">
        <v>2634</v>
      </c>
      <c r="E595" s="6">
        <v>2825</v>
      </c>
      <c r="F595" s="13">
        <v>2743</v>
      </c>
      <c r="G595">
        <f t="shared" si="27"/>
        <v>0</v>
      </c>
      <c r="H595">
        <f t="shared" si="28"/>
        <v>0</v>
      </c>
      <c r="I595">
        <f t="shared" si="29"/>
        <v>0</v>
      </c>
    </row>
    <row r="596" spans="1:9" x14ac:dyDescent="0.3">
      <c r="A596" s="12">
        <v>25150</v>
      </c>
      <c r="B596" s="5">
        <v>25200</v>
      </c>
      <c r="C596" s="6">
        <v>2831</v>
      </c>
      <c r="D596" s="6">
        <v>2640</v>
      </c>
      <c r="E596" s="6">
        <v>2831</v>
      </c>
      <c r="F596" s="13">
        <v>2749</v>
      </c>
      <c r="G596">
        <f t="shared" si="27"/>
        <v>0</v>
      </c>
      <c r="H596">
        <f t="shared" si="28"/>
        <v>0</v>
      </c>
      <c r="I596">
        <f t="shared" si="29"/>
        <v>0</v>
      </c>
    </row>
    <row r="597" spans="1:9" x14ac:dyDescent="0.3">
      <c r="A597" s="12">
        <v>25200</v>
      </c>
      <c r="B597" s="5">
        <v>25250</v>
      </c>
      <c r="C597" s="6">
        <v>2837</v>
      </c>
      <c r="D597" s="6">
        <v>2646</v>
      </c>
      <c r="E597" s="6">
        <v>2837</v>
      </c>
      <c r="F597" s="13">
        <v>2755</v>
      </c>
      <c r="G597">
        <f t="shared" si="27"/>
        <v>0</v>
      </c>
      <c r="H597">
        <f t="shared" si="28"/>
        <v>0</v>
      </c>
      <c r="I597">
        <f t="shared" si="29"/>
        <v>0</v>
      </c>
    </row>
    <row r="598" spans="1:9" x14ac:dyDescent="0.3">
      <c r="A598" s="12">
        <v>25250</v>
      </c>
      <c r="B598" s="5">
        <v>25300</v>
      </c>
      <c r="C598" s="6">
        <v>2843</v>
      </c>
      <c r="D598" s="6">
        <v>2652</v>
      </c>
      <c r="E598" s="6">
        <v>2843</v>
      </c>
      <c r="F598" s="13">
        <v>2761</v>
      </c>
      <c r="G598">
        <f t="shared" si="27"/>
        <v>0</v>
      </c>
      <c r="H598">
        <f t="shared" si="28"/>
        <v>0</v>
      </c>
      <c r="I598">
        <f t="shared" si="29"/>
        <v>0</v>
      </c>
    </row>
    <row r="599" spans="1:9" x14ac:dyDescent="0.3">
      <c r="A599" s="12">
        <v>25300</v>
      </c>
      <c r="B599" s="5">
        <v>25350</v>
      </c>
      <c r="C599" s="6">
        <v>2849</v>
      </c>
      <c r="D599" s="6">
        <v>2658</v>
      </c>
      <c r="E599" s="6">
        <v>2849</v>
      </c>
      <c r="F599" s="13">
        <v>2767</v>
      </c>
      <c r="G599">
        <f t="shared" si="27"/>
        <v>0</v>
      </c>
      <c r="H599">
        <f t="shared" si="28"/>
        <v>0</v>
      </c>
      <c r="I599">
        <f t="shared" si="29"/>
        <v>0</v>
      </c>
    </row>
    <row r="600" spans="1:9" x14ac:dyDescent="0.3">
      <c r="A600" s="12">
        <v>25350</v>
      </c>
      <c r="B600" s="5">
        <v>25400</v>
      </c>
      <c r="C600" s="6">
        <v>2855</v>
      </c>
      <c r="D600" s="6">
        <v>2664</v>
      </c>
      <c r="E600" s="6">
        <v>2855</v>
      </c>
      <c r="F600" s="13">
        <v>2773</v>
      </c>
      <c r="G600">
        <f t="shared" si="27"/>
        <v>0</v>
      </c>
      <c r="H600">
        <f t="shared" si="28"/>
        <v>0</v>
      </c>
      <c r="I600">
        <f t="shared" si="29"/>
        <v>0</v>
      </c>
    </row>
    <row r="601" spans="1:9" x14ac:dyDescent="0.3">
      <c r="A601" s="12">
        <v>25400</v>
      </c>
      <c r="B601" s="5">
        <v>25450</v>
      </c>
      <c r="C601" s="6">
        <v>2861</v>
      </c>
      <c r="D601" s="6">
        <v>2670</v>
      </c>
      <c r="E601" s="6">
        <v>2861</v>
      </c>
      <c r="F601" s="13">
        <v>2779</v>
      </c>
      <c r="G601">
        <f t="shared" si="27"/>
        <v>0</v>
      </c>
      <c r="H601">
        <f t="shared" si="28"/>
        <v>0</v>
      </c>
      <c r="I601">
        <f t="shared" si="29"/>
        <v>0</v>
      </c>
    </row>
    <row r="602" spans="1:9" x14ac:dyDescent="0.3">
      <c r="A602" s="12">
        <v>25450</v>
      </c>
      <c r="B602" s="5">
        <v>25500</v>
      </c>
      <c r="C602" s="6">
        <v>2867</v>
      </c>
      <c r="D602" s="6">
        <v>2676</v>
      </c>
      <c r="E602" s="6">
        <v>2867</v>
      </c>
      <c r="F602" s="13">
        <v>2785</v>
      </c>
      <c r="G602">
        <f t="shared" si="27"/>
        <v>0</v>
      </c>
      <c r="H602">
        <f t="shared" si="28"/>
        <v>0</v>
      </c>
      <c r="I602">
        <f t="shared" si="29"/>
        <v>0</v>
      </c>
    </row>
    <row r="603" spans="1:9" x14ac:dyDescent="0.3">
      <c r="A603" s="12">
        <v>25500</v>
      </c>
      <c r="B603" s="5">
        <v>25550</v>
      </c>
      <c r="C603" s="6">
        <v>2873</v>
      </c>
      <c r="D603" s="6">
        <v>2682</v>
      </c>
      <c r="E603" s="6">
        <v>2873</v>
      </c>
      <c r="F603" s="13">
        <v>2791</v>
      </c>
      <c r="G603">
        <f t="shared" si="27"/>
        <v>0</v>
      </c>
      <c r="H603">
        <f t="shared" si="28"/>
        <v>0</v>
      </c>
      <c r="I603">
        <f t="shared" si="29"/>
        <v>0</v>
      </c>
    </row>
    <row r="604" spans="1:9" x14ac:dyDescent="0.3">
      <c r="A604" s="12">
        <v>25550</v>
      </c>
      <c r="B604" s="5">
        <v>25600</v>
      </c>
      <c r="C604" s="6">
        <v>2879</v>
      </c>
      <c r="D604" s="6">
        <v>2688</v>
      </c>
      <c r="E604" s="6">
        <v>2879</v>
      </c>
      <c r="F604" s="13">
        <v>2797</v>
      </c>
      <c r="G604">
        <f t="shared" si="27"/>
        <v>0</v>
      </c>
      <c r="H604">
        <f t="shared" si="28"/>
        <v>0</v>
      </c>
      <c r="I604">
        <f t="shared" si="29"/>
        <v>0</v>
      </c>
    </row>
    <row r="605" spans="1:9" x14ac:dyDescent="0.3">
      <c r="A605" s="12">
        <v>25600</v>
      </c>
      <c r="B605" s="5">
        <v>25650</v>
      </c>
      <c r="C605" s="6">
        <v>2885</v>
      </c>
      <c r="D605" s="6">
        <v>2694</v>
      </c>
      <c r="E605" s="6">
        <v>2885</v>
      </c>
      <c r="F605" s="13">
        <v>2803</v>
      </c>
      <c r="G605">
        <f t="shared" si="27"/>
        <v>0</v>
      </c>
      <c r="H605">
        <f t="shared" si="28"/>
        <v>0</v>
      </c>
      <c r="I605">
        <f t="shared" si="29"/>
        <v>0</v>
      </c>
    </row>
    <row r="606" spans="1:9" x14ac:dyDescent="0.3">
      <c r="A606" s="12">
        <v>25650</v>
      </c>
      <c r="B606" s="5">
        <v>25700</v>
      </c>
      <c r="C606" s="6">
        <v>2891</v>
      </c>
      <c r="D606" s="6">
        <v>2700</v>
      </c>
      <c r="E606" s="6">
        <v>2891</v>
      </c>
      <c r="F606" s="13">
        <v>2809</v>
      </c>
      <c r="G606">
        <f t="shared" si="27"/>
        <v>0</v>
      </c>
      <c r="H606">
        <f t="shared" si="28"/>
        <v>0</v>
      </c>
      <c r="I606">
        <f t="shared" si="29"/>
        <v>0</v>
      </c>
    </row>
    <row r="607" spans="1:9" x14ac:dyDescent="0.3">
      <c r="A607" s="12">
        <v>25700</v>
      </c>
      <c r="B607" s="5">
        <v>25750</v>
      </c>
      <c r="C607" s="6">
        <v>2897</v>
      </c>
      <c r="D607" s="6">
        <v>2706</v>
      </c>
      <c r="E607" s="6">
        <v>2897</v>
      </c>
      <c r="F607" s="13">
        <v>2815</v>
      </c>
      <c r="G607">
        <f t="shared" si="27"/>
        <v>0</v>
      </c>
      <c r="H607">
        <f t="shared" si="28"/>
        <v>0</v>
      </c>
      <c r="I607">
        <f t="shared" si="29"/>
        <v>0</v>
      </c>
    </row>
    <row r="608" spans="1:9" x14ac:dyDescent="0.3">
      <c r="A608" s="12">
        <v>25750</v>
      </c>
      <c r="B608" s="5">
        <v>25800</v>
      </c>
      <c r="C608" s="6">
        <v>2903</v>
      </c>
      <c r="D608" s="6">
        <v>2712</v>
      </c>
      <c r="E608" s="6">
        <v>2903</v>
      </c>
      <c r="F608" s="13">
        <v>2821</v>
      </c>
      <c r="G608">
        <f t="shared" si="27"/>
        <v>0</v>
      </c>
      <c r="H608">
        <f t="shared" si="28"/>
        <v>0</v>
      </c>
      <c r="I608">
        <f t="shared" si="29"/>
        <v>0</v>
      </c>
    </row>
    <row r="609" spans="1:9" x14ac:dyDescent="0.3">
      <c r="A609" s="12">
        <v>25800</v>
      </c>
      <c r="B609" s="5">
        <v>25850</v>
      </c>
      <c r="C609" s="6">
        <v>2909</v>
      </c>
      <c r="D609" s="6">
        <v>2718</v>
      </c>
      <c r="E609" s="6">
        <v>2909</v>
      </c>
      <c r="F609" s="13">
        <v>2827</v>
      </c>
      <c r="G609">
        <f t="shared" si="27"/>
        <v>0</v>
      </c>
      <c r="H609">
        <f t="shared" si="28"/>
        <v>0</v>
      </c>
      <c r="I609">
        <f t="shared" si="29"/>
        <v>0</v>
      </c>
    </row>
    <row r="610" spans="1:9" x14ac:dyDescent="0.3">
      <c r="A610" s="12">
        <v>25850</v>
      </c>
      <c r="B610" s="5">
        <v>25900</v>
      </c>
      <c r="C610" s="6">
        <v>2915</v>
      </c>
      <c r="D610" s="6">
        <v>2724</v>
      </c>
      <c r="E610" s="6">
        <v>2915</v>
      </c>
      <c r="F610" s="13">
        <v>2833</v>
      </c>
      <c r="G610">
        <f t="shared" si="27"/>
        <v>0</v>
      </c>
      <c r="H610">
        <f t="shared" si="28"/>
        <v>0</v>
      </c>
      <c r="I610">
        <f t="shared" si="29"/>
        <v>0</v>
      </c>
    </row>
    <row r="611" spans="1:9" x14ac:dyDescent="0.3">
      <c r="A611" s="12">
        <v>25900</v>
      </c>
      <c r="B611" s="5">
        <v>25950</v>
      </c>
      <c r="C611" s="6">
        <v>2921</v>
      </c>
      <c r="D611" s="6">
        <v>2730</v>
      </c>
      <c r="E611" s="6">
        <v>2921</v>
      </c>
      <c r="F611" s="13">
        <v>2839</v>
      </c>
      <c r="G611">
        <f t="shared" si="27"/>
        <v>0</v>
      </c>
      <c r="H611">
        <f t="shared" si="28"/>
        <v>0</v>
      </c>
      <c r="I611">
        <f t="shared" si="29"/>
        <v>0</v>
      </c>
    </row>
    <row r="612" spans="1:9" ht="15" thickBot="1" x14ac:dyDescent="0.35">
      <c r="A612" s="12">
        <v>25950</v>
      </c>
      <c r="B612" s="5">
        <v>26000</v>
      </c>
      <c r="C612" s="6">
        <v>2927</v>
      </c>
      <c r="D612" s="6">
        <v>2736</v>
      </c>
      <c r="E612" s="6">
        <v>2927</v>
      </c>
      <c r="F612" s="13">
        <v>2845</v>
      </c>
      <c r="G612">
        <f t="shared" si="27"/>
        <v>0</v>
      </c>
      <c r="H612">
        <f t="shared" si="28"/>
        <v>0</v>
      </c>
      <c r="I612">
        <f t="shared" si="29"/>
        <v>0</v>
      </c>
    </row>
    <row r="613" spans="1:9" ht="15.6" thickTop="1" thickBot="1" x14ac:dyDescent="0.35">
      <c r="A613" s="23">
        <v>26000</v>
      </c>
      <c r="B613" s="24"/>
      <c r="C613" s="24"/>
      <c r="D613" s="24"/>
      <c r="E613" s="24"/>
      <c r="F613" s="25"/>
      <c r="G613">
        <f t="shared" si="27"/>
        <v>0</v>
      </c>
      <c r="H613">
        <f t="shared" si="28"/>
        <v>0</v>
      </c>
      <c r="I613">
        <f t="shared" si="29"/>
        <v>0</v>
      </c>
    </row>
    <row r="614" spans="1:9" x14ac:dyDescent="0.3">
      <c r="A614" s="12">
        <v>26000</v>
      </c>
      <c r="B614" s="5">
        <v>26050</v>
      </c>
      <c r="C614" s="6">
        <v>2933</v>
      </c>
      <c r="D614" s="6">
        <v>2742</v>
      </c>
      <c r="E614" s="6">
        <v>2933</v>
      </c>
      <c r="F614" s="13">
        <v>2851</v>
      </c>
      <c r="G614">
        <f t="shared" si="27"/>
        <v>0</v>
      </c>
      <c r="H614">
        <f t="shared" si="28"/>
        <v>0</v>
      </c>
      <c r="I614">
        <f t="shared" si="29"/>
        <v>0</v>
      </c>
    </row>
    <row r="615" spans="1:9" x14ac:dyDescent="0.3">
      <c r="A615" s="12">
        <v>26050</v>
      </c>
      <c r="B615" s="5">
        <v>26100</v>
      </c>
      <c r="C615" s="6">
        <v>2939</v>
      </c>
      <c r="D615" s="6">
        <v>2748</v>
      </c>
      <c r="E615" s="6">
        <v>2939</v>
      </c>
      <c r="F615" s="13">
        <v>2857</v>
      </c>
      <c r="G615">
        <f t="shared" si="27"/>
        <v>0</v>
      </c>
      <c r="H615">
        <f t="shared" si="28"/>
        <v>0</v>
      </c>
      <c r="I615">
        <f t="shared" si="29"/>
        <v>0</v>
      </c>
    </row>
    <row r="616" spans="1:9" x14ac:dyDescent="0.3">
      <c r="A616" s="12">
        <v>26100</v>
      </c>
      <c r="B616" s="5">
        <v>26150</v>
      </c>
      <c r="C616" s="6">
        <v>2945</v>
      </c>
      <c r="D616" s="6">
        <v>2754</v>
      </c>
      <c r="E616" s="6">
        <v>2945</v>
      </c>
      <c r="F616" s="13">
        <v>2863</v>
      </c>
      <c r="G616">
        <f t="shared" si="27"/>
        <v>0</v>
      </c>
      <c r="H616">
        <f t="shared" si="28"/>
        <v>0</v>
      </c>
      <c r="I616">
        <f t="shared" si="29"/>
        <v>0</v>
      </c>
    </row>
    <row r="617" spans="1:9" x14ac:dyDescent="0.3">
      <c r="A617" s="12">
        <v>26150</v>
      </c>
      <c r="B617" s="5">
        <v>26200</v>
      </c>
      <c r="C617" s="6">
        <v>2951</v>
      </c>
      <c r="D617" s="6">
        <v>2760</v>
      </c>
      <c r="E617" s="6">
        <v>2951</v>
      </c>
      <c r="F617" s="13">
        <v>2869</v>
      </c>
      <c r="G617">
        <f t="shared" si="27"/>
        <v>0</v>
      </c>
      <c r="H617">
        <f t="shared" si="28"/>
        <v>0</v>
      </c>
      <c r="I617">
        <f t="shared" si="29"/>
        <v>0</v>
      </c>
    </row>
    <row r="618" spans="1:9" x14ac:dyDescent="0.3">
      <c r="A618" s="12">
        <v>26200</v>
      </c>
      <c r="B618" s="5">
        <v>26250</v>
      </c>
      <c r="C618" s="6">
        <v>2957</v>
      </c>
      <c r="D618" s="6">
        <v>2766</v>
      </c>
      <c r="E618" s="6">
        <v>2957</v>
      </c>
      <c r="F618" s="13">
        <v>2875</v>
      </c>
      <c r="G618">
        <f t="shared" si="27"/>
        <v>0</v>
      </c>
      <c r="H618">
        <f t="shared" si="28"/>
        <v>0</v>
      </c>
      <c r="I618">
        <f t="shared" si="29"/>
        <v>0</v>
      </c>
    </row>
    <row r="619" spans="1:9" x14ac:dyDescent="0.3">
      <c r="A619" s="12">
        <v>26250</v>
      </c>
      <c r="B619" s="5">
        <v>26300</v>
      </c>
      <c r="C619" s="6">
        <v>2963</v>
      </c>
      <c r="D619" s="6">
        <v>2772</v>
      </c>
      <c r="E619" s="6">
        <v>2963</v>
      </c>
      <c r="F619" s="13">
        <v>2881</v>
      </c>
      <c r="G619">
        <f t="shared" si="27"/>
        <v>0</v>
      </c>
      <c r="H619">
        <f t="shared" si="28"/>
        <v>0</v>
      </c>
      <c r="I619">
        <f t="shared" si="29"/>
        <v>0</v>
      </c>
    </row>
    <row r="620" spans="1:9" x14ac:dyDescent="0.3">
      <c r="A620" s="12">
        <v>26300</v>
      </c>
      <c r="B620" s="5">
        <v>26350</v>
      </c>
      <c r="C620" s="6">
        <v>2969</v>
      </c>
      <c r="D620" s="6">
        <v>2778</v>
      </c>
      <c r="E620" s="6">
        <v>2969</v>
      </c>
      <c r="F620" s="13">
        <v>2887</v>
      </c>
      <c r="G620">
        <f t="shared" si="27"/>
        <v>0</v>
      </c>
      <c r="H620">
        <f t="shared" si="28"/>
        <v>0</v>
      </c>
      <c r="I620">
        <f t="shared" si="29"/>
        <v>0</v>
      </c>
    </row>
    <row r="621" spans="1:9" x14ac:dyDescent="0.3">
      <c r="A621" s="12">
        <v>26350</v>
      </c>
      <c r="B621" s="5">
        <v>26400</v>
      </c>
      <c r="C621" s="6">
        <v>2975</v>
      </c>
      <c r="D621" s="6">
        <v>2784</v>
      </c>
      <c r="E621" s="6">
        <v>2975</v>
      </c>
      <c r="F621" s="13">
        <v>2893</v>
      </c>
      <c r="G621">
        <f t="shared" si="27"/>
        <v>0</v>
      </c>
      <c r="H621">
        <f t="shared" si="28"/>
        <v>0</v>
      </c>
      <c r="I621">
        <f t="shared" si="29"/>
        <v>0</v>
      </c>
    </row>
    <row r="622" spans="1:9" x14ac:dyDescent="0.3">
      <c r="A622" s="12">
        <v>26400</v>
      </c>
      <c r="B622" s="5">
        <v>26450</v>
      </c>
      <c r="C622" s="6">
        <v>2981</v>
      </c>
      <c r="D622" s="6">
        <v>2790</v>
      </c>
      <c r="E622" s="6">
        <v>2981</v>
      </c>
      <c r="F622" s="13">
        <v>2899</v>
      </c>
      <c r="G622">
        <f t="shared" si="27"/>
        <v>0</v>
      </c>
      <c r="H622">
        <f t="shared" si="28"/>
        <v>0</v>
      </c>
      <c r="I622">
        <f t="shared" si="29"/>
        <v>0</v>
      </c>
    </row>
    <row r="623" spans="1:9" x14ac:dyDescent="0.3">
      <c r="A623" s="12">
        <v>26450</v>
      </c>
      <c r="B623" s="5">
        <v>26500</v>
      </c>
      <c r="C623" s="6">
        <v>2987</v>
      </c>
      <c r="D623" s="6">
        <v>2796</v>
      </c>
      <c r="E623" s="6">
        <v>2987</v>
      </c>
      <c r="F623" s="13">
        <v>2905</v>
      </c>
      <c r="G623">
        <f t="shared" si="27"/>
        <v>0</v>
      </c>
      <c r="H623">
        <f t="shared" si="28"/>
        <v>0</v>
      </c>
      <c r="I623">
        <f t="shared" si="29"/>
        <v>0</v>
      </c>
    </row>
    <row r="624" spans="1:9" x14ac:dyDescent="0.3">
      <c r="A624" s="12">
        <v>26500</v>
      </c>
      <c r="B624" s="5">
        <v>26550</v>
      </c>
      <c r="C624" s="6">
        <v>2993</v>
      </c>
      <c r="D624" s="6">
        <v>2802</v>
      </c>
      <c r="E624" s="6">
        <v>2993</v>
      </c>
      <c r="F624" s="13">
        <v>2911</v>
      </c>
      <c r="G624">
        <f t="shared" si="27"/>
        <v>0</v>
      </c>
      <c r="H624">
        <f t="shared" si="28"/>
        <v>0</v>
      </c>
      <c r="I624">
        <f t="shared" si="29"/>
        <v>0</v>
      </c>
    </row>
    <row r="625" spans="1:9" x14ac:dyDescent="0.3">
      <c r="A625" s="12">
        <v>26550</v>
      </c>
      <c r="B625" s="5">
        <v>26600</v>
      </c>
      <c r="C625" s="6">
        <v>2999</v>
      </c>
      <c r="D625" s="6">
        <v>2808</v>
      </c>
      <c r="E625" s="6">
        <v>2999</v>
      </c>
      <c r="F625" s="13">
        <v>2917</v>
      </c>
      <c r="G625">
        <f t="shared" si="27"/>
        <v>0</v>
      </c>
      <c r="H625">
        <f t="shared" si="28"/>
        <v>0</v>
      </c>
      <c r="I625">
        <f t="shared" si="29"/>
        <v>0</v>
      </c>
    </row>
    <row r="626" spans="1:9" x14ac:dyDescent="0.3">
      <c r="A626" s="12">
        <v>26600</v>
      </c>
      <c r="B626" s="5">
        <v>26650</v>
      </c>
      <c r="C626" s="6">
        <v>3005</v>
      </c>
      <c r="D626" s="6">
        <v>2814</v>
      </c>
      <c r="E626" s="6">
        <v>3005</v>
      </c>
      <c r="F626" s="13">
        <v>2923</v>
      </c>
      <c r="G626">
        <f t="shared" si="27"/>
        <v>0</v>
      </c>
      <c r="H626">
        <f t="shared" si="28"/>
        <v>0</v>
      </c>
      <c r="I626">
        <f t="shared" si="29"/>
        <v>0</v>
      </c>
    </row>
    <row r="627" spans="1:9" x14ac:dyDescent="0.3">
      <c r="A627" s="12">
        <v>26650</v>
      </c>
      <c r="B627" s="5">
        <v>26700</v>
      </c>
      <c r="C627" s="6">
        <v>3011</v>
      </c>
      <c r="D627" s="6">
        <v>2820</v>
      </c>
      <c r="E627" s="6">
        <v>3011</v>
      </c>
      <c r="F627" s="13">
        <v>2929</v>
      </c>
      <c r="G627">
        <f t="shared" si="27"/>
        <v>0</v>
      </c>
      <c r="H627">
        <f t="shared" si="28"/>
        <v>0</v>
      </c>
      <c r="I627">
        <f t="shared" si="29"/>
        <v>0</v>
      </c>
    </row>
    <row r="628" spans="1:9" x14ac:dyDescent="0.3">
      <c r="A628" s="12">
        <v>26700</v>
      </c>
      <c r="B628" s="5">
        <v>26750</v>
      </c>
      <c r="C628" s="6">
        <v>3017</v>
      </c>
      <c r="D628" s="6">
        <v>2826</v>
      </c>
      <c r="E628" s="6">
        <v>3017</v>
      </c>
      <c r="F628" s="13">
        <v>2935</v>
      </c>
      <c r="G628">
        <f t="shared" si="27"/>
        <v>0</v>
      </c>
      <c r="H628">
        <f t="shared" si="28"/>
        <v>0</v>
      </c>
      <c r="I628">
        <f t="shared" si="29"/>
        <v>0</v>
      </c>
    </row>
    <row r="629" spans="1:9" x14ac:dyDescent="0.3">
      <c r="A629" s="12">
        <v>26750</v>
      </c>
      <c r="B629" s="5">
        <v>26800</v>
      </c>
      <c r="C629" s="6">
        <v>3023</v>
      </c>
      <c r="D629" s="6">
        <v>2832</v>
      </c>
      <c r="E629" s="6">
        <v>3023</v>
      </c>
      <c r="F629" s="13">
        <v>2941</v>
      </c>
      <c r="G629">
        <f t="shared" si="27"/>
        <v>0</v>
      </c>
      <c r="H629">
        <f t="shared" si="28"/>
        <v>0</v>
      </c>
      <c r="I629">
        <f t="shared" si="29"/>
        <v>0</v>
      </c>
    </row>
    <row r="630" spans="1:9" x14ac:dyDescent="0.3">
      <c r="A630" s="12">
        <v>26800</v>
      </c>
      <c r="B630" s="5">
        <v>26850</v>
      </c>
      <c r="C630" s="6">
        <v>3029</v>
      </c>
      <c r="D630" s="6">
        <v>2838</v>
      </c>
      <c r="E630" s="6">
        <v>3029</v>
      </c>
      <c r="F630" s="13">
        <v>2947</v>
      </c>
      <c r="G630">
        <f t="shared" si="27"/>
        <v>0</v>
      </c>
      <c r="H630">
        <f t="shared" si="28"/>
        <v>0</v>
      </c>
      <c r="I630">
        <f t="shared" si="29"/>
        <v>0</v>
      </c>
    </row>
    <row r="631" spans="1:9" x14ac:dyDescent="0.3">
      <c r="A631" s="12">
        <v>26850</v>
      </c>
      <c r="B631" s="5">
        <v>26900</v>
      </c>
      <c r="C631" s="6">
        <v>3035</v>
      </c>
      <c r="D631" s="6">
        <v>2844</v>
      </c>
      <c r="E631" s="6">
        <v>3035</v>
      </c>
      <c r="F631" s="13">
        <v>2953</v>
      </c>
      <c r="G631">
        <f t="shared" si="27"/>
        <v>0</v>
      </c>
      <c r="H631">
        <f t="shared" si="28"/>
        <v>0</v>
      </c>
      <c r="I631">
        <f t="shared" si="29"/>
        <v>0</v>
      </c>
    </row>
    <row r="632" spans="1:9" x14ac:dyDescent="0.3">
      <c r="A632" s="12">
        <v>26900</v>
      </c>
      <c r="B632" s="5">
        <v>26950</v>
      </c>
      <c r="C632" s="6">
        <v>3041</v>
      </c>
      <c r="D632" s="6">
        <v>2850</v>
      </c>
      <c r="E632" s="6">
        <v>3041</v>
      </c>
      <c r="F632" s="13">
        <v>2959</v>
      </c>
      <c r="G632">
        <f t="shared" si="27"/>
        <v>0</v>
      </c>
      <c r="H632">
        <f t="shared" si="28"/>
        <v>0</v>
      </c>
      <c r="I632">
        <f t="shared" si="29"/>
        <v>0</v>
      </c>
    </row>
    <row r="633" spans="1:9" ht="15" thickBot="1" x14ac:dyDescent="0.35">
      <c r="A633" s="12">
        <v>26950</v>
      </c>
      <c r="B633" s="5">
        <v>27000</v>
      </c>
      <c r="C633" s="6">
        <v>3047</v>
      </c>
      <c r="D633" s="6">
        <v>2856</v>
      </c>
      <c r="E633" s="6">
        <v>3047</v>
      </c>
      <c r="F633" s="13">
        <v>2965</v>
      </c>
      <c r="G633">
        <f t="shared" si="27"/>
        <v>0</v>
      </c>
      <c r="H633">
        <f t="shared" si="28"/>
        <v>0</v>
      </c>
      <c r="I633">
        <f t="shared" si="29"/>
        <v>0</v>
      </c>
    </row>
    <row r="634" spans="1:9" ht="15.6" thickTop="1" thickBot="1" x14ac:dyDescent="0.35">
      <c r="A634" s="23">
        <v>27000</v>
      </c>
      <c r="B634" s="24"/>
      <c r="C634" s="24"/>
      <c r="D634" s="24"/>
      <c r="E634" s="24"/>
      <c r="F634" s="25"/>
      <c r="G634">
        <f t="shared" si="27"/>
        <v>0</v>
      </c>
      <c r="H634">
        <f t="shared" si="28"/>
        <v>0</v>
      </c>
      <c r="I634">
        <f t="shared" si="29"/>
        <v>0</v>
      </c>
    </row>
    <row r="635" spans="1:9" x14ac:dyDescent="0.3">
      <c r="A635" s="12">
        <v>27000</v>
      </c>
      <c r="B635" s="5">
        <v>27050</v>
      </c>
      <c r="C635" s="6">
        <v>3053</v>
      </c>
      <c r="D635" s="6">
        <v>2862</v>
      </c>
      <c r="E635" s="6">
        <v>3053</v>
      </c>
      <c r="F635" s="13">
        <v>2971</v>
      </c>
      <c r="G635">
        <f t="shared" si="27"/>
        <v>0</v>
      </c>
      <c r="H635">
        <f t="shared" si="28"/>
        <v>0</v>
      </c>
      <c r="I635">
        <f t="shared" si="29"/>
        <v>0</v>
      </c>
    </row>
    <row r="636" spans="1:9" x14ac:dyDescent="0.3">
      <c r="A636" s="12">
        <v>27050</v>
      </c>
      <c r="B636" s="5">
        <v>27100</v>
      </c>
      <c r="C636" s="6">
        <v>3059</v>
      </c>
      <c r="D636" s="6">
        <v>2868</v>
      </c>
      <c r="E636" s="6">
        <v>3059</v>
      </c>
      <c r="F636" s="13">
        <v>2977</v>
      </c>
      <c r="G636">
        <f t="shared" si="27"/>
        <v>0</v>
      </c>
      <c r="H636">
        <f t="shared" si="28"/>
        <v>0</v>
      </c>
      <c r="I636">
        <f t="shared" si="29"/>
        <v>0</v>
      </c>
    </row>
    <row r="637" spans="1:9" x14ac:dyDescent="0.3">
      <c r="A637" s="12">
        <v>27100</v>
      </c>
      <c r="B637" s="5">
        <v>27150</v>
      </c>
      <c r="C637" s="6">
        <v>3065</v>
      </c>
      <c r="D637" s="6">
        <v>2874</v>
      </c>
      <c r="E637" s="6">
        <v>3065</v>
      </c>
      <c r="F637" s="13">
        <v>2983</v>
      </c>
      <c r="G637">
        <f t="shared" si="27"/>
        <v>0</v>
      </c>
      <c r="H637">
        <f t="shared" si="28"/>
        <v>0</v>
      </c>
      <c r="I637">
        <f t="shared" si="29"/>
        <v>0</v>
      </c>
    </row>
    <row r="638" spans="1:9" x14ac:dyDescent="0.3">
      <c r="A638" s="12">
        <v>27150</v>
      </c>
      <c r="B638" s="5">
        <v>27200</v>
      </c>
      <c r="C638" s="6">
        <v>3071</v>
      </c>
      <c r="D638" s="6">
        <v>2880</v>
      </c>
      <c r="E638" s="6">
        <v>3071</v>
      </c>
      <c r="F638" s="13">
        <v>2989</v>
      </c>
      <c r="G638">
        <f t="shared" si="27"/>
        <v>0</v>
      </c>
      <c r="H638">
        <f t="shared" si="28"/>
        <v>0</v>
      </c>
      <c r="I638">
        <f t="shared" si="29"/>
        <v>0</v>
      </c>
    </row>
    <row r="639" spans="1:9" x14ac:dyDescent="0.3">
      <c r="A639" s="12">
        <v>27200</v>
      </c>
      <c r="B639" s="5">
        <v>27250</v>
      </c>
      <c r="C639" s="6">
        <v>3077</v>
      </c>
      <c r="D639" s="6">
        <v>2886</v>
      </c>
      <c r="E639" s="6">
        <v>3077</v>
      </c>
      <c r="F639" s="13">
        <v>2995</v>
      </c>
      <c r="G639">
        <f t="shared" si="27"/>
        <v>0</v>
      </c>
      <c r="H639">
        <f t="shared" si="28"/>
        <v>0</v>
      </c>
      <c r="I639">
        <f t="shared" si="29"/>
        <v>0</v>
      </c>
    </row>
    <row r="640" spans="1:9" x14ac:dyDescent="0.3">
      <c r="A640" s="12">
        <v>27250</v>
      </c>
      <c r="B640" s="5">
        <v>27300</v>
      </c>
      <c r="C640" s="6">
        <v>3083</v>
      </c>
      <c r="D640" s="6">
        <v>2892</v>
      </c>
      <c r="E640" s="6">
        <v>3083</v>
      </c>
      <c r="F640" s="13">
        <v>3001</v>
      </c>
      <c r="G640">
        <f t="shared" si="27"/>
        <v>0</v>
      </c>
      <c r="H640">
        <f t="shared" si="28"/>
        <v>0</v>
      </c>
      <c r="I640">
        <f t="shared" si="29"/>
        <v>0</v>
      </c>
    </row>
    <row r="641" spans="1:9" x14ac:dyDescent="0.3">
      <c r="A641" s="12">
        <v>27300</v>
      </c>
      <c r="B641" s="5">
        <v>27350</v>
      </c>
      <c r="C641" s="6">
        <v>3089</v>
      </c>
      <c r="D641" s="6">
        <v>2898</v>
      </c>
      <c r="E641" s="6">
        <v>3089</v>
      </c>
      <c r="F641" s="13">
        <v>3007</v>
      </c>
      <c r="G641">
        <f t="shared" si="27"/>
        <v>0</v>
      </c>
      <c r="H641">
        <f t="shared" si="28"/>
        <v>0</v>
      </c>
      <c r="I641">
        <f t="shared" si="29"/>
        <v>0</v>
      </c>
    </row>
    <row r="642" spans="1:9" x14ac:dyDescent="0.3">
      <c r="A642" s="12">
        <v>27350</v>
      </c>
      <c r="B642" s="5">
        <v>27400</v>
      </c>
      <c r="C642" s="6">
        <v>3095</v>
      </c>
      <c r="D642" s="6">
        <v>2904</v>
      </c>
      <c r="E642" s="6">
        <v>3095</v>
      </c>
      <c r="F642" s="13">
        <v>3013</v>
      </c>
      <c r="G642">
        <f t="shared" si="27"/>
        <v>0</v>
      </c>
      <c r="H642">
        <f t="shared" si="28"/>
        <v>0</v>
      </c>
      <c r="I642">
        <f t="shared" si="29"/>
        <v>0</v>
      </c>
    </row>
    <row r="643" spans="1:9" x14ac:dyDescent="0.3">
      <c r="A643" s="12">
        <v>27400</v>
      </c>
      <c r="B643" s="5">
        <v>27450</v>
      </c>
      <c r="C643" s="6">
        <v>3101</v>
      </c>
      <c r="D643" s="6">
        <v>2910</v>
      </c>
      <c r="E643" s="6">
        <v>3101</v>
      </c>
      <c r="F643" s="13">
        <v>3019</v>
      </c>
      <c r="G643">
        <f t="shared" si="27"/>
        <v>0</v>
      </c>
      <c r="H643">
        <f t="shared" si="28"/>
        <v>0</v>
      </c>
      <c r="I643">
        <f t="shared" si="29"/>
        <v>0</v>
      </c>
    </row>
    <row r="644" spans="1:9" x14ac:dyDescent="0.3">
      <c r="A644" s="12">
        <v>27450</v>
      </c>
      <c r="B644" s="5">
        <v>27500</v>
      </c>
      <c r="C644" s="6">
        <v>3107</v>
      </c>
      <c r="D644" s="6">
        <v>2916</v>
      </c>
      <c r="E644" s="6">
        <v>3107</v>
      </c>
      <c r="F644" s="13">
        <v>3025</v>
      </c>
      <c r="G644">
        <f t="shared" si="27"/>
        <v>0</v>
      </c>
      <c r="H644">
        <f t="shared" si="28"/>
        <v>0</v>
      </c>
      <c r="I644">
        <f t="shared" si="29"/>
        <v>0</v>
      </c>
    </row>
    <row r="645" spans="1:9" x14ac:dyDescent="0.3">
      <c r="A645" s="12">
        <v>27500</v>
      </c>
      <c r="B645" s="5">
        <v>27550</v>
      </c>
      <c r="C645" s="6">
        <v>3113</v>
      </c>
      <c r="D645" s="6">
        <v>2922</v>
      </c>
      <c r="E645" s="6">
        <v>3113</v>
      </c>
      <c r="F645" s="13">
        <v>3031</v>
      </c>
      <c r="G645">
        <f t="shared" si="27"/>
        <v>0</v>
      </c>
      <c r="H645">
        <f t="shared" si="28"/>
        <v>0</v>
      </c>
      <c r="I645">
        <f t="shared" si="29"/>
        <v>0</v>
      </c>
    </row>
    <row r="646" spans="1:9" x14ac:dyDescent="0.3">
      <c r="A646" s="12">
        <v>27550</v>
      </c>
      <c r="B646" s="5">
        <v>27600</v>
      </c>
      <c r="C646" s="6">
        <v>3119</v>
      </c>
      <c r="D646" s="6">
        <v>2928</v>
      </c>
      <c r="E646" s="6">
        <v>3119</v>
      </c>
      <c r="F646" s="13">
        <v>3037</v>
      </c>
      <c r="G646">
        <f t="shared" si="27"/>
        <v>0</v>
      </c>
      <c r="H646">
        <f t="shared" si="28"/>
        <v>0</v>
      </c>
      <c r="I646">
        <f t="shared" si="29"/>
        <v>0</v>
      </c>
    </row>
    <row r="647" spans="1:9" x14ac:dyDescent="0.3">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
      <c r="A648" s="12">
        <v>27650</v>
      </c>
      <c r="B648" s="5">
        <v>27700</v>
      </c>
      <c r="C648" s="6">
        <v>3131</v>
      </c>
      <c r="D648" s="6">
        <v>2940</v>
      </c>
      <c r="E648" s="6">
        <v>3131</v>
      </c>
      <c r="F648" s="13">
        <v>3049</v>
      </c>
      <c r="G648">
        <f t="shared" si="30"/>
        <v>0</v>
      </c>
      <c r="H648">
        <f t="shared" si="31"/>
        <v>0</v>
      </c>
      <c r="I648">
        <f t="shared" si="32"/>
        <v>0</v>
      </c>
    </row>
    <row r="649" spans="1:9" x14ac:dyDescent="0.3">
      <c r="A649" s="12">
        <v>27700</v>
      </c>
      <c r="B649" s="5">
        <v>27750</v>
      </c>
      <c r="C649" s="6">
        <v>3137</v>
      </c>
      <c r="D649" s="6">
        <v>2946</v>
      </c>
      <c r="E649" s="6">
        <v>3137</v>
      </c>
      <c r="F649" s="13">
        <v>3055</v>
      </c>
      <c r="G649">
        <f t="shared" si="30"/>
        <v>0</v>
      </c>
      <c r="H649">
        <f t="shared" si="31"/>
        <v>0</v>
      </c>
      <c r="I649">
        <f t="shared" si="32"/>
        <v>0</v>
      </c>
    </row>
    <row r="650" spans="1:9" x14ac:dyDescent="0.3">
      <c r="A650" s="12">
        <v>27750</v>
      </c>
      <c r="B650" s="5">
        <v>27800</v>
      </c>
      <c r="C650" s="6">
        <v>3143</v>
      </c>
      <c r="D650" s="6">
        <v>2952</v>
      </c>
      <c r="E650" s="6">
        <v>3143</v>
      </c>
      <c r="F650" s="13">
        <v>3061</v>
      </c>
      <c r="G650">
        <f t="shared" si="30"/>
        <v>0</v>
      </c>
      <c r="H650">
        <f t="shared" si="31"/>
        <v>0</v>
      </c>
      <c r="I650">
        <f t="shared" si="32"/>
        <v>0</v>
      </c>
    </row>
    <row r="651" spans="1:9" x14ac:dyDescent="0.3">
      <c r="A651" s="12">
        <v>27800</v>
      </c>
      <c r="B651" s="5">
        <v>27850</v>
      </c>
      <c r="C651" s="6">
        <v>3149</v>
      </c>
      <c r="D651" s="6">
        <v>2958</v>
      </c>
      <c r="E651" s="6">
        <v>3149</v>
      </c>
      <c r="F651" s="13">
        <v>3067</v>
      </c>
      <c r="G651">
        <f t="shared" si="30"/>
        <v>0</v>
      </c>
      <c r="H651">
        <f t="shared" si="31"/>
        <v>0</v>
      </c>
      <c r="I651">
        <f t="shared" si="32"/>
        <v>0</v>
      </c>
    </row>
    <row r="652" spans="1:9" x14ac:dyDescent="0.3">
      <c r="A652" s="12">
        <v>27850</v>
      </c>
      <c r="B652" s="5">
        <v>27900</v>
      </c>
      <c r="C652" s="6">
        <v>3155</v>
      </c>
      <c r="D652" s="6">
        <v>2964</v>
      </c>
      <c r="E652" s="6">
        <v>3155</v>
      </c>
      <c r="F652" s="13">
        <v>3073</v>
      </c>
      <c r="G652">
        <f t="shared" si="30"/>
        <v>0</v>
      </c>
      <c r="H652">
        <f t="shared" si="31"/>
        <v>0</v>
      </c>
      <c r="I652">
        <f t="shared" si="32"/>
        <v>0</v>
      </c>
    </row>
    <row r="653" spans="1:9" x14ac:dyDescent="0.3">
      <c r="A653" s="12">
        <v>27900</v>
      </c>
      <c r="B653" s="5">
        <v>27950</v>
      </c>
      <c r="C653" s="6">
        <v>3161</v>
      </c>
      <c r="D653" s="6">
        <v>2970</v>
      </c>
      <c r="E653" s="6">
        <v>3161</v>
      </c>
      <c r="F653" s="13">
        <v>3079</v>
      </c>
      <c r="G653">
        <f t="shared" si="30"/>
        <v>0</v>
      </c>
      <c r="H653">
        <f t="shared" si="31"/>
        <v>0</v>
      </c>
      <c r="I653">
        <f t="shared" si="32"/>
        <v>0</v>
      </c>
    </row>
    <row r="654" spans="1:9" ht="15" thickBot="1" x14ac:dyDescent="0.35">
      <c r="A654" s="12">
        <v>27950</v>
      </c>
      <c r="B654" s="5">
        <v>28000</v>
      </c>
      <c r="C654" s="6">
        <v>3167</v>
      </c>
      <c r="D654" s="6">
        <v>2976</v>
      </c>
      <c r="E654" s="6">
        <v>3167</v>
      </c>
      <c r="F654" s="13">
        <v>3085</v>
      </c>
      <c r="G654">
        <f t="shared" si="30"/>
        <v>0</v>
      </c>
      <c r="H654">
        <f t="shared" si="31"/>
        <v>0</v>
      </c>
      <c r="I654">
        <f t="shared" si="32"/>
        <v>0</v>
      </c>
    </row>
    <row r="655" spans="1:9" ht="15.6" thickTop="1" thickBot="1" x14ac:dyDescent="0.35">
      <c r="A655" s="23">
        <v>28000</v>
      </c>
      <c r="B655" s="24"/>
      <c r="C655" s="24"/>
      <c r="D655" s="24"/>
      <c r="E655" s="24"/>
      <c r="F655" s="25"/>
      <c r="G655">
        <f t="shared" si="30"/>
        <v>0</v>
      </c>
      <c r="H655">
        <f t="shared" si="31"/>
        <v>0</v>
      </c>
      <c r="I655">
        <f t="shared" si="32"/>
        <v>0</v>
      </c>
    </row>
    <row r="656" spans="1:9" x14ac:dyDescent="0.3">
      <c r="A656" s="12">
        <v>28000</v>
      </c>
      <c r="B656" s="5">
        <v>28050</v>
      </c>
      <c r="C656" s="6">
        <v>3173</v>
      </c>
      <c r="D656" s="6">
        <v>2982</v>
      </c>
      <c r="E656" s="6">
        <v>3173</v>
      </c>
      <c r="F656" s="13">
        <v>3091</v>
      </c>
      <c r="G656">
        <f t="shared" si="30"/>
        <v>0</v>
      </c>
      <c r="H656">
        <f t="shared" si="31"/>
        <v>0</v>
      </c>
      <c r="I656">
        <f t="shared" si="32"/>
        <v>0</v>
      </c>
    </row>
    <row r="657" spans="1:9" x14ac:dyDescent="0.3">
      <c r="A657" s="12">
        <v>28050</v>
      </c>
      <c r="B657" s="5">
        <v>28100</v>
      </c>
      <c r="C657" s="6">
        <v>3179</v>
      </c>
      <c r="D657" s="6">
        <v>2988</v>
      </c>
      <c r="E657" s="6">
        <v>3179</v>
      </c>
      <c r="F657" s="13">
        <v>3097</v>
      </c>
      <c r="G657">
        <f t="shared" si="30"/>
        <v>0</v>
      </c>
      <c r="H657">
        <f t="shared" si="31"/>
        <v>0</v>
      </c>
      <c r="I657">
        <f t="shared" si="32"/>
        <v>0</v>
      </c>
    </row>
    <row r="658" spans="1:9" x14ac:dyDescent="0.3">
      <c r="A658" s="12">
        <v>28100</v>
      </c>
      <c r="B658" s="5">
        <v>28150</v>
      </c>
      <c r="C658" s="6">
        <v>3185</v>
      </c>
      <c r="D658" s="6">
        <v>2994</v>
      </c>
      <c r="E658" s="6">
        <v>3185</v>
      </c>
      <c r="F658" s="13">
        <v>3103</v>
      </c>
      <c r="G658">
        <f t="shared" si="30"/>
        <v>0</v>
      </c>
      <c r="H658">
        <f t="shared" si="31"/>
        <v>0</v>
      </c>
      <c r="I658">
        <f t="shared" si="32"/>
        <v>0</v>
      </c>
    </row>
    <row r="659" spans="1:9" x14ac:dyDescent="0.3">
      <c r="A659" s="12">
        <v>28150</v>
      </c>
      <c r="B659" s="5">
        <v>28200</v>
      </c>
      <c r="C659" s="6">
        <v>3191</v>
      </c>
      <c r="D659" s="6">
        <v>3000</v>
      </c>
      <c r="E659" s="6">
        <v>3191</v>
      </c>
      <c r="F659" s="13">
        <v>3109</v>
      </c>
      <c r="G659">
        <f t="shared" si="30"/>
        <v>0</v>
      </c>
      <c r="H659">
        <f t="shared" si="31"/>
        <v>0</v>
      </c>
      <c r="I659">
        <f t="shared" si="32"/>
        <v>0</v>
      </c>
    </row>
    <row r="660" spans="1:9" x14ac:dyDescent="0.3">
      <c r="A660" s="12">
        <v>28200</v>
      </c>
      <c r="B660" s="5">
        <v>28250</v>
      </c>
      <c r="C660" s="6">
        <v>3197</v>
      </c>
      <c r="D660" s="6">
        <v>3006</v>
      </c>
      <c r="E660" s="6">
        <v>3197</v>
      </c>
      <c r="F660" s="13">
        <v>3115</v>
      </c>
      <c r="G660">
        <f t="shared" si="30"/>
        <v>0</v>
      </c>
      <c r="H660">
        <f t="shared" si="31"/>
        <v>0</v>
      </c>
      <c r="I660">
        <f t="shared" si="32"/>
        <v>0</v>
      </c>
    </row>
    <row r="661" spans="1:9" x14ac:dyDescent="0.3">
      <c r="A661" s="12">
        <v>28250</v>
      </c>
      <c r="B661" s="5">
        <v>28300</v>
      </c>
      <c r="C661" s="6">
        <v>3203</v>
      </c>
      <c r="D661" s="6">
        <v>3012</v>
      </c>
      <c r="E661" s="6">
        <v>3203</v>
      </c>
      <c r="F661" s="13">
        <v>3121</v>
      </c>
      <c r="G661">
        <f t="shared" si="30"/>
        <v>0</v>
      </c>
      <c r="H661">
        <f t="shared" si="31"/>
        <v>0</v>
      </c>
      <c r="I661">
        <f t="shared" si="32"/>
        <v>0</v>
      </c>
    </row>
    <row r="662" spans="1:9" x14ac:dyDescent="0.3">
      <c r="A662" s="12">
        <v>28300</v>
      </c>
      <c r="B662" s="5">
        <v>28350</v>
      </c>
      <c r="C662" s="6">
        <v>3209</v>
      </c>
      <c r="D662" s="6">
        <v>3018</v>
      </c>
      <c r="E662" s="6">
        <v>3209</v>
      </c>
      <c r="F662" s="13">
        <v>3127</v>
      </c>
      <c r="G662">
        <f t="shared" si="30"/>
        <v>0</v>
      </c>
      <c r="H662">
        <f t="shared" si="31"/>
        <v>0</v>
      </c>
      <c r="I662">
        <f t="shared" si="32"/>
        <v>0</v>
      </c>
    </row>
    <row r="663" spans="1:9" x14ac:dyDescent="0.3">
      <c r="A663" s="12">
        <v>28350</v>
      </c>
      <c r="B663" s="5">
        <v>28400</v>
      </c>
      <c r="C663" s="6">
        <v>3215</v>
      </c>
      <c r="D663" s="6">
        <v>3024</v>
      </c>
      <c r="E663" s="6">
        <v>3215</v>
      </c>
      <c r="F663" s="13">
        <v>3133</v>
      </c>
      <c r="G663">
        <f t="shared" si="30"/>
        <v>0</v>
      </c>
      <c r="H663">
        <f t="shared" si="31"/>
        <v>0</v>
      </c>
      <c r="I663">
        <f t="shared" si="32"/>
        <v>0</v>
      </c>
    </row>
    <row r="664" spans="1:9" x14ac:dyDescent="0.3">
      <c r="A664" s="12">
        <v>28400</v>
      </c>
      <c r="B664" s="5">
        <v>28450</v>
      </c>
      <c r="C664" s="6">
        <v>3221</v>
      </c>
      <c r="D664" s="6">
        <v>3030</v>
      </c>
      <c r="E664" s="6">
        <v>3221</v>
      </c>
      <c r="F664" s="13">
        <v>3139</v>
      </c>
      <c r="G664">
        <f t="shared" si="30"/>
        <v>0</v>
      </c>
      <c r="H664">
        <f t="shared" si="31"/>
        <v>0</v>
      </c>
      <c r="I664">
        <f t="shared" si="32"/>
        <v>0</v>
      </c>
    </row>
    <row r="665" spans="1:9" x14ac:dyDescent="0.3">
      <c r="A665" s="12">
        <v>28450</v>
      </c>
      <c r="B665" s="5">
        <v>28500</v>
      </c>
      <c r="C665" s="6">
        <v>3227</v>
      </c>
      <c r="D665" s="6">
        <v>3036</v>
      </c>
      <c r="E665" s="6">
        <v>3227</v>
      </c>
      <c r="F665" s="13">
        <v>3145</v>
      </c>
      <c r="G665">
        <f t="shared" si="30"/>
        <v>0</v>
      </c>
      <c r="H665">
        <f t="shared" si="31"/>
        <v>0</v>
      </c>
      <c r="I665">
        <f t="shared" si="32"/>
        <v>0</v>
      </c>
    </row>
    <row r="666" spans="1:9" x14ac:dyDescent="0.3">
      <c r="A666" s="12">
        <v>28500</v>
      </c>
      <c r="B666" s="5">
        <v>28550</v>
      </c>
      <c r="C666" s="6">
        <v>3233</v>
      </c>
      <c r="D666" s="6">
        <v>3042</v>
      </c>
      <c r="E666" s="6">
        <v>3233</v>
      </c>
      <c r="F666" s="13">
        <v>3151</v>
      </c>
      <c r="G666">
        <f t="shared" si="30"/>
        <v>0</v>
      </c>
      <c r="H666">
        <f t="shared" si="31"/>
        <v>0</v>
      </c>
      <c r="I666">
        <f t="shared" si="32"/>
        <v>0</v>
      </c>
    </row>
    <row r="667" spans="1:9" x14ac:dyDescent="0.3">
      <c r="A667" s="12">
        <v>28550</v>
      </c>
      <c r="B667" s="5">
        <v>28600</v>
      </c>
      <c r="C667" s="6">
        <v>3239</v>
      </c>
      <c r="D667" s="6">
        <v>3048</v>
      </c>
      <c r="E667" s="6">
        <v>3239</v>
      </c>
      <c r="F667" s="13">
        <v>3157</v>
      </c>
      <c r="G667">
        <f t="shared" si="30"/>
        <v>0</v>
      </c>
      <c r="H667">
        <f t="shared" si="31"/>
        <v>0</v>
      </c>
      <c r="I667">
        <f t="shared" si="32"/>
        <v>0</v>
      </c>
    </row>
    <row r="668" spans="1:9" x14ac:dyDescent="0.3">
      <c r="A668" s="12">
        <v>28600</v>
      </c>
      <c r="B668" s="5">
        <v>28650</v>
      </c>
      <c r="C668" s="6">
        <v>3245</v>
      </c>
      <c r="D668" s="6">
        <v>3054</v>
      </c>
      <c r="E668" s="6">
        <v>3245</v>
      </c>
      <c r="F668" s="13">
        <v>3163</v>
      </c>
      <c r="G668">
        <f t="shared" si="30"/>
        <v>0</v>
      </c>
      <c r="H668">
        <f t="shared" si="31"/>
        <v>0</v>
      </c>
      <c r="I668">
        <f t="shared" si="32"/>
        <v>0</v>
      </c>
    </row>
    <row r="669" spans="1:9" x14ac:dyDescent="0.3">
      <c r="A669" s="12">
        <v>28650</v>
      </c>
      <c r="B669" s="5">
        <v>28700</v>
      </c>
      <c r="C669" s="6">
        <v>3251</v>
      </c>
      <c r="D669" s="6">
        <v>3060</v>
      </c>
      <c r="E669" s="6">
        <v>3251</v>
      </c>
      <c r="F669" s="13">
        <v>3169</v>
      </c>
      <c r="G669">
        <f t="shared" si="30"/>
        <v>0</v>
      </c>
      <c r="H669">
        <f t="shared" si="31"/>
        <v>0</v>
      </c>
      <c r="I669">
        <f t="shared" si="32"/>
        <v>0</v>
      </c>
    </row>
    <row r="670" spans="1:9" x14ac:dyDescent="0.3">
      <c r="A670" s="12">
        <v>28700</v>
      </c>
      <c r="B670" s="5">
        <v>28750</v>
      </c>
      <c r="C670" s="6">
        <v>3257</v>
      </c>
      <c r="D670" s="6">
        <v>3066</v>
      </c>
      <c r="E670" s="6">
        <v>3257</v>
      </c>
      <c r="F670" s="13">
        <v>3175</v>
      </c>
      <c r="G670">
        <f t="shared" si="30"/>
        <v>0</v>
      </c>
      <c r="H670">
        <f t="shared" si="31"/>
        <v>0</v>
      </c>
      <c r="I670">
        <f t="shared" si="32"/>
        <v>0</v>
      </c>
    </row>
    <row r="671" spans="1:9" x14ac:dyDescent="0.3">
      <c r="A671" s="12">
        <v>28750</v>
      </c>
      <c r="B671" s="5">
        <v>28800</v>
      </c>
      <c r="C671" s="6">
        <v>3263</v>
      </c>
      <c r="D671" s="6">
        <v>3072</v>
      </c>
      <c r="E671" s="6">
        <v>3263</v>
      </c>
      <c r="F671" s="13">
        <v>3181</v>
      </c>
      <c r="G671">
        <f t="shared" si="30"/>
        <v>0</v>
      </c>
      <c r="H671">
        <f t="shared" si="31"/>
        <v>0</v>
      </c>
      <c r="I671">
        <f t="shared" si="32"/>
        <v>0</v>
      </c>
    </row>
    <row r="672" spans="1:9" x14ac:dyDescent="0.3">
      <c r="A672" s="12">
        <v>28800</v>
      </c>
      <c r="B672" s="5">
        <v>28850</v>
      </c>
      <c r="C672" s="6">
        <v>3269</v>
      </c>
      <c r="D672" s="6">
        <v>3078</v>
      </c>
      <c r="E672" s="6">
        <v>3269</v>
      </c>
      <c r="F672" s="13">
        <v>3187</v>
      </c>
      <c r="G672">
        <f t="shared" si="30"/>
        <v>0</v>
      </c>
      <c r="H672">
        <f t="shared" si="31"/>
        <v>0</v>
      </c>
      <c r="I672">
        <f t="shared" si="32"/>
        <v>0</v>
      </c>
    </row>
    <row r="673" spans="1:9" x14ac:dyDescent="0.3">
      <c r="A673" s="12">
        <v>28850</v>
      </c>
      <c r="B673" s="5">
        <v>28900</v>
      </c>
      <c r="C673" s="6">
        <v>3275</v>
      </c>
      <c r="D673" s="6">
        <v>3084</v>
      </c>
      <c r="E673" s="6">
        <v>3275</v>
      </c>
      <c r="F673" s="13">
        <v>3193</v>
      </c>
      <c r="G673">
        <f t="shared" si="30"/>
        <v>0</v>
      </c>
      <c r="H673">
        <f t="shared" si="31"/>
        <v>0</v>
      </c>
      <c r="I673">
        <f t="shared" si="32"/>
        <v>0</v>
      </c>
    </row>
    <row r="674" spans="1:9" x14ac:dyDescent="0.3">
      <c r="A674" s="12">
        <v>28900</v>
      </c>
      <c r="B674" s="5">
        <v>28950</v>
      </c>
      <c r="C674" s="6">
        <v>3281</v>
      </c>
      <c r="D674" s="6">
        <v>3090</v>
      </c>
      <c r="E674" s="6">
        <v>3281</v>
      </c>
      <c r="F674" s="13">
        <v>3199</v>
      </c>
      <c r="G674">
        <f t="shared" si="30"/>
        <v>0</v>
      </c>
      <c r="H674">
        <f t="shared" si="31"/>
        <v>0</v>
      </c>
      <c r="I674">
        <f t="shared" si="32"/>
        <v>0</v>
      </c>
    </row>
    <row r="675" spans="1:9" ht="15" thickBot="1" x14ac:dyDescent="0.35">
      <c r="A675" s="12">
        <v>28950</v>
      </c>
      <c r="B675" s="5">
        <v>29000</v>
      </c>
      <c r="C675" s="6">
        <v>3287</v>
      </c>
      <c r="D675" s="6">
        <v>3096</v>
      </c>
      <c r="E675" s="6">
        <v>3287</v>
      </c>
      <c r="F675" s="13">
        <v>3205</v>
      </c>
      <c r="G675">
        <f t="shared" si="30"/>
        <v>0</v>
      </c>
      <c r="H675">
        <f t="shared" si="31"/>
        <v>0</v>
      </c>
      <c r="I675">
        <f t="shared" si="32"/>
        <v>0</v>
      </c>
    </row>
    <row r="676" spans="1:9" ht="15.6" thickTop="1" thickBot="1" x14ac:dyDescent="0.35">
      <c r="A676" s="23">
        <v>29000</v>
      </c>
      <c r="B676" s="24"/>
      <c r="C676" s="24"/>
      <c r="D676" s="24"/>
      <c r="E676" s="24"/>
      <c r="F676" s="25"/>
      <c r="G676">
        <f t="shared" si="30"/>
        <v>0</v>
      </c>
      <c r="H676">
        <f t="shared" si="31"/>
        <v>0</v>
      </c>
      <c r="I676">
        <f t="shared" si="32"/>
        <v>0</v>
      </c>
    </row>
    <row r="677" spans="1:9" x14ac:dyDescent="0.3">
      <c r="A677" s="12">
        <v>29000</v>
      </c>
      <c r="B677" s="5">
        <v>29050</v>
      </c>
      <c r="C677" s="6">
        <v>3293</v>
      </c>
      <c r="D677" s="6">
        <v>3102</v>
      </c>
      <c r="E677" s="6">
        <v>3293</v>
      </c>
      <c r="F677" s="13">
        <v>3211</v>
      </c>
      <c r="G677">
        <f t="shared" si="30"/>
        <v>0</v>
      </c>
      <c r="H677">
        <f t="shared" si="31"/>
        <v>0</v>
      </c>
      <c r="I677">
        <f t="shared" si="32"/>
        <v>0</v>
      </c>
    </row>
    <row r="678" spans="1:9" x14ac:dyDescent="0.3">
      <c r="A678" s="12">
        <v>29050</v>
      </c>
      <c r="B678" s="5">
        <v>29100</v>
      </c>
      <c r="C678" s="6">
        <v>3299</v>
      </c>
      <c r="D678" s="6">
        <v>3108</v>
      </c>
      <c r="E678" s="6">
        <v>3299</v>
      </c>
      <c r="F678" s="13">
        <v>3217</v>
      </c>
      <c r="G678">
        <f t="shared" si="30"/>
        <v>0</v>
      </c>
      <c r="H678">
        <f t="shared" si="31"/>
        <v>0</v>
      </c>
      <c r="I678">
        <f t="shared" si="32"/>
        <v>0</v>
      </c>
    </row>
    <row r="679" spans="1:9" x14ac:dyDescent="0.3">
      <c r="A679" s="12">
        <v>29100</v>
      </c>
      <c r="B679" s="5">
        <v>29150</v>
      </c>
      <c r="C679" s="6">
        <v>3305</v>
      </c>
      <c r="D679" s="6">
        <v>3114</v>
      </c>
      <c r="E679" s="6">
        <v>3305</v>
      </c>
      <c r="F679" s="13">
        <v>3223</v>
      </c>
      <c r="G679">
        <f t="shared" si="30"/>
        <v>0</v>
      </c>
      <c r="H679">
        <f t="shared" si="31"/>
        <v>0</v>
      </c>
      <c r="I679">
        <f t="shared" si="32"/>
        <v>0</v>
      </c>
    </row>
    <row r="680" spans="1:9" x14ac:dyDescent="0.3">
      <c r="A680" s="12">
        <v>29150</v>
      </c>
      <c r="B680" s="5">
        <v>29200</v>
      </c>
      <c r="C680" s="6">
        <v>3311</v>
      </c>
      <c r="D680" s="6">
        <v>3120</v>
      </c>
      <c r="E680" s="6">
        <v>3311</v>
      </c>
      <c r="F680" s="13">
        <v>3229</v>
      </c>
      <c r="G680">
        <f t="shared" si="30"/>
        <v>0</v>
      </c>
      <c r="H680">
        <f t="shared" si="31"/>
        <v>0</v>
      </c>
      <c r="I680">
        <f t="shared" si="32"/>
        <v>0</v>
      </c>
    </row>
    <row r="681" spans="1:9" x14ac:dyDescent="0.3">
      <c r="A681" s="12">
        <v>29200</v>
      </c>
      <c r="B681" s="5">
        <v>29250</v>
      </c>
      <c r="C681" s="6">
        <v>3317</v>
      </c>
      <c r="D681" s="6">
        <v>3126</v>
      </c>
      <c r="E681" s="6">
        <v>3317</v>
      </c>
      <c r="F681" s="13">
        <v>3235</v>
      </c>
      <c r="G681">
        <f t="shared" si="30"/>
        <v>0</v>
      </c>
      <c r="H681">
        <f t="shared" si="31"/>
        <v>0</v>
      </c>
      <c r="I681">
        <f t="shared" si="32"/>
        <v>0</v>
      </c>
    </row>
    <row r="682" spans="1:9" x14ac:dyDescent="0.3">
      <c r="A682" s="12">
        <v>29250</v>
      </c>
      <c r="B682" s="5">
        <v>29300</v>
      </c>
      <c r="C682" s="6">
        <v>3323</v>
      </c>
      <c r="D682" s="6">
        <v>3132</v>
      </c>
      <c r="E682" s="6">
        <v>3323</v>
      </c>
      <c r="F682" s="13">
        <v>3241</v>
      </c>
      <c r="G682">
        <f t="shared" si="30"/>
        <v>0</v>
      </c>
      <c r="H682">
        <f t="shared" si="31"/>
        <v>0</v>
      </c>
      <c r="I682">
        <f t="shared" si="32"/>
        <v>0</v>
      </c>
    </row>
    <row r="683" spans="1:9" x14ac:dyDescent="0.3">
      <c r="A683" s="12">
        <v>29300</v>
      </c>
      <c r="B683" s="5">
        <v>29350</v>
      </c>
      <c r="C683" s="6">
        <v>3329</v>
      </c>
      <c r="D683" s="6">
        <v>3138</v>
      </c>
      <c r="E683" s="6">
        <v>3329</v>
      </c>
      <c r="F683" s="13">
        <v>3247</v>
      </c>
      <c r="G683">
        <f t="shared" si="30"/>
        <v>0</v>
      </c>
      <c r="H683">
        <f t="shared" si="31"/>
        <v>0</v>
      </c>
      <c r="I683">
        <f t="shared" si="32"/>
        <v>0</v>
      </c>
    </row>
    <row r="684" spans="1:9" x14ac:dyDescent="0.3">
      <c r="A684" s="12">
        <v>29350</v>
      </c>
      <c r="B684" s="5">
        <v>29400</v>
      </c>
      <c r="C684" s="6">
        <v>3335</v>
      </c>
      <c r="D684" s="6">
        <v>3144</v>
      </c>
      <c r="E684" s="6">
        <v>3335</v>
      </c>
      <c r="F684" s="13">
        <v>3253</v>
      </c>
      <c r="G684">
        <f t="shared" si="30"/>
        <v>0</v>
      </c>
      <c r="H684">
        <f t="shared" si="31"/>
        <v>0</v>
      </c>
      <c r="I684">
        <f t="shared" si="32"/>
        <v>0</v>
      </c>
    </row>
    <row r="685" spans="1:9" x14ac:dyDescent="0.3">
      <c r="A685" s="12">
        <v>29400</v>
      </c>
      <c r="B685" s="5">
        <v>29450</v>
      </c>
      <c r="C685" s="6">
        <v>3341</v>
      </c>
      <c r="D685" s="6">
        <v>3150</v>
      </c>
      <c r="E685" s="6">
        <v>3341</v>
      </c>
      <c r="F685" s="13">
        <v>3259</v>
      </c>
      <c r="G685">
        <f t="shared" si="30"/>
        <v>0</v>
      </c>
      <c r="H685">
        <f t="shared" si="31"/>
        <v>0</v>
      </c>
      <c r="I685">
        <f t="shared" si="32"/>
        <v>0</v>
      </c>
    </row>
    <row r="686" spans="1:9" x14ac:dyDescent="0.3">
      <c r="A686" s="12">
        <v>29450</v>
      </c>
      <c r="B686" s="5">
        <v>29500</v>
      </c>
      <c r="C686" s="6">
        <v>3347</v>
      </c>
      <c r="D686" s="6">
        <v>3156</v>
      </c>
      <c r="E686" s="6">
        <v>3347</v>
      </c>
      <c r="F686" s="13">
        <v>3265</v>
      </c>
      <c r="G686">
        <f t="shared" si="30"/>
        <v>0</v>
      </c>
      <c r="H686">
        <f t="shared" si="31"/>
        <v>0</v>
      </c>
      <c r="I686">
        <f t="shared" si="32"/>
        <v>0</v>
      </c>
    </row>
    <row r="687" spans="1:9" x14ac:dyDescent="0.3">
      <c r="A687" s="12">
        <v>29500</v>
      </c>
      <c r="B687" s="5">
        <v>29550</v>
      </c>
      <c r="C687" s="6">
        <v>3353</v>
      </c>
      <c r="D687" s="6">
        <v>3162</v>
      </c>
      <c r="E687" s="6">
        <v>3353</v>
      </c>
      <c r="F687" s="13">
        <v>3271</v>
      </c>
      <c r="G687">
        <f t="shared" si="30"/>
        <v>0</v>
      </c>
      <c r="H687">
        <f t="shared" si="31"/>
        <v>0</v>
      </c>
      <c r="I687">
        <f t="shared" si="32"/>
        <v>0</v>
      </c>
    </row>
    <row r="688" spans="1:9" x14ac:dyDescent="0.3">
      <c r="A688" s="12">
        <v>29550</v>
      </c>
      <c r="B688" s="5">
        <v>29600</v>
      </c>
      <c r="C688" s="6">
        <v>3359</v>
      </c>
      <c r="D688" s="6">
        <v>3168</v>
      </c>
      <c r="E688" s="6">
        <v>3359</v>
      </c>
      <c r="F688" s="13">
        <v>3277</v>
      </c>
      <c r="G688">
        <f t="shared" si="30"/>
        <v>0</v>
      </c>
      <c r="H688">
        <f t="shared" si="31"/>
        <v>0</v>
      </c>
      <c r="I688">
        <f t="shared" si="32"/>
        <v>0</v>
      </c>
    </row>
    <row r="689" spans="1:9" x14ac:dyDescent="0.3">
      <c r="A689" s="12">
        <v>29600</v>
      </c>
      <c r="B689" s="5">
        <v>29650</v>
      </c>
      <c r="C689" s="6">
        <v>3365</v>
      </c>
      <c r="D689" s="6">
        <v>3174</v>
      </c>
      <c r="E689" s="6">
        <v>3365</v>
      </c>
      <c r="F689" s="13">
        <v>3283</v>
      </c>
      <c r="G689">
        <f t="shared" si="30"/>
        <v>0</v>
      </c>
      <c r="H689">
        <f t="shared" si="31"/>
        <v>0</v>
      </c>
      <c r="I689">
        <f t="shared" si="32"/>
        <v>0</v>
      </c>
    </row>
    <row r="690" spans="1:9" x14ac:dyDescent="0.3">
      <c r="A690" s="12">
        <v>29650</v>
      </c>
      <c r="B690" s="5">
        <v>29700</v>
      </c>
      <c r="C690" s="6">
        <v>3371</v>
      </c>
      <c r="D690" s="6">
        <v>3180</v>
      </c>
      <c r="E690" s="6">
        <v>3371</v>
      </c>
      <c r="F690" s="13">
        <v>3289</v>
      </c>
      <c r="G690">
        <f t="shared" si="30"/>
        <v>0</v>
      </c>
      <c r="H690">
        <f t="shared" si="31"/>
        <v>0</v>
      </c>
      <c r="I690">
        <f t="shared" si="32"/>
        <v>0</v>
      </c>
    </row>
    <row r="691" spans="1:9" x14ac:dyDescent="0.3">
      <c r="A691" s="12">
        <v>29700</v>
      </c>
      <c r="B691" s="5">
        <v>29750</v>
      </c>
      <c r="C691" s="6">
        <v>3377</v>
      </c>
      <c r="D691" s="6">
        <v>3186</v>
      </c>
      <c r="E691" s="6">
        <v>3377</v>
      </c>
      <c r="F691" s="13">
        <v>3295</v>
      </c>
      <c r="G691">
        <f t="shared" si="30"/>
        <v>0</v>
      </c>
      <c r="H691">
        <f t="shared" si="31"/>
        <v>0</v>
      </c>
      <c r="I691">
        <f t="shared" si="32"/>
        <v>0</v>
      </c>
    </row>
    <row r="692" spans="1:9" x14ac:dyDescent="0.3">
      <c r="A692" s="12">
        <v>29750</v>
      </c>
      <c r="B692" s="5">
        <v>29800</v>
      </c>
      <c r="C692" s="6">
        <v>3383</v>
      </c>
      <c r="D692" s="6">
        <v>3192</v>
      </c>
      <c r="E692" s="6">
        <v>3383</v>
      </c>
      <c r="F692" s="13">
        <v>3301</v>
      </c>
      <c r="G692">
        <f t="shared" si="30"/>
        <v>0</v>
      </c>
      <c r="H692">
        <f t="shared" si="31"/>
        <v>0</v>
      </c>
      <c r="I692">
        <f t="shared" si="32"/>
        <v>0</v>
      </c>
    </row>
    <row r="693" spans="1:9" x14ac:dyDescent="0.3">
      <c r="A693" s="12">
        <v>29800</v>
      </c>
      <c r="B693" s="5">
        <v>29850</v>
      </c>
      <c r="C693" s="6">
        <v>3389</v>
      </c>
      <c r="D693" s="6">
        <v>3198</v>
      </c>
      <c r="E693" s="6">
        <v>3389</v>
      </c>
      <c r="F693" s="13">
        <v>3307</v>
      </c>
      <c r="G693">
        <f t="shared" si="30"/>
        <v>0</v>
      </c>
      <c r="H693">
        <f t="shared" si="31"/>
        <v>0</v>
      </c>
      <c r="I693">
        <f t="shared" si="32"/>
        <v>0</v>
      </c>
    </row>
    <row r="694" spans="1:9" x14ac:dyDescent="0.3">
      <c r="A694" s="12">
        <v>29850</v>
      </c>
      <c r="B694" s="5">
        <v>29900</v>
      </c>
      <c r="C694" s="6">
        <v>3395</v>
      </c>
      <c r="D694" s="6">
        <v>3204</v>
      </c>
      <c r="E694" s="6">
        <v>3395</v>
      </c>
      <c r="F694" s="13">
        <v>3313</v>
      </c>
      <c r="G694">
        <f t="shared" si="30"/>
        <v>0</v>
      </c>
      <c r="H694">
        <f t="shared" si="31"/>
        <v>0</v>
      </c>
      <c r="I694">
        <f t="shared" si="32"/>
        <v>0</v>
      </c>
    </row>
    <row r="695" spans="1:9" x14ac:dyDescent="0.3">
      <c r="A695" s="12">
        <v>29900</v>
      </c>
      <c r="B695" s="5">
        <v>29950</v>
      </c>
      <c r="C695" s="6">
        <v>3401</v>
      </c>
      <c r="D695" s="6">
        <v>3210</v>
      </c>
      <c r="E695" s="6">
        <v>3401</v>
      </c>
      <c r="F695" s="13">
        <v>3319</v>
      </c>
      <c r="G695">
        <f t="shared" si="30"/>
        <v>0</v>
      </c>
      <c r="H695">
        <f t="shared" si="31"/>
        <v>0</v>
      </c>
      <c r="I695">
        <f t="shared" si="32"/>
        <v>0</v>
      </c>
    </row>
    <row r="696" spans="1:9" ht="15" thickBot="1" x14ac:dyDescent="0.35">
      <c r="A696" s="12">
        <v>29950</v>
      </c>
      <c r="B696" s="5">
        <v>30000</v>
      </c>
      <c r="C696" s="6">
        <v>3407</v>
      </c>
      <c r="D696" s="6">
        <v>3216</v>
      </c>
      <c r="E696" s="6">
        <v>3407</v>
      </c>
      <c r="F696" s="13">
        <v>3325</v>
      </c>
      <c r="G696">
        <f t="shared" si="30"/>
        <v>0</v>
      </c>
      <c r="H696">
        <f t="shared" si="31"/>
        <v>0</v>
      </c>
      <c r="I696">
        <f t="shared" si="32"/>
        <v>0</v>
      </c>
    </row>
    <row r="697" spans="1:9" ht="15.6" thickTop="1" thickBot="1" x14ac:dyDescent="0.35">
      <c r="A697" s="23">
        <v>30000</v>
      </c>
      <c r="B697" s="24"/>
      <c r="C697" s="24"/>
      <c r="D697" s="24"/>
      <c r="E697" s="24"/>
      <c r="F697" s="25"/>
      <c r="G697">
        <f t="shared" si="30"/>
        <v>0</v>
      </c>
      <c r="H697">
        <f t="shared" si="31"/>
        <v>0</v>
      </c>
      <c r="I697">
        <f t="shared" si="32"/>
        <v>0</v>
      </c>
    </row>
    <row r="698" spans="1:9" x14ac:dyDescent="0.3">
      <c r="A698" s="12">
        <v>30000</v>
      </c>
      <c r="B698" s="5">
        <v>30050</v>
      </c>
      <c r="C698" s="6">
        <v>3413</v>
      </c>
      <c r="D698" s="6">
        <v>3222</v>
      </c>
      <c r="E698" s="6">
        <v>3413</v>
      </c>
      <c r="F698" s="13">
        <v>3331</v>
      </c>
      <c r="G698">
        <f t="shared" si="30"/>
        <v>0</v>
      </c>
      <c r="H698">
        <f t="shared" si="31"/>
        <v>0</v>
      </c>
      <c r="I698">
        <f t="shared" si="32"/>
        <v>0</v>
      </c>
    </row>
    <row r="699" spans="1:9" x14ac:dyDescent="0.3">
      <c r="A699" s="12">
        <v>30050</v>
      </c>
      <c r="B699" s="5">
        <v>30100</v>
      </c>
      <c r="C699" s="6">
        <v>3419</v>
      </c>
      <c r="D699" s="6">
        <v>3228</v>
      </c>
      <c r="E699" s="6">
        <v>3419</v>
      </c>
      <c r="F699" s="13">
        <v>3337</v>
      </c>
      <c r="G699">
        <f t="shared" si="30"/>
        <v>0</v>
      </c>
      <c r="H699">
        <f t="shared" si="31"/>
        <v>0</v>
      </c>
      <c r="I699">
        <f t="shared" si="32"/>
        <v>0</v>
      </c>
    </row>
    <row r="700" spans="1:9" x14ac:dyDescent="0.3">
      <c r="A700" s="12">
        <v>30100</v>
      </c>
      <c r="B700" s="5">
        <v>30150</v>
      </c>
      <c r="C700" s="6">
        <v>3425</v>
      </c>
      <c r="D700" s="6">
        <v>3234</v>
      </c>
      <c r="E700" s="6">
        <v>3425</v>
      </c>
      <c r="F700" s="13">
        <v>3343</v>
      </c>
      <c r="G700">
        <f t="shared" si="30"/>
        <v>0</v>
      </c>
      <c r="H700">
        <f t="shared" si="31"/>
        <v>0</v>
      </c>
      <c r="I700">
        <f t="shared" si="32"/>
        <v>0</v>
      </c>
    </row>
    <row r="701" spans="1:9" x14ac:dyDescent="0.3">
      <c r="A701" s="12">
        <v>30150</v>
      </c>
      <c r="B701" s="5">
        <v>30200</v>
      </c>
      <c r="C701" s="6">
        <v>3431</v>
      </c>
      <c r="D701" s="6">
        <v>3240</v>
      </c>
      <c r="E701" s="6">
        <v>3431</v>
      </c>
      <c r="F701" s="13">
        <v>3349</v>
      </c>
      <c r="G701">
        <f t="shared" si="30"/>
        <v>0</v>
      </c>
      <c r="H701">
        <f t="shared" si="31"/>
        <v>0</v>
      </c>
      <c r="I701">
        <f t="shared" si="32"/>
        <v>0</v>
      </c>
    </row>
    <row r="702" spans="1:9" x14ac:dyDescent="0.3">
      <c r="A702" s="12">
        <v>30200</v>
      </c>
      <c r="B702" s="5">
        <v>30250</v>
      </c>
      <c r="C702" s="6">
        <v>3437</v>
      </c>
      <c r="D702" s="6">
        <v>3246</v>
      </c>
      <c r="E702" s="6">
        <v>3437</v>
      </c>
      <c r="F702" s="13">
        <v>3355</v>
      </c>
      <c r="G702">
        <f t="shared" si="30"/>
        <v>0</v>
      </c>
      <c r="H702">
        <f t="shared" si="31"/>
        <v>0</v>
      </c>
      <c r="I702">
        <f t="shared" si="32"/>
        <v>0</v>
      </c>
    </row>
    <row r="703" spans="1:9" x14ac:dyDescent="0.3">
      <c r="A703" s="12">
        <v>30250</v>
      </c>
      <c r="B703" s="5">
        <v>30300</v>
      </c>
      <c r="C703" s="6">
        <v>3443</v>
      </c>
      <c r="D703" s="6">
        <v>3252</v>
      </c>
      <c r="E703" s="6">
        <v>3443</v>
      </c>
      <c r="F703" s="13">
        <v>3361</v>
      </c>
      <c r="G703">
        <f t="shared" si="30"/>
        <v>0</v>
      </c>
      <c r="H703">
        <f t="shared" si="31"/>
        <v>0</v>
      </c>
      <c r="I703">
        <f t="shared" si="32"/>
        <v>0</v>
      </c>
    </row>
    <row r="704" spans="1:9" x14ac:dyDescent="0.3">
      <c r="A704" s="12">
        <v>30300</v>
      </c>
      <c r="B704" s="5">
        <v>30350</v>
      </c>
      <c r="C704" s="6">
        <v>3449</v>
      </c>
      <c r="D704" s="6">
        <v>3258</v>
      </c>
      <c r="E704" s="6">
        <v>3449</v>
      </c>
      <c r="F704" s="13">
        <v>3367</v>
      </c>
      <c r="G704">
        <f t="shared" si="30"/>
        <v>0</v>
      </c>
      <c r="H704">
        <f t="shared" si="31"/>
        <v>0</v>
      </c>
      <c r="I704">
        <f t="shared" si="32"/>
        <v>0</v>
      </c>
    </row>
    <row r="705" spans="1:9" x14ac:dyDescent="0.3">
      <c r="A705" s="12">
        <v>30350</v>
      </c>
      <c r="B705" s="5">
        <v>30400</v>
      </c>
      <c r="C705" s="6">
        <v>3455</v>
      </c>
      <c r="D705" s="6">
        <v>3264</v>
      </c>
      <c r="E705" s="6">
        <v>3455</v>
      </c>
      <c r="F705" s="13">
        <v>3373</v>
      </c>
      <c r="G705">
        <f t="shared" si="30"/>
        <v>0</v>
      </c>
      <c r="H705">
        <f t="shared" si="31"/>
        <v>0</v>
      </c>
      <c r="I705">
        <f t="shared" si="32"/>
        <v>0</v>
      </c>
    </row>
    <row r="706" spans="1:9" x14ac:dyDescent="0.3">
      <c r="A706" s="12">
        <v>30400</v>
      </c>
      <c r="B706" s="5">
        <v>30450</v>
      </c>
      <c r="C706" s="6">
        <v>3461</v>
      </c>
      <c r="D706" s="6">
        <v>3270</v>
      </c>
      <c r="E706" s="6">
        <v>3461</v>
      </c>
      <c r="F706" s="13">
        <v>3379</v>
      </c>
      <c r="G706">
        <f t="shared" si="30"/>
        <v>0</v>
      </c>
      <c r="H706">
        <f t="shared" si="31"/>
        <v>0</v>
      </c>
      <c r="I706">
        <f t="shared" si="32"/>
        <v>0</v>
      </c>
    </row>
    <row r="707" spans="1:9" x14ac:dyDescent="0.3">
      <c r="A707" s="12">
        <v>30450</v>
      </c>
      <c r="B707" s="5">
        <v>30500</v>
      </c>
      <c r="C707" s="6">
        <v>3467</v>
      </c>
      <c r="D707" s="6">
        <v>3276</v>
      </c>
      <c r="E707" s="6">
        <v>3467</v>
      </c>
      <c r="F707" s="13">
        <v>3385</v>
      </c>
      <c r="G707">
        <f t="shared" si="30"/>
        <v>0</v>
      </c>
      <c r="H707">
        <f t="shared" si="31"/>
        <v>0</v>
      </c>
      <c r="I707">
        <f t="shared" si="32"/>
        <v>0</v>
      </c>
    </row>
    <row r="708" spans="1:9" x14ac:dyDescent="0.3">
      <c r="A708" s="12">
        <v>30500</v>
      </c>
      <c r="B708" s="5">
        <v>30550</v>
      </c>
      <c r="C708" s="6">
        <v>3473</v>
      </c>
      <c r="D708" s="6">
        <v>3282</v>
      </c>
      <c r="E708" s="6">
        <v>3473</v>
      </c>
      <c r="F708" s="13">
        <v>3391</v>
      </c>
      <c r="G708">
        <f t="shared" si="30"/>
        <v>0</v>
      </c>
      <c r="H708">
        <f t="shared" si="31"/>
        <v>0</v>
      </c>
      <c r="I708">
        <f t="shared" si="32"/>
        <v>0</v>
      </c>
    </row>
    <row r="709" spans="1:9" x14ac:dyDescent="0.3">
      <c r="A709" s="12">
        <v>30550</v>
      </c>
      <c r="B709" s="5">
        <v>30600</v>
      </c>
      <c r="C709" s="6">
        <v>3479</v>
      </c>
      <c r="D709" s="6">
        <v>3288</v>
      </c>
      <c r="E709" s="6">
        <v>3479</v>
      </c>
      <c r="F709" s="13">
        <v>3397</v>
      </c>
      <c r="G709">
        <f t="shared" si="30"/>
        <v>0</v>
      </c>
      <c r="H709">
        <f t="shared" si="31"/>
        <v>0</v>
      </c>
      <c r="I709">
        <f t="shared" si="32"/>
        <v>0</v>
      </c>
    </row>
    <row r="710" spans="1:9" x14ac:dyDescent="0.3">
      <c r="A710" s="12">
        <v>30600</v>
      </c>
      <c r="B710" s="5">
        <v>30650</v>
      </c>
      <c r="C710" s="6">
        <v>3485</v>
      </c>
      <c r="D710" s="6">
        <v>3294</v>
      </c>
      <c r="E710" s="6">
        <v>3485</v>
      </c>
      <c r="F710" s="13">
        <v>3403</v>
      </c>
      <c r="G710">
        <f t="shared" si="30"/>
        <v>0</v>
      </c>
      <c r="H710">
        <f t="shared" si="31"/>
        <v>0</v>
      </c>
      <c r="I710">
        <f t="shared" si="32"/>
        <v>0</v>
      </c>
    </row>
    <row r="711" spans="1:9" x14ac:dyDescent="0.3">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
      <c r="A712" s="12">
        <v>30700</v>
      </c>
      <c r="B712" s="5">
        <v>30750</v>
      </c>
      <c r="C712" s="6">
        <v>3497</v>
      </c>
      <c r="D712" s="6">
        <v>3306</v>
      </c>
      <c r="E712" s="6">
        <v>3497</v>
      </c>
      <c r="F712" s="13">
        <v>3415</v>
      </c>
      <c r="G712">
        <f t="shared" si="33"/>
        <v>0</v>
      </c>
      <c r="H712">
        <f t="shared" si="34"/>
        <v>0</v>
      </c>
      <c r="I712">
        <f t="shared" si="35"/>
        <v>0</v>
      </c>
    </row>
    <row r="713" spans="1:9" x14ac:dyDescent="0.3">
      <c r="A713" s="12">
        <v>30750</v>
      </c>
      <c r="B713" s="5">
        <v>30800</v>
      </c>
      <c r="C713" s="6">
        <v>3503</v>
      </c>
      <c r="D713" s="6">
        <v>3312</v>
      </c>
      <c r="E713" s="6">
        <v>3503</v>
      </c>
      <c r="F713" s="13">
        <v>3421</v>
      </c>
      <c r="G713">
        <f t="shared" si="33"/>
        <v>0</v>
      </c>
      <c r="H713">
        <f t="shared" si="34"/>
        <v>0</v>
      </c>
      <c r="I713">
        <f t="shared" si="35"/>
        <v>0</v>
      </c>
    </row>
    <row r="714" spans="1:9" x14ac:dyDescent="0.3">
      <c r="A714" s="12">
        <v>30800</v>
      </c>
      <c r="B714" s="5">
        <v>30850</v>
      </c>
      <c r="C714" s="6">
        <v>3509</v>
      </c>
      <c r="D714" s="6">
        <v>3318</v>
      </c>
      <c r="E714" s="6">
        <v>3509</v>
      </c>
      <c r="F714" s="13">
        <v>3427</v>
      </c>
      <c r="G714">
        <f t="shared" si="33"/>
        <v>0</v>
      </c>
      <c r="H714">
        <f t="shared" si="34"/>
        <v>0</v>
      </c>
      <c r="I714">
        <f t="shared" si="35"/>
        <v>0</v>
      </c>
    </row>
    <row r="715" spans="1:9" x14ac:dyDescent="0.3">
      <c r="A715" s="12">
        <v>30850</v>
      </c>
      <c r="B715" s="5">
        <v>30900</v>
      </c>
      <c r="C715" s="6">
        <v>3515</v>
      </c>
      <c r="D715" s="6">
        <v>3324</v>
      </c>
      <c r="E715" s="6">
        <v>3515</v>
      </c>
      <c r="F715" s="13">
        <v>3433</v>
      </c>
      <c r="G715">
        <f t="shared" si="33"/>
        <v>0</v>
      </c>
      <c r="H715">
        <f t="shared" si="34"/>
        <v>0</v>
      </c>
      <c r="I715">
        <f t="shared" si="35"/>
        <v>0</v>
      </c>
    </row>
    <row r="716" spans="1:9" x14ac:dyDescent="0.3">
      <c r="A716" s="12">
        <v>30900</v>
      </c>
      <c r="B716" s="5">
        <v>30950</v>
      </c>
      <c r="C716" s="6">
        <v>3521</v>
      </c>
      <c r="D716" s="6">
        <v>3330</v>
      </c>
      <c r="E716" s="6">
        <v>3521</v>
      </c>
      <c r="F716" s="13">
        <v>3439</v>
      </c>
      <c r="G716">
        <f t="shared" si="33"/>
        <v>0</v>
      </c>
      <c r="H716">
        <f t="shared" si="34"/>
        <v>0</v>
      </c>
      <c r="I716">
        <f t="shared" si="35"/>
        <v>0</v>
      </c>
    </row>
    <row r="717" spans="1:9" ht="15" thickBot="1" x14ac:dyDescent="0.35">
      <c r="A717" s="12">
        <v>30950</v>
      </c>
      <c r="B717" s="5">
        <v>31000</v>
      </c>
      <c r="C717" s="6">
        <v>3527</v>
      </c>
      <c r="D717" s="6">
        <v>3336</v>
      </c>
      <c r="E717" s="6">
        <v>3527</v>
      </c>
      <c r="F717" s="13">
        <v>3445</v>
      </c>
      <c r="G717">
        <f t="shared" si="33"/>
        <v>0</v>
      </c>
      <c r="H717">
        <f t="shared" si="34"/>
        <v>0</v>
      </c>
      <c r="I717">
        <f t="shared" si="35"/>
        <v>0</v>
      </c>
    </row>
    <row r="718" spans="1:9" ht="15.6" thickTop="1" thickBot="1" x14ac:dyDescent="0.35">
      <c r="A718" s="23">
        <v>31000</v>
      </c>
      <c r="B718" s="24"/>
      <c r="C718" s="24"/>
      <c r="D718" s="24"/>
      <c r="E718" s="24"/>
      <c r="F718" s="25"/>
      <c r="G718">
        <f t="shared" si="33"/>
        <v>0</v>
      </c>
      <c r="H718">
        <f t="shared" si="34"/>
        <v>0</v>
      </c>
      <c r="I718">
        <f t="shared" si="35"/>
        <v>0</v>
      </c>
    </row>
    <row r="719" spans="1:9" x14ac:dyDescent="0.3">
      <c r="A719" s="12">
        <v>31000</v>
      </c>
      <c r="B719" s="5">
        <v>31050</v>
      </c>
      <c r="C719" s="6">
        <v>3533</v>
      </c>
      <c r="D719" s="6">
        <v>3342</v>
      </c>
      <c r="E719" s="6">
        <v>3533</v>
      </c>
      <c r="F719" s="13">
        <v>3451</v>
      </c>
      <c r="G719">
        <f t="shared" si="33"/>
        <v>0</v>
      </c>
      <c r="H719">
        <f t="shared" si="34"/>
        <v>0</v>
      </c>
      <c r="I719">
        <f t="shared" si="35"/>
        <v>0</v>
      </c>
    </row>
    <row r="720" spans="1:9" x14ac:dyDescent="0.3">
      <c r="A720" s="12">
        <v>31050</v>
      </c>
      <c r="B720" s="5">
        <v>31100</v>
      </c>
      <c r="C720" s="6">
        <v>3539</v>
      </c>
      <c r="D720" s="6">
        <v>3348</v>
      </c>
      <c r="E720" s="6">
        <v>3539</v>
      </c>
      <c r="F720" s="13">
        <v>3457</v>
      </c>
      <c r="G720">
        <f t="shared" si="33"/>
        <v>0</v>
      </c>
      <c r="H720">
        <f t="shared" si="34"/>
        <v>0</v>
      </c>
      <c r="I720">
        <f t="shared" si="35"/>
        <v>0</v>
      </c>
    </row>
    <row r="721" spans="1:9" x14ac:dyDescent="0.3">
      <c r="A721" s="12">
        <v>31100</v>
      </c>
      <c r="B721" s="5">
        <v>31150</v>
      </c>
      <c r="C721" s="6">
        <v>3545</v>
      </c>
      <c r="D721" s="6">
        <v>3354</v>
      </c>
      <c r="E721" s="6">
        <v>3545</v>
      </c>
      <c r="F721" s="13">
        <v>3463</v>
      </c>
      <c r="G721">
        <f t="shared" si="33"/>
        <v>0</v>
      </c>
      <c r="H721">
        <f t="shared" si="34"/>
        <v>0</v>
      </c>
      <c r="I721">
        <f t="shared" si="35"/>
        <v>0</v>
      </c>
    </row>
    <row r="722" spans="1:9" x14ac:dyDescent="0.3">
      <c r="A722" s="12">
        <v>31150</v>
      </c>
      <c r="B722" s="5">
        <v>31200</v>
      </c>
      <c r="C722" s="6">
        <v>3551</v>
      </c>
      <c r="D722" s="6">
        <v>3360</v>
      </c>
      <c r="E722" s="6">
        <v>3551</v>
      </c>
      <c r="F722" s="13">
        <v>3469</v>
      </c>
      <c r="G722">
        <f t="shared" si="33"/>
        <v>0</v>
      </c>
      <c r="H722">
        <f t="shared" si="34"/>
        <v>0</v>
      </c>
      <c r="I722">
        <f t="shared" si="35"/>
        <v>0</v>
      </c>
    </row>
    <row r="723" spans="1:9" x14ac:dyDescent="0.3">
      <c r="A723" s="12">
        <v>31200</v>
      </c>
      <c r="B723" s="5">
        <v>31250</v>
      </c>
      <c r="C723" s="6">
        <v>3557</v>
      </c>
      <c r="D723" s="6">
        <v>3366</v>
      </c>
      <c r="E723" s="6">
        <v>3557</v>
      </c>
      <c r="F723" s="13">
        <v>3475</v>
      </c>
      <c r="G723">
        <f t="shared" si="33"/>
        <v>0</v>
      </c>
      <c r="H723">
        <f t="shared" si="34"/>
        <v>0</v>
      </c>
      <c r="I723">
        <f t="shared" si="35"/>
        <v>0</v>
      </c>
    </row>
    <row r="724" spans="1:9" x14ac:dyDescent="0.3">
      <c r="A724" s="12">
        <v>31250</v>
      </c>
      <c r="B724" s="5">
        <v>31300</v>
      </c>
      <c r="C724" s="6">
        <v>3563</v>
      </c>
      <c r="D724" s="6">
        <v>3372</v>
      </c>
      <c r="E724" s="6">
        <v>3563</v>
      </c>
      <c r="F724" s="13">
        <v>3481</v>
      </c>
      <c r="G724">
        <f t="shared" si="33"/>
        <v>0</v>
      </c>
      <c r="H724">
        <f t="shared" si="34"/>
        <v>0</v>
      </c>
      <c r="I724">
        <f t="shared" si="35"/>
        <v>0</v>
      </c>
    </row>
    <row r="725" spans="1:9" x14ac:dyDescent="0.3">
      <c r="A725" s="12">
        <v>31300</v>
      </c>
      <c r="B725" s="5">
        <v>31350</v>
      </c>
      <c r="C725" s="6">
        <v>3569</v>
      </c>
      <c r="D725" s="6">
        <v>3378</v>
      </c>
      <c r="E725" s="6">
        <v>3569</v>
      </c>
      <c r="F725" s="13">
        <v>3487</v>
      </c>
      <c r="G725">
        <f t="shared" si="33"/>
        <v>0</v>
      </c>
      <c r="H725">
        <f t="shared" si="34"/>
        <v>0</v>
      </c>
      <c r="I725">
        <f t="shared" si="35"/>
        <v>0</v>
      </c>
    </row>
    <row r="726" spans="1:9" x14ac:dyDescent="0.3">
      <c r="A726" s="12">
        <v>31350</v>
      </c>
      <c r="B726" s="5">
        <v>31400</v>
      </c>
      <c r="C726" s="6">
        <v>3575</v>
      </c>
      <c r="D726" s="6">
        <v>3384</v>
      </c>
      <c r="E726" s="6">
        <v>3575</v>
      </c>
      <c r="F726" s="13">
        <v>3493</v>
      </c>
      <c r="G726">
        <f t="shared" si="33"/>
        <v>0</v>
      </c>
      <c r="H726">
        <f t="shared" si="34"/>
        <v>0</v>
      </c>
      <c r="I726">
        <f t="shared" si="35"/>
        <v>0</v>
      </c>
    </row>
    <row r="727" spans="1:9" x14ac:dyDescent="0.3">
      <c r="A727" s="12">
        <v>31400</v>
      </c>
      <c r="B727" s="5">
        <v>31450</v>
      </c>
      <c r="C727" s="6">
        <v>3581</v>
      </c>
      <c r="D727" s="6">
        <v>3390</v>
      </c>
      <c r="E727" s="6">
        <v>3581</v>
      </c>
      <c r="F727" s="13">
        <v>3499</v>
      </c>
      <c r="G727">
        <f t="shared" si="33"/>
        <v>0</v>
      </c>
      <c r="H727">
        <f t="shared" si="34"/>
        <v>0</v>
      </c>
      <c r="I727">
        <f t="shared" si="35"/>
        <v>0</v>
      </c>
    </row>
    <row r="728" spans="1:9" x14ac:dyDescent="0.3">
      <c r="A728" s="12">
        <v>31450</v>
      </c>
      <c r="B728" s="5">
        <v>31500</v>
      </c>
      <c r="C728" s="6">
        <v>3587</v>
      </c>
      <c r="D728" s="6">
        <v>3396</v>
      </c>
      <c r="E728" s="6">
        <v>3587</v>
      </c>
      <c r="F728" s="13">
        <v>3505</v>
      </c>
      <c r="G728">
        <f t="shared" si="33"/>
        <v>0</v>
      </c>
      <c r="H728">
        <f t="shared" si="34"/>
        <v>0</v>
      </c>
      <c r="I728">
        <f t="shared" si="35"/>
        <v>0</v>
      </c>
    </row>
    <row r="729" spans="1:9" x14ac:dyDescent="0.3">
      <c r="A729" s="12">
        <v>31500</v>
      </c>
      <c r="B729" s="5">
        <v>31550</v>
      </c>
      <c r="C729" s="6">
        <v>3593</v>
      </c>
      <c r="D729" s="6">
        <v>3402</v>
      </c>
      <c r="E729" s="6">
        <v>3593</v>
      </c>
      <c r="F729" s="13">
        <v>3511</v>
      </c>
      <c r="G729">
        <f t="shared" si="33"/>
        <v>0</v>
      </c>
      <c r="H729">
        <f t="shared" si="34"/>
        <v>0</v>
      </c>
      <c r="I729">
        <f t="shared" si="35"/>
        <v>0</v>
      </c>
    </row>
    <row r="730" spans="1:9" x14ac:dyDescent="0.3">
      <c r="A730" s="12">
        <v>31550</v>
      </c>
      <c r="B730" s="5">
        <v>31600</v>
      </c>
      <c r="C730" s="6">
        <v>3599</v>
      </c>
      <c r="D730" s="6">
        <v>3408</v>
      </c>
      <c r="E730" s="6">
        <v>3599</v>
      </c>
      <c r="F730" s="13">
        <v>3517</v>
      </c>
      <c r="G730">
        <f t="shared" si="33"/>
        <v>0</v>
      </c>
      <c r="H730">
        <f t="shared" si="34"/>
        <v>0</v>
      </c>
      <c r="I730">
        <f t="shared" si="35"/>
        <v>0</v>
      </c>
    </row>
    <row r="731" spans="1:9" x14ac:dyDescent="0.3">
      <c r="A731" s="12">
        <v>31600</v>
      </c>
      <c r="B731" s="5">
        <v>31650</v>
      </c>
      <c r="C731" s="6">
        <v>3605</v>
      </c>
      <c r="D731" s="6">
        <v>3414</v>
      </c>
      <c r="E731" s="6">
        <v>3605</v>
      </c>
      <c r="F731" s="13">
        <v>3523</v>
      </c>
      <c r="G731">
        <f t="shared" si="33"/>
        <v>0</v>
      </c>
      <c r="H731">
        <f t="shared" si="34"/>
        <v>0</v>
      </c>
      <c r="I731">
        <f t="shared" si="35"/>
        <v>0</v>
      </c>
    </row>
    <row r="732" spans="1:9" x14ac:dyDescent="0.3">
      <c r="A732" s="12">
        <v>31650</v>
      </c>
      <c r="B732" s="5">
        <v>31700</v>
      </c>
      <c r="C732" s="6">
        <v>3611</v>
      </c>
      <c r="D732" s="6">
        <v>3420</v>
      </c>
      <c r="E732" s="6">
        <v>3611</v>
      </c>
      <c r="F732" s="13">
        <v>3529</v>
      </c>
      <c r="G732">
        <f t="shared" si="33"/>
        <v>0</v>
      </c>
      <c r="H732">
        <f t="shared" si="34"/>
        <v>0</v>
      </c>
      <c r="I732">
        <f t="shared" si="35"/>
        <v>0</v>
      </c>
    </row>
    <row r="733" spans="1:9" x14ac:dyDescent="0.3">
      <c r="A733" s="12">
        <v>31700</v>
      </c>
      <c r="B733" s="5">
        <v>31750</v>
      </c>
      <c r="C733" s="6">
        <v>3617</v>
      </c>
      <c r="D733" s="6">
        <v>3426</v>
      </c>
      <c r="E733" s="6">
        <v>3617</v>
      </c>
      <c r="F733" s="13">
        <v>3535</v>
      </c>
      <c r="G733">
        <f t="shared" si="33"/>
        <v>0</v>
      </c>
      <c r="H733">
        <f t="shared" si="34"/>
        <v>0</v>
      </c>
      <c r="I733">
        <f t="shared" si="35"/>
        <v>0</v>
      </c>
    </row>
    <row r="734" spans="1:9" x14ac:dyDescent="0.3">
      <c r="A734" s="12">
        <v>31750</v>
      </c>
      <c r="B734" s="5">
        <v>31800</v>
      </c>
      <c r="C734" s="6">
        <v>3623</v>
      </c>
      <c r="D734" s="6">
        <v>3432</v>
      </c>
      <c r="E734" s="6">
        <v>3623</v>
      </c>
      <c r="F734" s="13">
        <v>3541</v>
      </c>
      <c r="G734">
        <f t="shared" si="33"/>
        <v>0</v>
      </c>
      <c r="H734">
        <f t="shared" si="34"/>
        <v>0</v>
      </c>
      <c r="I734">
        <f t="shared" si="35"/>
        <v>0</v>
      </c>
    </row>
    <row r="735" spans="1:9" x14ac:dyDescent="0.3">
      <c r="A735" s="12">
        <v>31800</v>
      </c>
      <c r="B735" s="5">
        <v>31850</v>
      </c>
      <c r="C735" s="6">
        <v>3629</v>
      </c>
      <c r="D735" s="6">
        <v>3438</v>
      </c>
      <c r="E735" s="6">
        <v>3629</v>
      </c>
      <c r="F735" s="13">
        <v>3547</v>
      </c>
      <c r="G735">
        <f t="shared" si="33"/>
        <v>0</v>
      </c>
      <c r="H735">
        <f t="shared" si="34"/>
        <v>0</v>
      </c>
      <c r="I735">
        <f t="shared" si="35"/>
        <v>0</v>
      </c>
    </row>
    <row r="736" spans="1:9" x14ac:dyDescent="0.3">
      <c r="A736" s="12">
        <v>31850</v>
      </c>
      <c r="B736" s="5">
        <v>31900</v>
      </c>
      <c r="C736" s="6">
        <v>3635</v>
      </c>
      <c r="D736" s="6">
        <v>3444</v>
      </c>
      <c r="E736" s="6">
        <v>3635</v>
      </c>
      <c r="F736" s="13">
        <v>3553</v>
      </c>
      <c r="G736">
        <f t="shared" si="33"/>
        <v>0</v>
      </c>
      <c r="H736">
        <f t="shared" si="34"/>
        <v>0</v>
      </c>
      <c r="I736">
        <f t="shared" si="35"/>
        <v>0</v>
      </c>
    </row>
    <row r="737" spans="1:9" x14ac:dyDescent="0.3">
      <c r="A737" s="12">
        <v>31900</v>
      </c>
      <c r="B737" s="5">
        <v>31950</v>
      </c>
      <c r="C737" s="6">
        <v>3641</v>
      </c>
      <c r="D737" s="6">
        <v>3450</v>
      </c>
      <c r="E737" s="6">
        <v>3641</v>
      </c>
      <c r="F737" s="13">
        <v>3559</v>
      </c>
      <c r="G737">
        <f t="shared" si="33"/>
        <v>0</v>
      </c>
      <c r="H737">
        <f t="shared" si="34"/>
        <v>0</v>
      </c>
      <c r="I737">
        <f t="shared" si="35"/>
        <v>0</v>
      </c>
    </row>
    <row r="738" spans="1:9" ht="15" thickBot="1" x14ac:dyDescent="0.35">
      <c r="A738" s="12">
        <v>31950</v>
      </c>
      <c r="B738" s="5">
        <v>32000</v>
      </c>
      <c r="C738" s="6">
        <v>3647</v>
      </c>
      <c r="D738" s="6">
        <v>3456</v>
      </c>
      <c r="E738" s="6">
        <v>3647</v>
      </c>
      <c r="F738" s="13">
        <v>3565</v>
      </c>
      <c r="G738">
        <f t="shared" si="33"/>
        <v>0</v>
      </c>
      <c r="H738">
        <f t="shared" si="34"/>
        <v>0</v>
      </c>
      <c r="I738">
        <f t="shared" si="35"/>
        <v>0</v>
      </c>
    </row>
    <row r="739" spans="1:9" ht="15.6" thickTop="1" thickBot="1" x14ac:dyDescent="0.35">
      <c r="A739" s="23">
        <v>32000</v>
      </c>
      <c r="B739" s="24"/>
      <c r="C739" s="24"/>
      <c r="D739" s="24"/>
      <c r="E739" s="24"/>
      <c r="F739" s="25"/>
      <c r="G739">
        <f t="shared" si="33"/>
        <v>0</v>
      </c>
      <c r="H739">
        <f t="shared" si="34"/>
        <v>0</v>
      </c>
      <c r="I739">
        <f t="shared" si="35"/>
        <v>0</v>
      </c>
    </row>
    <row r="740" spans="1:9" x14ac:dyDescent="0.3">
      <c r="A740" s="12">
        <v>32000</v>
      </c>
      <c r="B740" s="5">
        <v>32050</v>
      </c>
      <c r="C740" s="6">
        <v>3653</v>
      </c>
      <c r="D740" s="6">
        <v>3462</v>
      </c>
      <c r="E740" s="6">
        <v>3653</v>
      </c>
      <c r="F740" s="13">
        <v>3571</v>
      </c>
      <c r="G740">
        <f t="shared" si="33"/>
        <v>0</v>
      </c>
      <c r="H740">
        <f t="shared" si="34"/>
        <v>0</v>
      </c>
      <c r="I740">
        <f t="shared" si="35"/>
        <v>0</v>
      </c>
    </row>
    <row r="741" spans="1:9" x14ac:dyDescent="0.3">
      <c r="A741" s="12">
        <v>32050</v>
      </c>
      <c r="B741" s="5">
        <v>32100</v>
      </c>
      <c r="C741" s="6">
        <v>3659</v>
      </c>
      <c r="D741" s="6">
        <v>3468</v>
      </c>
      <c r="E741" s="6">
        <v>3659</v>
      </c>
      <c r="F741" s="13">
        <v>3577</v>
      </c>
      <c r="G741">
        <f t="shared" si="33"/>
        <v>0</v>
      </c>
      <c r="H741">
        <f t="shared" si="34"/>
        <v>0</v>
      </c>
      <c r="I741">
        <f t="shared" si="35"/>
        <v>0</v>
      </c>
    </row>
    <row r="742" spans="1:9" x14ac:dyDescent="0.3">
      <c r="A742" s="12">
        <v>32100</v>
      </c>
      <c r="B742" s="5">
        <v>32150</v>
      </c>
      <c r="C742" s="6">
        <v>3665</v>
      </c>
      <c r="D742" s="6">
        <v>3474</v>
      </c>
      <c r="E742" s="6">
        <v>3665</v>
      </c>
      <c r="F742" s="13">
        <v>3583</v>
      </c>
      <c r="G742">
        <f t="shared" si="33"/>
        <v>0</v>
      </c>
      <c r="H742">
        <f t="shared" si="34"/>
        <v>0</v>
      </c>
      <c r="I742">
        <f t="shared" si="35"/>
        <v>0</v>
      </c>
    </row>
    <row r="743" spans="1:9" x14ac:dyDescent="0.3">
      <c r="A743" s="12">
        <v>32150</v>
      </c>
      <c r="B743" s="5">
        <v>32200</v>
      </c>
      <c r="C743" s="6">
        <v>3671</v>
      </c>
      <c r="D743" s="6">
        <v>3480</v>
      </c>
      <c r="E743" s="6">
        <v>3671</v>
      </c>
      <c r="F743" s="13">
        <v>3589</v>
      </c>
      <c r="G743">
        <f t="shared" si="33"/>
        <v>0</v>
      </c>
      <c r="H743">
        <f t="shared" si="34"/>
        <v>0</v>
      </c>
      <c r="I743">
        <f t="shared" si="35"/>
        <v>0</v>
      </c>
    </row>
    <row r="744" spans="1:9" x14ac:dyDescent="0.3">
      <c r="A744" s="12">
        <v>32200</v>
      </c>
      <c r="B744" s="5">
        <v>32250</v>
      </c>
      <c r="C744" s="6">
        <v>3677</v>
      </c>
      <c r="D744" s="6">
        <v>3486</v>
      </c>
      <c r="E744" s="6">
        <v>3677</v>
      </c>
      <c r="F744" s="13">
        <v>3595</v>
      </c>
      <c r="G744">
        <f t="shared" si="33"/>
        <v>0</v>
      </c>
      <c r="H744">
        <f t="shared" si="34"/>
        <v>0</v>
      </c>
      <c r="I744">
        <f t="shared" si="35"/>
        <v>0</v>
      </c>
    </row>
    <row r="745" spans="1:9" x14ac:dyDescent="0.3">
      <c r="A745" s="12">
        <v>32250</v>
      </c>
      <c r="B745" s="5">
        <v>32300</v>
      </c>
      <c r="C745" s="6">
        <v>3683</v>
      </c>
      <c r="D745" s="6">
        <v>3492</v>
      </c>
      <c r="E745" s="6">
        <v>3683</v>
      </c>
      <c r="F745" s="13">
        <v>3601</v>
      </c>
      <c r="G745">
        <f t="shared" si="33"/>
        <v>0</v>
      </c>
      <c r="H745">
        <f t="shared" si="34"/>
        <v>0</v>
      </c>
      <c r="I745">
        <f t="shared" si="35"/>
        <v>0</v>
      </c>
    </row>
    <row r="746" spans="1:9" x14ac:dyDescent="0.3">
      <c r="A746" s="12">
        <v>32300</v>
      </c>
      <c r="B746" s="5">
        <v>32350</v>
      </c>
      <c r="C746" s="6">
        <v>3689</v>
      </c>
      <c r="D746" s="6">
        <v>3498</v>
      </c>
      <c r="E746" s="6">
        <v>3689</v>
      </c>
      <c r="F746" s="13">
        <v>3607</v>
      </c>
      <c r="G746">
        <f t="shared" si="33"/>
        <v>0</v>
      </c>
      <c r="H746">
        <f t="shared" si="34"/>
        <v>0</v>
      </c>
      <c r="I746">
        <f t="shared" si="35"/>
        <v>0</v>
      </c>
    </row>
    <row r="747" spans="1:9" x14ac:dyDescent="0.3">
      <c r="A747" s="12">
        <v>32350</v>
      </c>
      <c r="B747" s="5">
        <v>32400</v>
      </c>
      <c r="C747" s="6">
        <v>3695</v>
      </c>
      <c r="D747" s="6">
        <v>3504</v>
      </c>
      <c r="E747" s="6">
        <v>3695</v>
      </c>
      <c r="F747" s="13">
        <v>3613</v>
      </c>
      <c r="G747">
        <f t="shared" si="33"/>
        <v>0</v>
      </c>
      <c r="H747">
        <f t="shared" si="34"/>
        <v>0</v>
      </c>
      <c r="I747">
        <f t="shared" si="35"/>
        <v>0</v>
      </c>
    </row>
    <row r="748" spans="1:9" x14ac:dyDescent="0.3">
      <c r="A748" s="12">
        <v>32400</v>
      </c>
      <c r="B748" s="5">
        <v>32450</v>
      </c>
      <c r="C748" s="6">
        <v>3701</v>
      </c>
      <c r="D748" s="6">
        <v>3510</v>
      </c>
      <c r="E748" s="6">
        <v>3701</v>
      </c>
      <c r="F748" s="13">
        <v>3619</v>
      </c>
      <c r="G748">
        <f t="shared" si="33"/>
        <v>0</v>
      </c>
      <c r="H748">
        <f t="shared" si="34"/>
        <v>0</v>
      </c>
      <c r="I748">
        <f t="shared" si="35"/>
        <v>0</v>
      </c>
    </row>
    <row r="749" spans="1:9" x14ac:dyDescent="0.3">
      <c r="A749" s="12">
        <v>32450</v>
      </c>
      <c r="B749" s="5">
        <v>32500</v>
      </c>
      <c r="C749" s="6">
        <v>3707</v>
      </c>
      <c r="D749" s="6">
        <v>3516</v>
      </c>
      <c r="E749" s="6">
        <v>3707</v>
      </c>
      <c r="F749" s="13">
        <v>3625</v>
      </c>
      <c r="G749">
        <f t="shared" si="33"/>
        <v>0</v>
      </c>
      <c r="H749">
        <f t="shared" si="34"/>
        <v>0</v>
      </c>
      <c r="I749">
        <f t="shared" si="35"/>
        <v>0</v>
      </c>
    </row>
    <row r="750" spans="1:9" x14ac:dyDescent="0.3">
      <c r="A750" s="12">
        <v>32500</v>
      </c>
      <c r="B750" s="5">
        <v>32550</v>
      </c>
      <c r="C750" s="6">
        <v>3713</v>
      </c>
      <c r="D750" s="6">
        <v>3522</v>
      </c>
      <c r="E750" s="6">
        <v>3713</v>
      </c>
      <c r="F750" s="13">
        <v>3631</v>
      </c>
      <c r="G750">
        <f t="shared" si="33"/>
        <v>0</v>
      </c>
      <c r="H750">
        <f t="shared" si="34"/>
        <v>0</v>
      </c>
      <c r="I750">
        <f t="shared" si="35"/>
        <v>0</v>
      </c>
    </row>
    <row r="751" spans="1:9" x14ac:dyDescent="0.3">
      <c r="A751" s="12">
        <v>32550</v>
      </c>
      <c r="B751" s="5">
        <v>32600</v>
      </c>
      <c r="C751" s="6">
        <v>3719</v>
      </c>
      <c r="D751" s="6">
        <v>3528</v>
      </c>
      <c r="E751" s="6">
        <v>3719</v>
      </c>
      <c r="F751" s="13">
        <v>3637</v>
      </c>
      <c r="G751">
        <f t="shared" si="33"/>
        <v>0</v>
      </c>
      <c r="H751">
        <f t="shared" si="34"/>
        <v>0</v>
      </c>
      <c r="I751">
        <f t="shared" si="35"/>
        <v>0</v>
      </c>
    </row>
    <row r="752" spans="1:9" x14ac:dyDescent="0.3">
      <c r="A752" s="12">
        <v>32600</v>
      </c>
      <c r="B752" s="5">
        <v>32650</v>
      </c>
      <c r="C752" s="6">
        <v>3725</v>
      </c>
      <c r="D752" s="6">
        <v>3534</v>
      </c>
      <c r="E752" s="6">
        <v>3725</v>
      </c>
      <c r="F752" s="13">
        <v>3643</v>
      </c>
      <c r="G752">
        <f t="shared" si="33"/>
        <v>0</v>
      </c>
      <c r="H752">
        <f t="shared" si="34"/>
        <v>0</v>
      </c>
      <c r="I752">
        <f t="shared" si="35"/>
        <v>0</v>
      </c>
    </row>
    <row r="753" spans="1:9" x14ac:dyDescent="0.3">
      <c r="A753" s="12">
        <v>32650</v>
      </c>
      <c r="B753" s="5">
        <v>32700</v>
      </c>
      <c r="C753" s="6">
        <v>3731</v>
      </c>
      <c r="D753" s="6">
        <v>3540</v>
      </c>
      <c r="E753" s="6">
        <v>3731</v>
      </c>
      <c r="F753" s="13">
        <v>3649</v>
      </c>
      <c r="G753">
        <f t="shared" si="33"/>
        <v>0</v>
      </c>
      <c r="H753">
        <f t="shared" si="34"/>
        <v>0</v>
      </c>
      <c r="I753">
        <f t="shared" si="35"/>
        <v>0</v>
      </c>
    </row>
    <row r="754" spans="1:9" x14ac:dyDescent="0.3">
      <c r="A754" s="12">
        <v>32700</v>
      </c>
      <c r="B754" s="5">
        <v>32750</v>
      </c>
      <c r="C754" s="6">
        <v>3737</v>
      </c>
      <c r="D754" s="6">
        <v>3546</v>
      </c>
      <c r="E754" s="6">
        <v>3737</v>
      </c>
      <c r="F754" s="13">
        <v>3655</v>
      </c>
      <c r="G754">
        <f t="shared" si="33"/>
        <v>0</v>
      </c>
      <c r="H754">
        <f t="shared" si="34"/>
        <v>0</v>
      </c>
      <c r="I754">
        <f t="shared" si="35"/>
        <v>0</v>
      </c>
    </row>
    <row r="755" spans="1:9" x14ac:dyDescent="0.3">
      <c r="A755" s="12">
        <v>32750</v>
      </c>
      <c r="B755" s="5">
        <v>32800</v>
      </c>
      <c r="C755" s="6">
        <v>3743</v>
      </c>
      <c r="D755" s="6">
        <v>3552</v>
      </c>
      <c r="E755" s="6">
        <v>3743</v>
      </c>
      <c r="F755" s="13">
        <v>3661</v>
      </c>
      <c r="G755">
        <f t="shared" si="33"/>
        <v>0</v>
      </c>
      <c r="H755">
        <f t="shared" si="34"/>
        <v>0</v>
      </c>
      <c r="I755">
        <f t="shared" si="35"/>
        <v>0</v>
      </c>
    </row>
    <row r="756" spans="1:9" x14ac:dyDescent="0.3">
      <c r="A756" s="12">
        <v>32800</v>
      </c>
      <c r="B756" s="5">
        <v>32850</v>
      </c>
      <c r="C756" s="6">
        <v>3749</v>
      </c>
      <c r="D756" s="6">
        <v>3558</v>
      </c>
      <c r="E756" s="6">
        <v>3749</v>
      </c>
      <c r="F756" s="13">
        <v>3667</v>
      </c>
      <c r="G756">
        <f t="shared" si="33"/>
        <v>0</v>
      </c>
      <c r="H756">
        <f t="shared" si="34"/>
        <v>0</v>
      </c>
      <c r="I756">
        <f t="shared" si="35"/>
        <v>0</v>
      </c>
    </row>
    <row r="757" spans="1:9" x14ac:dyDescent="0.3">
      <c r="A757" s="12">
        <v>32850</v>
      </c>
      <c r="B757" s="5">
        <v>32900</v>
      </c>
      <c r="C757" s="6">
        <v>3755</v>
      </c>
      <c r="D757" s="6">
        <v>3564</v>
      </c>
      <c r="E757" s="6">
        <v>3755</v>
      </c>
      <c r="F757" s="13">
        <v>3673</v>
      </c>
      <c r="G757">
        <f t="shared" si="33"/>
        <v>0</v>
      </c>
      <c r="H757">
        <f t="shared" si="34"/>
        <v>0</v>
      </c>
      <c r="I757">
        <f t="shared" si="35"/>
        <v>0</v>
      </c>
    </row>
    <row r="758" spans="1:9" x14ac:dyDescent="0.3">
      <c r="A758" s="12">
        <v>32900</v>
      </c>
      <c r="B758" s="5">
        <v>32950</v>
      </c>
      <c r="C758" s="6">
        <v>3761</v>
      </c>
      <c r="D758" s="6">
        <v>3570</v>
      </c>
      <c r="E758" s="6">
        <v>3761</v>
      </c>
      <c r="F758" s="13">
        <v>3679</v>
      </c>
      <c r="G758">
        <f t="shared" si="33"/>
        <v>0</v>
      </c>
      <c r="H758">
        <f t="shared" si="34"/>
        <v>0</v>
      </c>
      <c r="I758">
        <f t="shared" si="35"/>
        <v>0</v>
      </c>
    </row>
    <row r="759" spans="1:9" ht="15" thickBot="1" x14ac:dyDescent="0.35">
      <c r="A759" s="12">
        <v>32950</v>
      </c>
      <c r="B759" s="5">
        <v>33000</v>
      </c>
      <c r="C759" s="6">
        <v>3767</v>
      </c>
      <c r="D759" s="6">
        <v>3576</v>
      </c>
      <c r="E759" s="6">
        <v>3767</v>
      </c>
      <c r="F759" s="13">
        <v>3685</v>
      </c>
      <c r="G759">
        <f t="shared" si="33"/>
        <v>0</v>
      </c>
      <c r="H759">
        <f t="shared" si="34"/>
        <v>0</v>
      </c>
      <c r="I759">
        <f t="shared" si="35"/>
        <v>0</v>
      </c>
    </row>
    <row r="760" spans="1:9" ht="15.6" thickTop="1" thickBot="1" x14ac:dyDescent="0.35">
      <c r="A760" s="23">
        <v>33000</v>
      </c>
      <c r="B760" s="24"/>
      <c r="C760" s="24"/>
      <c r="D760" s="24"/>
      <c r="E760" s="24"/>
      <c r="F760" s="25"/>
      <c r="G760">
        <f t="shared" si="33"/>
        <v>0</v>
      </c>
      <c r="H760">
        <f t="shared" si="34"/>
        <v>0</v>
      </c>
      <c r="I760">
        <f t="shared" si="35"/>
        <v>0</v>
      </c>
    </row>
    <row r="761" spans="1:9" x14ac:dyDescent="0.3">
      <c r="A761" s="12">
        <v>33000</v>
      </c>
      <c r="B761" s="5">
        <v>33050</v>
      </c>
      <c r="C761" s="6">
        <v>3773</v>
      </c>
      <c r="D761" s="6">
        <v>3582</v>
      </c>
      <c r="E761" s="6">
        <v>3773</v>
      </c>
      <c r="F761" s="13">
        <v>3691</v>
      </c>
      <c r="G761">
        <f t="shared" si="33"/>
        <v>0</v>
      </c>
      <c r="H761">
        <f t="shared" si="34"/>
        <v>0</v>
      </c>
      <c r="I761">
        <f t="shared" si="35"/>
        <v>0</v>
      </c>
    </row>
    <row r="762" spans="1:9" x14ac:dyDescent="0.3">
      <c r="A762" s="12">
        <v>33050</v>
      </c>
      <c r="B762" s="5">
        <v>33100</v>
      </c>
      <c r="C762" s="6">
        <v>3779</v>
      </c>
      <c r="D762" s="6">
        <v>3588</v>
      </c>
      <c r="E762" s="6">
        <v>3779</v>
      </c>
      <c r="F762" s="13">
        <v>3697</v>
      </c>
      <c r="G762">
        <f t="shared" si="33"/>
        <v>0</v>
      </c>
      <c r="H762">
        <f t="shared" si="34"/>
        <v>0</v>
      </c>
      <c r="I762">
        <f t="shared" si="35"/>
        <v>0</v>
      </c>
    </row>
    <row r="763" spans="1:9" x14ac:dyDescent="0.3">
      <c r="A763" s="12">
        <v>33100</v>
      </c>
      <c r="B763" s="5">
        <v>33150</v>
      </c>
      <c r="C763" s="6">
        <v>3785</v>
      </c>
      <c r="D763" s="6">
        <v>3594</v>
      </c>
      <c r="E763" s="6">
        <v>3785</v>
      </c>
      <c r="F763" s="13">
        <v>3703</v>
      </c>
      <c r="G763">
        <f t="shared" si="33"/>
        <v>0</v>
      </c>
      <c r="H763">
        <f t="shared" si="34"/>
        <v>0</v>
      </c>
      <c r="I763">
        <f t="shared" si="35"/>
        <v>0</v>
      </c>
    </row>
    <row r="764" spans="1:9" x14ac:dyDescent="0.3">
      <c r="A764" s="12">
        <v>33150</v>
      </c>
      <c r="B764" s="5">
        <v>33200</v>
      </c>
      <c r="C764" s="6">
        <v>3791</v>
      </c>
      <c r="D764" s="6">
        <v>3600</v>
      </c>
      <c r="E764" s="6">
        <v>3791</v>
      </c>
      <c r="F764" s="13">
        <v>3709</v>
      </c>
      <c r="G764">
        <f t="shared" si="33"/>
        <v>0</v>
      </c>
      <c r="H764">
        <f t="shared" si="34"/>
        <v>0</v>
      </c>
      <c r="I764">
        <f t="shared" si="35"/>
        <v>0</v>
      </c>
    </row>
    <row r="765" spans="1:9" x14ac:dyDescent="0.3">
      <c r="A765" s="12">
        <v>33200</v>
      </c>
      <c r="B765" s="5">
        <v>33250</v>
      </c>
      <c r="C765" s="6">
        <v>3797</v>
      </c>
      <c r="D765" s="6">
        <v>3606</v>
      </c>
      <c r="E765" s="6">
        <v>3797</v>
      </c>
      <c r="F765" s="13">
        <v>3715</v>
      </c>
      <c r="G765">
        <f t="shared" si="33"/>
        <v>0</v>
      </c>
      <c r="H765">
        <f t="shared" si="34"/>
        <v>0</v>
      </c>
      <c r="I765">
        <f t="shared" si="35"/>
        <v>0</v>
      </c>
    </row>
    <row r="766" spans="1:9" x14ac:dyDescent="0.3">
      <c r="A766" s="12">
        <v>33250</v>
      </c>
      <c r="B766" s="5">
        <v>33300</v>
      </c>
      <c r="C766" s="6">
        <v>3803</v>
      </c>
      <c r="D766" s="6">
        <v>3612</v>
      </c>
      <c r="E766" s="6">
        <v>3803</v>
      </c>
      <c r="F766" s="13">
        <v>3721</v>
      </c>
      <c r="G766">
        <f t="shared" si="33"/>
        <v>0</v>
      </c>
      <c r="H766">
        <f t="shared" si="34"/>
        <v>0</v>
      </c>
      <c r="I766">
        <f t="shared" si="35"/>
        <v>0</v>
      </c>
    </row>
    <row r="767" spans="1:9" x14ac:dyDescent="0.3">
      <c r="A767" s="12">
        <v>33300</v>
      </c>
      <c r="B767" s="5">
        <v>33350</v>
      </c>
      <c r="C767" s="6">
        <v>3809</v>
      </c>
      <c r="D767" s="6">
        <v>3618</v>
      </c>
      <c r="E767" s="6">
        <v>3809</v>
      </c>
      <c r="F767" s="13">
        <v>3727</v>
      </c>
      <c r="G767">
        <f t="shared" si="33"/>
        <v>0</v>
      </c>
      <c r="H767">
        <f t="shared" si="34"/>
        <v>0</v>
      </c>
      <c r="I767">
        <f t="shared" si="35"/>
        <v>0</v>
      </c>
    </row>
    <row r="768" spans="1:9" x14ac:dyDescent="0.3">
      <c r="A768" s="12">
        <v>33350</v>
      </c>
      <c r="B768" s="5">
        <v>33400</v>
      </c>
      <c r="C768" s="6">
        <v>3815</v>
      </c>
      <c r="D768" s="6">
        <v>3624</v>
      </c>
      <c r="E768" s="6">
        <v>3815</v>
      </c>
      <c r="F768" s="13">
        <v>3733</v>
      </c>
      <c r="G768">
        <f t="shared" si="33"/>
        <v>0</v>
      </c>
      <c r="H768">
        <f t="shared" si="34"/>
        <v>0</v>
      </c>
      <c r="I768">
        <f t="shared" si="35"/>
        <v>0</v>
      </c>
    </row>
    <row r="769" spans="1:9" x14ac:dyDescent="0.3">
      <c r="A769" s="12">
        <v>33400</v>
      </c>
      <c r="B769" s="5">
        <v>33450</v>
      </c>
      <c r="C769" s="6">
        <v>3821</v>
      </c>
      <c r="D769" s="6">
        <v>3630</v>
      </c>
      <c r="E769" s="6">
        <v>3821</v>
      </c>
      <c r="F769" s="13">
        <v>3739</v>
      </c>
      <c r="G769">
        <f t="shared" si="33"/>
        <v>0</v>
      </c>
      <c r="H769">
        <f t="shared" si="34"/>
        <v>0</v>
      </c>
      <c r="I769">
        <f t="shared" si="35"/>
        <v>0</v>
      </c>
    </row>
    <row r="770" spans="1:9" x14ac:dyDescent="0.3">
      <c r="A770" s="12">
        <v>33450</v>
      </c>
      <c r="B770" s="5">
        <v>33500</v>
      </c>
      <c r="C770" s="6">
        <v>3827</v>
      </c>
      <c r="D770" s="6">
        <v>3636</v>
      </c>
      <c r="E770" s="6">
        <v>3827</v>
      </c>
      <c r="F770" s="13">
        <v>3745</v>
      </c>
      <c r="G770">
        <f t="shared" si="33"/>
        <v>0</v>
      </c>
      <c r="H770">
        <f t="shared" si="34"/>
        <v>0</v>
      </c>
      <c r="I770">
        <f t="shared" si="35"/>
        <v>0</v>
      </c>
    </row>
    <row r="771" spans="1:9" x14ac:dyDescent="0.3">
      <c r="A771" s="12">
        <v>33500</v>
      </c>
      <c r="B771" s="5">
        <v>33550</v>
      </c>
      <c r="C771" s="6">
        <v>3833</v>
      </c>
      <c r="D771" s="6">
        <v>3642</v>
      </c>
      <c r="E771" s="6">
        <v>3833</v>
      </c>
      <c r="F771" s="13">
        <v>3751</v>
      </c>
      <c r="G771">
        <f t="shared" si="33"/>
        <v>0</v>
      </c>
      <c r="H771">
        <f t="shared" si="34"/>
        <v>0</v>
      </c>
      <c r="I771">
        <f t="shared" si="35"/>
        <v>0</v>
      </c>
    </row>
    <row r="772" spans="1:9" x14ac:dyDescent="0.3">
      <c r="A772" s="12">
        <v>33550</v>
      </c>
      <c r="B772" s="5">
        <v>33600</v>
      </c>
      <c r="C772" s="6">
        <v>3839</v>
      </c>
      <c r="D772" s="6">
        <v>3648</v>
      </c>
      <c r="E772" s="6">
        <v>3839</v>
      </c>
      <c r="F772" s="13">
        <v>3757</v>
      </c>
      <c r="G772">
        <f t="shared" si="33"/>
        <v>0</v>
      </c>
      <c r="H772">
        <f t="shared" si="34"/>
        <v>0</v>
      </c>
      <c r="I772">
        <f t="shared" si="35"/>
        <v>0</v>
      </c>
    </row>
    <row r="773" spans="1:9" x14ac:dyDescent="0.3">
      <c r="A773" s="12">
        <v>33600</v>
      </c>
      <c r="B773" s="5">
        <v>33650</v>
      </c>
      <c r="C773" s="6">
        <v>3845</v>
      </c>
      <c r="D773" s="6">
        <v>3654</v>
      </c>
      <c r="E773" s="6">
        <v>3845</v>
      </c>
      <c r="F773" s="13">
        <v>3763</v>
      </c>
      <c r="G773">
        <f t="shared" si="33"/>
        <v>0</v>
      </c>
      <c r="H773">
        <f t="shared" si="34"/>
        <v>0</v>
      </c>
      <c r="I773">
        <f t="shared" si="35"/>
        <v>0</v>
      </c>
    </row>
    <row r="774" spans="1:9" x14ac:dyDescent="0.3">
      <c r="A774" s="12">
        <v>33650</v>
      </c>
      <c r="B774" s="5">
        <v>33700</v>
      </c>
      <c r="C774" s="6">
        <v>3851</v>
      </c>
      <c r="D774" s="6">
        <v>3660</v>
      </c>
      <c r="E774" s="6">
        <v>3851</v>
      </c>
      <c r="F774" s="13">
        <v>3769</v>
      </c>
      <c r="G774">
        <f t="shared" si="33"/>
        <v>0</v>
      </c>
      <c r="H774">
        <f t="shared" si="34"/>
        <v>0</v>
      </c>
      <c r="I774">
        <f t="shared" si="35"/>
        <v>0</v>
      </c>
    </row>
    <row r="775" spans="1:9" x14ac:dyDescent="0.3">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
      <c r="A776" s="12">
        <v>33750</v>
      </c>
      <c r="B776" s="5">
        <v>33800</v>
      </c>
      <c r="C776" s="6">
        <v>3863</v>
      </c>
      <c r="D776" s="6">
        <v>3672</v>
      </c>
      <c r="E776" s="6">
        <v>3863</v>
      </c>
      <c r="F776" s="13">
        <v>3781</v>
      </c>
      <c r="G776">
        <f t="shared" si="36"/>
        <v>0</v>
      </c>
      <c r="H776">
        <f t="shared" si="37"/>
        <v>0</v>
      </c>
      <c r="I776">
        <f t="shared" si="38"/>
        <v>0</v>
      </c>
    </row>
    <row r="777" spans="1:9" x14ac:dyDescent="0.3">
      <c r="A777" s="12">
        <v>33800</v>
      </c>
      <c r="B777" s="5">
        <v>33850</v>
      </c>
      <c r="C777" s="6">
        <v>3869</v>
      </c>
      <c r="D777" s="6">
        <v>3678</v>
      </c>
      <c r="E777" s="6">
        <v>3869</v>
      </c>
      <c r="F777" s="13">
        <v>3787</v>
      </c>
      <c r="G777">
        <f t="shared" si="36"/>
        <v>0</v>
      </c>
      <c r="H777">
        <f t="shared" si="37"/>
        <v>0</v>
      </c>
      <c r="I777">
        <f t="shared" si="38"/>
        <v>0</v>
      </c>
    </row>
    <row r="778" spans="1:9" x14ac:dyDescent="0.3">
      <c r="A778" s="12">
        <v>33850</v>
      </c>
      <c r="B778" s="5">
        <v>33900</v>
      </c>
      <c r="C778" s="6">
        <v>3875</v>
      </c>
      <c r="D778" s="6">
        <v>3684</v>
      </c>
      <c r="E778" s="6">
        <v>3875</v>
      </c>
      <c r="F778" s="13">
        <v>3793</v>
      </c>
      <c r="G778">
        <f t="shared" si="36"/>
        <v>0</v>
      </c>
      <c r="H778">
        <f t="shared" si="37"/>
        <v>0</v>
      </c>
      <c r="I778">
        <f t="shared" si="38"/>
        <v>0</v>
      </c>
    </row>
    <row r="779" spans="1:9" x14ac:dyDescent="0.3">
      <c r="A779" s="12">
        <v>33900</v>
      </c>
      <c r="B779" s="5">
        <v>33950</v>
      </c>
      <c r="C779" s="6">
        <v>3881</v>
      </c>
      <c r="D779" s="6">
        <v>3690</v>
      </c>
      <c r="E779" s="6">
        <v>3881</v>
      </c>
      <c r="F779" s="13">
        <v>3799</v>
      </c>
      <c r="G779">
        <f t="shared" si="36"/>
        <v>0</v>
      </c>
      <c r="H779">
        <f t="shared" si="37"/>
        <v>0</v>
      </c>
      <c r="I779">
        <f t="shared" si="38"/>
        <v>0</v>
      </c>
    </row>
    <row r="780" spans="1:9" ht="15" thickBot="1" x14ac:dyDescent="0.35">
      <c r="A780" s="12">
        <v>33950</v>
      </c>
      <c r="B780" s="5">
        <v>34000</v>
      </c>
      <c r="C780" s="6">
        <v>3887</v>
      </c>
      <c r="D780" s="6">
        <v>3696</v>
      </c>
      <c r="E780" s="6">
        <v>3887</v>
      </c>
      <c r="F780" s="13">
        <v>3805</v>
      </c>
      <c r="G780">
        <f t="shared" si="36"/>
        <v>0</v>
      </c>
      <c r="H780">
        <f t="shared" si="37"/>
        <v>0</v>
      </c>
      <c r="I780">
        <f t="shared" si="38"/>
        <v>0</v>
      </c>
    </row>
    <row r="781" spans="1:9" ht="15.6" thickTop="1" thickBot="1" x14ac:dyDescent="0.35">
      <c r="A781" s="23">
        <v>34000</v>
      </c>
      <c r="B781" s="24"/>
      <c r="C781" s="24"/>
      <c r="D781" s="24"/>
      <c r="E781" s="24"/>
      <c r="F781" s="25"/>
      <c r="G781">
        <f t="shared" si="36"/>
        <v>0</v>
      </c>
      <c r="H781">
        <f t="shared" si="37"/>
        <v>0</v>
      </c>
      <c r="I781">
        <f t="shared" si="38"/>
        <v>0</v>
      </c>
    </row>
    <row r="782" spans="1:9" x14ac:dyDescent="0.3">
      <c r="A782" s="12">
        <v>34000</v>
      </c>
      <c r="B782" s="5">
        <v>34050</v>
      </c>
      <c r="C782" s="6">
        <v>3893</v>
      </c>
      <c r="D782" s="6">
        <v>3702</v>
      </c>
      <c r="E782" s="6">
        <v>3893</v>
      </c>
      <c r="F782" s="13">
        <v>3811</v>
      </c>
      <c r="G782">
        <f t="shared" si="36"/>
        <v>0</v>
      </c>
      <c r="H782">
        <f t="shared" si="37"/>
        <v>0</v>
      </c>
      <c r="I782">
        <f t="shared" si="38"/>
        <v>0</v>
      </c>
    </row>
    <row r="783" spans="1:9" x14ac:dyDescent="0.3">
      <c r="A783" s="12">
        <v>34050</v>
      </c>
      <c r="B783" s="5">
        <v>34100</v>
      </c>
      <c r="C783" s="6">
        <v>3899</v>
      </c>
      <c r="D783" s="6">
        <v>3708</v>
      </c>
      <c r="E783" s="6">
        <v>3899</v>
      </c>
      <c r="F783" s="13">
        <v>3817</v>
      </c>
      <c r="G783">
        <f t="shared" si="36"/>
        <v>0</v>
      </c>
      <c r="H783">
        <f t="shared" si="37"/>
        <v>0</v>
      </c>
      <c r="I783">
        <f t="shared" si="38"/>
        <v>0</v>
      </c>
    </row>
    <row r="784" spans="1:9" x14ac:dyDescent="0.3">
      <c r="A784" s="12">
        <v>34100</v>
      </c>
      <c r="B784" s="5">
        <v>34150</v>
      </c>
      <c r="C784" s="6">
        <v>3905</v>
      </c>
      <c r="D784" s="6">
        <v>3714</v>
      </c>
      <c r="E784" s="6">
        <v>3905</v>
      </c>
      <c r="F784" s="13">
        <v>3823</v>
      </c>
      <c r="G784">
        <f t="shared" si="36"/>
        <v>0</v>
      </c>
      <c r="H784">
        <f t="shared" si="37"/>
        <v>0</v>
      </c>
      <c r="I784">
        <f t="shared" si="38"/>
        <v>0</v>
      </c>
    </row>
    <row r="785" spans="1:9" x14ac:dyDescent="0.3">
      <c r="A785" s="12">
        <v>34150</v>
      </c>
      <c r="B785" s="5">
        <v>34200</v>
      </c>
      <c r="C785" s="6">
        <v>3911</v>
      </c>
      <c r="D785" s="6">
        <v>3720</v>
      </c>
      <c r="E785" s="6">
        <v>3911</v>
      </c>
      <c r="F785" s="13">
        <v>3829</v>
      </c>
      <c r="G785">
        <f t="shared" si="36"/>
        <v>0</v>
      </c>
      <c r="H785">
        <f t="shared" si="37"/>
        <v>0</v>
      </c>
      <c r="I785">
        <f t="shared" si="38"/>
        <v>0</v>
      </c>
    </row>
    <row r="786" spans="1:9" x14ac:dyDescent="0.3">
      <c r="A786" s="12">
        <v>34200</v>
      </c>
      <c r="B786" s="5">
        <v>34250</v>
      </c>
      <c r="C786" s="6">
        <v>3917</v>
      </c>
      <c r="D786" s="6">
        <v>3726</v>
      </c>
      <c r="E786" s="6">
        <v>3917</v>
      </c>
      <c r="F786" s="13">
        <v>3835</v>
      </c>
      <c r="G786">
        <f t="shared" si="36"/>
        <v>0</v>
      </c>
      <c r="H786">
        <f t="shared" si="37"/>
        <v>0</v>
      </c>
      <c r="I786">
        <f t="shared" si="38"/>
        <v>0</v>
      </c>
    </row>
    <row r="787" spans="1:9" x14ac:dyDescent="0.3">
      <c r="A787" s="12">
        <v>34250</v>
      </c>
      <c r="B787" s="5">
        <v>34300</v>
      </c>
      <c r="C787" s="6">
        <v>3923</v>
      </c>
      <c r="D787" s="6">
        <v>3732</v>
      </c>
      <c r="E787" s="6">
        <v>3923</v>
      </c>
      <c r="F787" s="13">
        <v>3841</v>
      </c>
      <c r="G787">
        <f t="shared" si="36"/>
        <v>0</v>
      </c>
      <c r="H787">
        <f t="shared" si="37"/>
        <v>0</v>
      </c>
      <c r="I787">
        <f t="shared" si="38"/>
        <v>0</v>
      </c>
    </row>
    <row r="788" spans="1:9" x14ac:dyDescent="0.3">
      <c r="A788" s="12">
        <v>34300</v>
      </c>
      <c r="B788" s="5">
        <v>34350</v>
      </c>
      <c r="C788" s="6">
        <v>3929</v>
      </c>
      <c r="D788" s="6">
        <v>3738</v>
      </c>
      <c r="E788" s="6">
        <v>3929</v>
      </c>
      <c r="F788" s="13">
        <v>3847</v>
      </c>
      <c r="G788">
        <f t="shared" si="36"/>
        <v>0</v>
      </c>
      <c r="H788">
        <f t="shared" si="37"/>
        <v>0</v>
      </c>
      <c r="I788">
        <f t="shared" si="38"/>
        <v>0</v>
      </c>
    </row>
    <row r="789" spans="1:9" x14ac:dyDescent="0.3">
      <c r="A789" s="12">
        <v>34350</v>
      </c>
      <c r="B789" s="5">
        <v>34400</v>
      </c>
      <c r="C789" s="6">
        <v>3935</v>
      </c>
      <c r="D789" s="6">
        <v>3744</v>
      </c>
      <c r="E789" s="6">
        <v>3935</v>
      </c>
      <c r="F789" s="13">
        <v>3853</v>
      </c>
      <c r="G789">
        <f t="shared" si="36"/>
        <v>0</v>
      </c>
      <c r="H789">
        <f t="shared" si="37"/>
        <v>0</v>
      </c>
      <c r="I789">
        <f t="shared" si="38"/>
        <v>0</v>
      </c>
    </row>
    <row r="790" spans="1:9" x14ac:dyDescent="0.3">
      <c r="A790" s="12">
        <v>34400</v>
      </c>
      <c r="B790" s="5">
        <v>34450</v>
      </c>
      <c r="C790" s="6">
        <v>3941</v>
      </c>
      <c r="D790" s="6">
        <v>3750</v>
      </c>
      <c r="E790" s="6">
        <v>3941</v>
      </c>
      <c r="F790" s="13">
        <v>3859</v>
      </c>
      <c r="G790">
        <f t="shared" si="36"/>
        <v>0</v>
      </c>
      <c r="H790">
        <f t="shared" si="37"/>
        <v>0</v>
      </c>
      <c r="I790">
        <f t="shared" si="38"/>
        <v>0</v>
      </c>
    </row>
    <row r="791" spans="1:9" x14ac:dyDescent="0.3">
      <c r="A791" s="12">
        <v>34450</v>
      </c>
      <c r="B791" s="5">
        <v>34500</v>
      </c>
      <c r="C791" s="6">
        <v>3947</v>
      </c>
      <c r="D791" s="6">
        <v>3756</v>
      </c>
      <c r="E791" s="6">
        <v>3947</v>
      </c>
      <c r="F791" s="13">
        <v>3865</v>
      </c>
      <c r="G791">
        <f t="shared" si="36"/>
        <v>0</v>
      </c>
      <c r="H791">
        <f t="shared" si="37"/>
        <v>0</v>
      </c>
      <c r="I791">
        <f t="shared" si="38"/>
        <v>0</v>
      </c>
    </row>
    <row r="792" spans="1:9" x14ac:dyDescent="0.3">
      <c r="A792" s="12">
        <v>34500</v>
      </c>
      <c r="B792" s="5">
        <v>34550</v>
      </c>
      <c r="C792" s="6">
        <v>3953</v>
      </c>
      <c r="D792" s="6">
        <v>3762</v>
      </c>
      <c r="E792" s="6">
        <v>3953</v>
      </c>
      <c r="F792" s="13">
        <v>3871</v>
      </c>
      <c r="G792">
        <f t="shared" si="36"/>
        <v>0</v>
      </c>
      <c r="H792">
        <f t="shared" si="37"/>
        <v>0</v>
      </c>
      <c r="I792">
        <f t="shared" si="38"/>
        <v>0</v>
      </c>
    </row>
    <row r="793" spans="1:9" x14ac:dyDescent="0.3">
      <c r="A793" s="12">
        <v>34550</v>
      </c>
      <c r="B793" s="5">
        <v>34600</v>
      </c>
      <c r="C793" s="6">
        <v>3959</v>
      </c>
      <c r="D793" s="6">
        <v>3768</v>
      </c>
      <c r="E793" s="6">
        <v>3959</v>
      </c>
      <c r="F793" s="13">
        <v>3877</v>
      </c>
      <c r="G793">
        <f t="shared" si="36"/>
        <v>0</v>
      </c>
      <c r="H793">
        <f t="shared" si="37"/>
        <v>0</v>
      </c>
      <c r="I793">
        <f t="shared" si="38"/>
        <v>0</v>
      </c>
    </row>
    <row r="794" spans="1:9" x14ac:dyDescent="0.3">
      <c r="A794" s="12">
        <v>34600</v>
      </c>
      <c r="B794" s="5">
        <v>34650</v>
      </c>
      <c r="C794" s="6">
        <v>3965</v>
      </c>
      <c r="D794" s="6">
        <v>3774</v>
      </c>
      <c r="E794" s="6">
        <v>3965</v>
      </c>
      <c r="F794" s="13">
        <v>3883</v>
      </c>
      <c r="G794">
        <f t="shared" si="36"/>
        <v>0</v>
      </c>
      <c r="H794">
        <f t="shared" si="37"/>
        <v>0</v>
      </c>
      <c r="I794">
        <f t="shared" si="38"/>
        <v>0</v>
      </c>
    </row>
    <row r="795" spans="1:9" x14ac:dyDescent="0.3">
      <c r="A795" s="12">
        <v>34650</v>
      </c>
      <c r="B795" s="5">
        <v>34700</v>
      </c>
      <c r="C795" s="6">
        <v>3971</v>
      </c>
      <c r="D795" s="6">
        <v>3780</v>
      </c>
      <c r="E795" s="6">
        <v>3971</v>
      </c>
      <c r="F795" s="13">
        <v>3889</v>
      </c>
      <c r="G795">
        <f t="shared" si="36"/>
        <v>0</v>
      </c>
      <c r="H795">
        <f t="shared" si="37"/>
        <v>0</v>
      </c>
      <c r="I795">
        <f t="shared" si="38"/>
        <v>0</v>
      </c>
    </row>
    <row r="796" spans="1:9" x14ac:dyDescent="0.3">
      <c r="A796" s="12">
        <v>34700</v>
      </c>
      <c r="B796" s="5">
        <v>34750</v>
      </c>
      <c r="C796" s="6">
        <v>3977</v>
      </c>
      <c r="D796" s="6">
        <v>3786</v>
      </c>
      <c r="E796" s="6">
        <v>3977</v>
      </c>
      <c r="F796" s="13">
        <v>3895</v>
      </c>
      <c r="G796">
        <f t="shared" si="36"/>
        <v>0</v>
      </c>
      <c r="H796">
        <f t="shared" si="37"/>
        <v>0</v>
      </c>
      <c r="I796">
        <f t="shared" si="38"/>
        <v>0</v>
      </c>
    </row>
    <row r="797" spans="1:9" x14ac:dyDescent="0.3">
      <c r="A797" s="12">
        <v>34750</v>
      </c>
      <c r="B797" s="5">
        <v>34800</v>
      </c>
      <c r="C797" s="6">
        <v>3983</v>
      </c>
      <c r="D797" s="6">
        <v>3792</v>
      </c>
      <c r="E797" s="6">
        <v>3983</v>
      </c>
      <c r="F797" s="13">
        <v>3901</v>
      </c>
      <c r="G797">
        <f t="shared" si="36"/>
        <v>0</v>
      </c>
      <c r="H797">
        <f t="shared" si="37"/>
        <v>0</v>
      </c>
      <c r="I797">
        <f t="shared" si="38"/>
        <v>0</v>
      </c>
    </row>
    <row r="798" spans="1:9" x14ac:dyDescent="0.3">
      <c r="A798" s="12">
        <v>34800</v>
      </c>
      <c r="B798" s="5">
        <v>34850</v>
      </c>
      <c r="C798" s="6">
        <v>3989</v>
      </c>
      <c r="D798" s="6">
        <v>3798</v>
      </c>
      <c r="E798" s="6">
        <v>3989</v>
      </c>
      <c r="F798" s="13">
        <v>3907</v>
      </c>
      <c r="G798">
        <f t="shared" si="36"/>
        <v>0</v>
      </c>
      <c r="H798">
        <f t="shared" si="37"/>
        <v>0</v>
      </c>
      <c r="I798">
        <f t="shared" si="38"/>
        <v>0</v>
      </c>
    </row>
    <row r="799" spans="1:9" x14ac:dyDescent="0.3">
      <c r="A799" s="12">
        <v>34850</v>
      </c>
      <c r="B799" s="5">
        <v>34900</v>
      </c>
      <c r="C799" s="6">
        <v>3995</v>
      </c>
      <c r="D799" s="6">
        <v>3804</v>
      </c>
      <c r="E799" s="6">
        <v>3995</v>
      </c>
      <c r="F799" s="13">
        <v>3913</v>
      </c>
      <c r="G799">
        <f t="shared" si="36"/>
        <v>0</v>
      </c>
      <c r="H799">
        <f t="shared" si="37"/>
        <v>0</v>
      </c>
      <c r="I799">
        <f t="shared" si="38"/>
        <v>0</v>
      </c>
    </row>
    <row r="800" spans="1:9" x14ac:dyDescent="0.3">
      <c r="A800" s="12">
        <v>34900</v>
      </c>
      <c r="B800" s="5">
        <v>34950</v>
      </c>
      <c r="C800" s="6">
        <v>4001</v>
      </c>
      <c r="D800" s="6">
        <v>3810</v>
      </c>
      <c r="E800" s="6">
        <v>4001</v>
      </c>
      <c r="F800" s="13">
        <v>3919</v>
      </c>
      <c r="G800">
        <f t="shared" si="36"/>
        <v>0</v>
      </c>
      <c r="H800">
        <f t="shared" si="37"/>
        <v>0</v>
      </c>
      <c r="I800">
        <f t="shared" si="38"/>
        <v>0</v>
      </c>
    </row>
    <row r="801" spans="1:9" ht="15" thickBot="1" x14ac:dyDescent="0.35">
      <c r="A801" s="12">
        <v>34950</v>
      </c>
      <c r="B801" s="5">
        <v>35000</v>
      </c>
      <c r="C801" s="6">
        <v>4007</v>
      </c>
      <c r="D801" s="6">
        <v>3816</v>
      </c>
      <c r="E801" s="6">
        <v>4007</v>
      </c>
      <c r="F801" s="13">
        <v>3925</v>
      </c>
      <c r="G801">
        <f t="shared" si="36"/>
        <v>0</v>
      </c>
      <c r="H801">
        <f t="shared" si="37"/>
        <v>0</v>
      </c>
      <c r="I801">
        <f t="shared" si="38"/>
        <v>0</v>
      </c>
    </row>
    <row r="802" spans="1:9" ht="15.6" thickTop="1" thickBot="1" x14ac:dyDescent="0.35">
      <c r="A802" s="23">
        <v>35000</v>
      </c>
      <c r="B802" s="24"/>
      <c r="C802" s="24"/>
      <c r="D802" s="24"/>
      <c r="E802" s="24"/>
      <c r="F802" s="25"/>
      <c r="G802">
        <f t="shared" si="36"/>
        <v>0</v>
      </c>
      <c r="H802">
        <f t="shared" si="37"/>
        <v>0</v>
      </c>
      <c r="I802">
        <f t="shared" si="38"/>
        <v>0</v>
      </c>
    </row>
    <row r="803" spans="1:9" x14ac:dyDescent="0.3">
      <c r="A803" s="12">
        <v>35000</v>
      </c>
      <c r="B803" s="5">
        <v>35050</v>
      </c>
      <c r="C803" s="6">
        <v>4013</v>
      </c>
      <c r="D803" s="6">
        <v>3822</v>
      </c>
      <c r="E803" s="6">
        <v>4013</v>
      </c>
      <c r="F803" s="13">
        <v>3931</v>
      </c>
      <c r="G803">
        <f t="shared" si="36"/>
        <v>0</v>
      </c>
      <c r="H803">
        <f t="shared" si="37"/>
        <v>0</v>
      </c>
      <c r="I803">
        <f t="shared" si="38"/>
        <v>0</v>
      </c>
    </row>
    <row r="804" spans="1:9" x14ac:dyDescent="0.3">
      <c r="A804" s="12">
        <v>35050</v>
      </c>
      <c r="B804" s="5">
        <v>35100</v>
      </c>
      <c r="C804" s="6">
        <v>4019</v>
      </c>
      <c r="D804" s="6">
        <v>3828</v>
      </c>
      <c r="E804" s="6">
        <v>4019</v>
      </c>
      <c r="F804" s="13">
        <v>3937</v>
      </c>
      <c r="G804">
        <f t="shared" si="36"/>
        <v>0</v>
      </c>
      <c r="H804">
        <f t="shared" si="37"/>
        <v>0</v>
      </c>
      <c r="I804">
        <f t="shared" si="38"/>
        <v>0</v>
      </c>
    </row>
    <row r="805" spans="1:9" x14ac:dyDescent="0.3">
      <c r="A805" s="12">
        <v>35100</v>
      </c>
      <c r="B805" s="5">
        <v>35150</v>
      </c>
      <c r="C805" s="6">
        <v>4025</v>
      </c>
      <c r="D805" s="6">
        <v>3834</v>
      </c>
      <c r="E805" s="6">
        <v>4025</v>
      </c>
      <c r="F805" s="13">
        <v>3943</v>
      </c>
      <c r="G805">
        <f t="shared" si="36"/>
        <v>0</v>
      </c>
      <c r="H805">
        <f t="shared" si="37"/>
        <v>0</v>
      </c>
      <c r="I805">
        <f t="shared" si="38"/>
        <v>0</v>
      </c>
    </row>
    <row r="806" spans="1:9" x14ac:dyDescent="0.3">
      <c r="A806" s="12">
        <v>35150</v>
      </c>
      <c r="B806" s="5">
        <v>35200</v>
      </c>
      <c r="C806" s="6">
        <v>4031</v>
      </c>
      <c r="D806" s="6">
        <v>3840</v>
      </c>
      <c r="E806" s="6">
        <v>4031</v>
      </c>
      <c r="F806" s="13">
        <v>3949</v>
      </c>
      <c r="G806">
        <f t="shared" si="36"/>
        <v>0</v>
      </c>
      <c r="H806">
        <f t="shared" si="37"/>
        <v>0</v>
      </c>
      <c r="I806">
        <f t="shared" si="38"/>
        <v>0</v>
      </c>
    </row>
    <row r="807" spans="1:9" x14ac:dyDescent="0.3">
      <c r="A807" s="12">
        <v>35200</v>
      </c>
      <c r="B807" s="5">
        <v>35250</v>
      </c>
      <c r="C807" s="6">
        <v>4037</v>
      </c>
      <c r="D807" s="6">
        <v>3846</v>
      </c>
      <c r="E807" s="6">
        <v>4037</v>
      </c>
      <c r="F807" s="13">
        <v>3955</v>
      </c>
      <c r="G807">
        <f t="shared" si="36"/>
        <v>0</v>
      </c>
      <c r="H807">
        <f t="shared" si="37"/>
        <v>0</v>
      </c>
      <c r="I807">
        <f t="shared" si="38"/>
        <v>0</v>
      </c>
    </row>
    <row r="808" spans="1:9" x14ac:dyDescent="0.3">
      <c r="A808" s="12">
        <v>35250</v>
      </c>
      <c r="B808" s="5">
        <v>35300</v>
      </c>
      <c r="C808" s="6">
        <v>4043</v>
      </c>
      <c r="D808" s="6">
        <v>3852</v>
      </c>
      <c r="E808" s="6">
        <v>4043</v>
      </c>
      <c r="F808" s="13">
        <v>3961</v>
      </c>
      <c r="G808">
        <f t="shared" si="36"/>
        <v>0</v>
      </c>
      <c r="H808">
        <f t="shared" si="37"/>
        <v>0</v>
      </c>
      <c r="I808">
        <f t="shared" si="38"/>
        <v>0</v>
      </c>
    </row>
    <row r="809" spans="1:9" x14ac:dyDescent="0.3">
      <c r="A809" s="12">
        <v>35300</v>
      </c>
      <c r="B809" s="5">
        <v>35350</v>
      </c>
      <c r="C809" s="6">
        <v>4049</v>
      </c>
      <c r="D809" s="6">
        <v>3858</v>
      </c>
      <c r="E809" s="6">
        <v>4049</v>
      </c>
      <c r="F809" s="13">
        <v>3967</v>
      </c>
      <c r="G809">
        <f t="shared" si="36"/>
        <v>0</v>
      </c>
      <c r="H809">
        <f t="shared" si="37"/>
        <v>0</v>
      </c>
      <c r="I809">
        <f t="shared" si="38"/>
        <v>0</v>
      </c>
    </row>
    <row r="810" spans="1:9" x14ac:dyDescent="0.3">
      <c r="A810" s="12">
        <v>35350</v>
      </c>
      <c r="B810" s="5">
        <v>35400</v>
      </c>
      <c r="C810" s="6">
        <v>4055</v>
      </c>
      <c r="D810" s="6">
        <v>3864</v>
      </c>
      <c r="E810" s="6">
        <v>4055</v>
      </c>
      <c r="F810" s="13">
        <v>3973</v>
      </c>
      <c r="G810">
        <f t="shared" si="36"/>
        <v>0</v>
      </c>
      <c r="H810">
        <f t="shared" si="37"/>
        <v>0</v>
      </c>
      <c r="I810">
        <f t="shared" si="38"/>
        <v>0</v>
      </c>
    </row>
    <row r="811" spans="1:9" x14ac:dyDescent="0.3">
      <c r="A811" s="12">
        <v>35400</v>
      </c>
      <c r="B811" s="5">
        <v>35450</v>
      </c>
      <c r="C811" s="6">
        <v>4061</v>
      </c>
      <c r="D811" s="6">
        <v>3870</v>
      </c>
      <c r="E811" s="6">
        <v>4061</v>
      </c>
      <c r="F811" s="13">
        <v>3979</v>
      </c>
      <c r="G811">
        <f t="shared" si="36"/>
        <v>0</v>
      </c>
      <c r="H811">
        <f t="shared" si="37"/>
        <v>0</v>
      </c>
      <c r="I811">
        <f t="shared" si="38"/>
        <v>0</v>
      </c>
    </row>
    <row r="812" spans="1:9" x14ac:dyDescent="0.3">
      <c r="A812" s="12">
        <v>35450</v>
      </c>
      <c r="B812" s="5">
        <v>35500</v>
      </c>
      <c r="C812" s="6">
        <v>4067</v>
      </c>
      <c r="D812" s="6">
        <v>3876</v>
      </c>
      <c r="E812" s="6">
        <v>4067</v>
      </c>
      <c r="F812" s="13">
        <v>3985</v>
      </c>
      <c r="G812">
        <f t="shared" si="36"/>
        <v>0</v>
      </c>
      <c r="H812">
        <f t="shared" si="37"/>
        <v>0</v>
      </c>
      <c r="I812">
        <f t="shared" si="38"/>
        <v>0</v>
      </c>
    </row>
    <row r="813" spans="1:9" x14ac:dyDescent="0.3">
      <c r="A813" s="12">
        <v>35500</v>
      </c>
      <c r="B813" s="5">
        <v>35550</v>
      </c>
      <c r="C813" s="6">
        <v>4073</v>
      </c>
      <c r="D813" s="6">
        <v>3882</v>
      </c>
      <c r="E813" s="6">
        <v>4073</v>
      </c>
      <c r="F813" s="13">
        <v>3991</v>
      </c>
      <c r="G813">
        <f t="shared" si="36"/>
        <v>0</v>
      </c>
      <c r="H813">
        <f t="shared" si="37"/>
        <v>0</v>
      </c>
      <c r="I813">
        <f t="shared" si="38"/>
        <v>0</v>
      </c>
    </row>
    <row r="814" spans="1:9" x14ac:dyDescent="0.3">
      <c r="A814" s="12">
        <v>35550</v>
      </c>
      <c r="B814" s="5">
        <v>35600</v>
      </c>
      <c r="C814" s="6">
        <v>4079</v>
      </c>
      <c r="D814" s="6">
        <v>3888</v>
      </c>
      <c r="E814" s="6">
        <v>4079</v>
      </c>
      <c r="F814" s="13">
        <v>3997</v>
      </c>
      <c r="G814">
        <f t="shared" si="36"/>
        <v>0</v>
      </c>
      <c r="H814">
        <f t="shared" si="37"/>
        <v>0</v>
      </c>
      <c r="I814">
        <f t="shared" si="38"/>
        <v>0</v>
      </c>
    </row>
    <row r="815" spans="1:9" x14ac:dyDescent="0.3">
      <c r="A815" s="12">
        <v>35600</v>
      </c>
      <c r="B815" s="5">
        <v>35650</v>
      </c>
      <c r="C815" s="6">
        <v>4085</v>
      </c>
      <c r="D815" s="6">
        <v>3894</v>
      </c>
      <c r="E815" s="6">
        <v>4085</v>
      </c>
      <c r="F815" s="13">
        <v>4003</v>
      </c>
      <c r="G815">
        <f t="shared" si="36"/>
        <v>0</v>
      </c>
      <c r="H815">
        <f t="shared" si="37"/>
        <v>0</v>
      </c>
      <c r="I815">
        <f t="shared" si="38"/>
        <v>0</v>
      </c>
    </row>
    <row r="816" spans="1:9" x14ac:dyDescent="0.3">
      <c r="A816" s="12">
        <v>35650</v>
      </c>
      <c r="B816" s="5">
        <v>35700</v>
      </c>
      <c r="C816" s="6">
        <v>4091</v>
      </c>
      <c r="D816" s="6">
        <v>3900</v>
      </c>
      <c r="E816" s="6">
        <v>4091</v>
      </c>
      <c r="F816" s="13">
        <v>4009</v>
      </c>
      <c r="G816">
        <f t="shared" si="36"/>
        <v>0</v>
      </c>
      <c r="H816">
        <f t="shared" si="37"/>
        <v>0</v>
      </c>
      <c r="I816">
        <f t="shared" si="38"/>
        <v>0</v>
      </c>
    </row>
    <row r="817" spans="1:9" x14ac:dyDescent="0.3">
      <c r="A817" s="12">
        <v>35700</v>
      </c>
      <c r="B817" s="5">
        <v>35750</v>
      </c>
      <c r="C817" s="6">
        <v>4097</v>
      </c>
      <c r="D817" s="6">
        <v>3906</v>
      </c>
      <c r="E817" s="6">
        <v>4097</v>
      </c>
      <c r="F817" s="13">
        <v>4015</v>
      </c>
      <c r="G817">
        <f t="shared" si="36"/>
        <v>0</v>
      </c>
      <c r="H817">
        <f t="shared" si="37"/>
        <v>0</v>
      </c>
      <c r="I817">
        <f t="shared" si="38"/>
        <v>0</v>
      </c>
    </row>
    <row r="818" spans="1:9" x14ac:dyDescent="0.3">
      <c r="A818" s="12">
        <v>35750</v>
      </c>
      <c r="B818" s="5">
        <v>35800</v>
      </c>
      <c r="C818" s="6">
        <v>4103</v>
      </c>
      <c r="D818" s="6">
        <v>3912</v>
      </c>
      <c r="E818" s="6">
        <v>4103</v>
      </c>
      <c r="F818" s="13">
        <v>4021</v>
      </c>
      <c r="G818">
        <f t="shared" si="36"/>
        <v>0</v>
      </c>
      <c r="H818">
        <f t="shared" si="37"/>
        <v>0</v>
      </c>
      <c r="I818">
        <f t="shared" si="38"/>
        <v>0</v>
      </c>
    </row>
    <row r="819" spans="1:9" x14ac:dyDescent="0.3">
      <c r="A819" s="12">
        <v>35800</v>
      </c>
      <c r="B819" s="5">
        <v>35850</v>
      </c>
      <c r="C819" s="6">
        <v>4109</v>
      </c>
      <c r="D819" s="6">
        <v>3918</v>
      </c>
      <c r="E819" s="6">
        <v>4109</v>
      </c>
      <c r="F819" s="13">
        <v>4027</v>
      </c>
      <c r="G819">
        <f t="shared" si="36"/>
        <v>0</v>
      </c>
      <c r="H819">
        <f t="shared" si="37"/>
        <v>0</v>
      </c>
      <c r="I819">
        <f t="shared" si="38"/>
        <v>0</v>
      </c>
    </row>
    <row r="820" spans="1:9" x14ac:dyDescent="0.3">
      <c r="A820" s="12">
        <v>35850</v>
      </c>
      <c r="B820" s="5">
        <v>35900</v>
      </c>
      <c r="C820" s="6">
        <v>4115</v>
      </c>
      <c r="D820" s="6">
        <v>3924</v>
      </c>
      <c r="E820" s="6">
        <v>4115</v>
      </c>
      <c r="F820" s="13">
        <v>4033</v>
      </c>
      <c r="G820">
        <f t="shared" si="36"/>
        <v>0</v>
      </c>
      <c r="H820">
        <f t="shared" si="37"/>
        <v>0</v>
      </c>
      <c r="I820">
        <f t="shared" si="38"/>
        <v>0</v>
      </c>
    </row>
    <row r="821" spans="1:9" x14ac:dyDescent="0.3">
      <c r="A821" s="12">
        <v>35900</v>
      </c>
      <c r="B821" s="5">
        <v>35950</v>
      </c>
      <c r="C821" s="6">
        <v>4121</v>
      </c>
      <c r="D821" s="6">
        <v>3930</v>
      </c>
      <c r="E821" s="6">
        <v>4121</v>
      </c>
      <c r="F821" s="13">
        <v>4039</v>
      </c>
      <c r="G821">
        <f t="shared" si="36"/>
        <v>0</v>
      </c>
      <c r="H821">
        <f t="shared" si="37"/>
        <v>0</v>
      </c>
      <c r="I821">
        <f t="shared" si="38"/>
        <v>0</v>
      </c>
    </row>
    <row r="822" spans="1:9" ht="15" thickBot="1" x14ac:dyDescent="0.35">
      <c r="A822" s="12">
        <v>35950</v>
      </c>
      <c r="B822" s="5">
        <v>36000</v>
      </c>
      <c r="C822" s="6">
        <v>4127</v>
      </c>
      <c r="D822" s="6">
        <v>3936</v>
      </c>
      <c r="E822" s="6">
        <v>4127</v>
      </c>
      <c r="F822" s="13">
        <v>4045</v>
      </c>
      <c r="G822">
        <f t="shared" si="36"/>
        <v>0</v>
      </c>
      <c r="H822">
        <f t="shared" si="37"/>
        <v>0</v>
      </c>
      <c r="I822">
        <f t="shared" si="38"/>
        <v>0</v>
      </c>
    </row>
    <row r="823" spans="1:9" ht="15.6" thickTop="1" thickBot="1" x14ac:dyDescent="0.35">
      <c r="A823" s="23">
        <v>36000</v>
      </c>
      <c r="B823" s="24"/>
      <c r="C823" s="24"/>
      <c r="D823" s="24"/>
      <c r="E823" s="24"/>
      <c r="F823" s="25"/>
      <c r="G823">
        <f t="shared" si="36"/>
        <v>0</v>
      </c>
      <c r="H823">
        <f t="shared" si="37"/>
        <v>0</v>
      </c>
      <c r="I823">
        <f t="shared" si="38"/>
        <v>0</v>
      </c>
    </row>
    <row r="824" spans="1:9" x14ac:dyDescent="0.3">
      <c r="A824" s="12">
        <v>36000</v>
      </c>
      <c r="B824" s="5">
        <v>36050</v>
      </c>
      <c r="C824" s="6">
        <v>4133</v>
      </c>
      <c r="D824" s="6">
        <v>3942</v>
      </c>
      <c r="E824" s="6">
        <v>4133</v>
      </c>
      <c r="F824" s="13">
        <v>4051</v>
      </c>
      <c r="G824">
        <f t="shared" si="36"/>
        <v>0</v>
      </c>
      <c r="H824">
        <f t="shared" si="37"/>
        <v>0</v>
      </c>
      <c r="I824">
        <f t="shared" si="38"/>
        <v>0</v>
      </c>
    </row>
    <row r="825" spans="1:9" x14ac:dyDescent="0.3">
      <c r="A825" s="12">
        <v>36050</v>
      </c>
      <c r="B825" s="5">
        <v>36100</v>
      </c>
      <c r="C825" s="6">
        <v>4139</v>
      </c>
      <c r="D825" s="6">
        <v>3948</v>
      </c>
      <c r="E825" s="6">
        <v>4139</v>
      </c>
      <c r="F825" s="13">
        <v>4057</v>
      </c>
      <c r="G825">
        <f t="shared" si="36"/>
        <v>0</v>
      </c>
      <c r="H825">
        <f t="shared" si="37"/>
        <v>0</v>
      </c>
      <c r="I825">
        <f t="shared" si="38"/>
        <v>0</v>
      </c>
    </row>
    <row r="826" spans="1:9" x14ac:dyDescent="0.3">
      <c r="A826" s="12">
        <v>36100</v>
      </c>
      <c r="B826" s="5">
        <v>36150</v>
      </c>
      <c r="C826" s="6">
        <v>4145</v>
      </c>
      <c r="D826" s="6">
        <v>3954</v>
      </c>
      <c r="E826" s="6">
        <v>4145</v>
      </c>
      <c r="F826" s="13">
        <v>4063</v>
      </c>
      <c r="G826">
        <f t="shared" si="36"/>
        <v>0</v>
      </c>
      <c r="H826">
        <f t="shared" si="37"/>
        <v>0</v>
      </c>
      <c r="I826">
        <f t="shared" si="38"/>
        <v>0</v>
      </c>
    </row>
    <row r="827" spans="1:9" x14ac:dyDescent="0.3">
      <c r="A827" s="12">
        <v>36150</v>
      </c>
      <c r="B827" s="5">
        <v>36200</v>
      </c>
      <c r="C827" s="6">
        <v>4151</v>
      </c>
      <c r="D827" s="6">
        <v>3960</v>
      </c>
      <c r="E827" s="6">
        <v>4151</v>
      </c>
      <c r="F827" s="13">
        <v>4069</v>
      </c>
      <c r="G827">
        <f t="shared" si="36"/>
        <v>0</v>
      </c>
      <c r="H827">
        <f t="shared" si="37"/>
        <v>0</v>
      </c>
      <c r="I827">
        <f t="shared" si="38"/>
        <v>0</v>
      </c>
    </row>
    <row r="828" spans="1:9" x14ac:dyDescent="0.3">
      <c r="A828" s="12">
        <v>36200</v>
      </c>
      <c r="B828" s="5">
        <v>36250</v>
      </c>
      <c r="C828" s="6">
        <v>4157</v>
      </c>
      <c r="D828" s="6">
        <v>3966</v>
      </c>
      <c r="E828" s="6">
        <v>4157</v>
      </c>
      <c r="F828" s="13">
        <v>4075</v>
      </c>
      <c r="G828">
        <f t="shared" si="36"/>
        <v>0</v>
      </c>
      <c r="H828">
        <f t="shared" si="37"/>
        <v>0</v>
      </c>
      <c r="I828">
        <f t="shared" si="38"/>
        <v>0</v>
      </c>
    </row>
    <row r="829" spans="1:9" x14ac:dyDescent="0.3">
      <c r="A829" s="12">
        <v>36250</v>
      </c>
      <c r="B829" s="5">
        <v>36300</v>
      </c>
      <c r="C829" s="6">
        <v>4163</v>
      </c>
      <c r="D829" s="6">
        <v>3972</v>
      </c>
      <c r="E829" s="6">
        <v>4163</v>
      </c>
      <c r="F829" s="13">
        <v>4081</v>
      </c>
      <c r="G829">
        <f t="shared" si="36"/>
        <v>0</v>
      </c>
      <c r="H829">
        <f t="shared" si="37"/>
        <v>0</v>
      </c>
      <c r="I829">
        <f t="shared" si="38"/>
        <v>0</v>
      </c>
    </row>
    <row r="830" spans="1:9" x14ac:dyDescent="0.3">
      <c r="A830" s="12">
        <v>36300</v>
      </c>
      <c r="B830" s="5">
        <v>36350</v>
      </c>
      <c r="C830" s="6">
        <v>4169</v>
      </c>
      <c r="D830" s="6">
        <v>3978</v>
      </c>
      <c r="E830" s="6">
        <v>4169</v>
      </c>
      <c r="F830" s="13">
        <v>4087</v>
      </c>
      <c r="G830">
        <f t="shared" si="36"/>
        <v>0</v>
      </c>
      <c r="H830">
        <f t="shared" si="37"/>
        <v>0</v>
      </c>
      <c r="I830">
        <f t="shared" si="38"/>
        <v>0</v>
      </c>
    </row>
    <row r="831" spans="1:9" x14ac:dyDescent="0.3">
      <c r="A831" s="12">
        <v>36350</v>
      </c>
      <c r="B831" s="5">
        <v>36400</v>
      </c>
      <c r="C831" s="6">
        <v>4175</v>
      </c>
      <c r="D831" s="6">
        <v>3984</v>
      </c>
      <c r="E831" s="6">
        <v>4175</v>
      </c>
      <c r="F831" s="13">
        <v>4093</v>
      </c>
      <c r="G831">
        <f t="shared" si="36"/>
        <v>0</v>
      </c>
      <c r="H831">
        <f t="shared" si="37"/>
        <v>0</v>
      </c>
      <c r="I831">
        <f t="shared" si="38"/>
        <v>0</v>
      </c>
    </row>
    <row r="832" spans="1:9" x14ac:dyDescent="0.3">
      <c r="A832" s="12">
        <v>36400</v>
      </c>
      <c r="B832" s="5">
        <v>36450</v>
      </c>
      <c r="C832" s="6">
        <v>4181</v>
      </c>
      <c r="D832" s="6">
        <v>3990</v>
      </c>
      <c r="E832" s="6">
        <v>4181</v>
      </c>
      <c r="F832" s="13">
        <v>4099</v>
      </c>
      <c r="G832">
        <f t="shared" si="36"/>
        <v>0</v>
      </c>
      <c r="H832">
        <f t="shared" si="37"/>
        <v>0</v>
      </c>
      <c r="I832">
        <f t="shared" si="38"/>
        <v>0</v>
      </c>
    </row>
    <row r="833" spans="1:9" x14ac:dyDescent="0.3">
      <c r="A833" s="12">
        <v>36450</v>
      </c>
      <c r="B833" s="5">
        <v>36500</v>
      </c>
      <c r="C833" s="6">
        <v>4187</v>
      </c>
      <c r="D833" s="6">
        <v>3996</v>
      </c>
      <c r="E833" s="6">
        <v>4187</v>
      </c>
      <c r="F833" s="13">
        <v>4105</v>
      </c>
      <c r="G833">
        <f t="shared" si="36"/>
        <v>0</v>
      </c>
      <c r="H833">
        <f t="shared" si="37"/>
        <v>0</v>
      </c>
      <c r="I833">
        <f t="shared" si="38"/>
        <v>0</v>
      </c>
    </row>
    <row r="834" spans="1:9" x14ac:dyDescent="0.3">
      <c r="A834" s="12">
        <v>36500</v>
      </c>
      <c r="B834" s="5">
        <v>36550</v>
      </c>
      <c r="C834" s="6">
        <v>4193</v>
      </c>
      <c r="D834" s="6">
        <v>4002</v>
      </c>
      <c r="E834" s="6">
        <v>4193</v>
      </c>
      <c r="F834" s="13">
        <v>4111</v>
      </c>
      <c r="G834">
        <f t="shared" si="36"/>
        <v>0</v>
      </c>
      <c r="H834">
        <f t="shared" si="37"/>
        <v>0</v>
      </c>
      <c r="I834">
        <f t="shared" si="38"/>
        <v>0</v>
      </c>
    </row>
    <row r="835" spans="1:9" x14ac:dyDescent="0.3">
      <c r="A835" s="12">
        <v>36550</v>
      </c>
      <c r="B835" s="5">
        <v>36600</v>
      </c>
      <c r="C835" s="6">
        <v>4199</v>
      </c>
      <c r="D835" s="6">
        <v>4008</v>
      </c>
      <c r="E835" s="6">
        <v>4199</v>
      </c>
      <c r="F835" s="13">
        <v>4117</v>
      </c>
      <c r="G835">
        <f t="shared" si="36"/>
        <v>0</v>
      </c>
      <c r="H835">
        <f t="shared" si="37"/>
        <v>0</v>
      </c>
      <c r="I835">
        <f t="shared" si="38"/>
        <v>0</v>
      </c>
    </row>
    <row r="836" spans="1:9" x14ac:dyDescent="0.3">
      <c r="A836" s="12">
        <v>36600</v>
      </c>
      <c r="B836" s="5">
        <v>36650</v>
      </c>
      <c r="C836" s="6">
        <v>4205</v>
      </c>
      <c r="D836" s="6">
        <v>4014</v>
      </c>
      <c r="E836" s="6">
        <v>4205</v>
      </c>
      <c r="F836" s="13">
        <v>4123</v>
      </c>
      <c r="G836">
        <f t="shared" si="36"/>
        <v>0</v>
      </c>
      <c r="H836">
        <f t="shared" si="37"/>
        <v>0</v>
      </c>
      <c r="I836">
        <f t="shared" si="38"/>
        <v>0</v>
      </c>
    </row>
    <row r="837" spans="1:9" x14ac:dyDescent="0.3">
      <c r="A837" s="12">
        <v>36650</v>
      </c>
      <c r="B837" s="5">
        <v>36700</v>
      </c>
      <c r="C837" s="6">
        <v>4211</v>
      </c>
      <c r="D837" s="6">
        <v>4020</v>
      </c>
      <c r="E837" s="6">
        <v>4211</v>
      </c>
      <c r="F837" s="13">
        <v>4129</v>
      </c>
      <c r="G837">
        <f t="shared" si="36"/>
        <v>0</v>
      </c>
      <c r="H837">
        <f t="shared" si="37"/>
        <v>0</v>
      </c>
      <c r="I837">
        <f t="shared" si="38"/>
        <v>0</v>
      </c>
    </row>
    <row r="838" spans="1:9" x14ac:dyDescent="0.3">
      <c r="A838" s="12">
        <v>36700</v>
      </c>
      <c r="B838" s="5">
        <v>36750</v>
      </c>
      <c r="C838" s="6">
        <v>4217</v>
      </c>
      <c r="D838" s="6">
        <v>4026</v>
      </c>
      <c r="E838" s="6">
        <v>4217</v>
      </c>
      <c r="F838" s="13">
        <v>4135</v>
      </c>
      <c r="G838">
        <f t="shared" si="36"/>
        <v>0</v>
      </c>
      <c r="H838">
        <f t="shared" si="37"/>
        <v>0</v>
      </c>
      <c r="I838">
        <f t="shared" si="38"/>
        <v>0</v>
      </c>
    </row>
    <row r="839" spans="1:9" x14ac:dyDescent="0.3">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
      <c r="A840" s="12">
        <v>36800</v>
      </c>
      <c r="B840" s="5">
        <v>36850</v>
      </c>
      <c r="C840" s="6">
        <v>4229</v>
      </c>
      <c r="D840" s="6">
        <v>4038</v>
      </c>
      <c r="E840" s="6">
        <v>4229</v>
      </c>
      <c r="F840" s="13">
        <v>4147</v>
      </c>
      <c r="G840">
        <f t="shared" si="39"/>
        <v>0</v>
      </c>
      <c r="H840">
        <f t="shared" si="40"/>
        <v>0</v>
      </c>
      <c r="I840">
        <f t="shared" si="41"/>
        <v>0</v>
      </c>
    </row>
    <row r="841" spans="1:9" x14ac:dyDescent="0.3">
      <c r="A841" s="12">
        <v>36850</v>
      </c>
      <c r="B841" s="5">
        <v>36900</v>
      </c>
      <c r="C841" s="6">
        <v>4235</v>
      </c>
      <c r="D841" s="6">
        <v>4044</v>
      </c>
      <c r="E841" s="6">
        <v>4235</v>
      </c>
      <c r="F841" s="13">
        <v>4153</v>
      </c>
      <c r="G841">
        <f t="shared" si="39"/>
        <v>0</v>
      </c>
      <c r="H841">
        <f t="shared" si="40"/>
        <v>0</v>
      </c>
      <c r="I841">
        <f t="shared" si="41"/>
        <v>0</v>
      </c>
    </row>
    <row r="842" spans="1:9" x14ac:dyDescent="0.3">
      <c r="A842" s="12">
        <v>36900</v>
      </c>
      <c r="B842" s="5">
        <v>36950</v>
      </c>
      <c r="C842" s="6">
        <v>4241</v>
      </c>
      <c r="D842" s="6">
        <v>4050</v>
      </c>
      <c r="E842" s="6">
        <v>4241</v>
      </c>
      <c r="F842" s="13">
        <v>4159</v>
      </c>
      <c r="G842">
        <f t="shared" si="39"/>
        <v>0</v>
      </c>
      <c r="H842">
        <f t="shared" si="40"/>
        <v>0</v>
      </c>
      <c r="I842">
        <f t="shared" si="41"/>
        <v>0</v>
      </c>
    </row>
    <row r="843" spans="1:9" ht="15" thickBot="1" x14ac:dyDescent="0.35">
      <c r="A843" s="12">
        <v>36950</v>
      </c>
      <c r="B843" s="5">
        <v>37000</v>
      </c>
      <c r="C843" s="6">
        <v>4247</v>
      </c>
      <c r="D843" s="6">
        <v>4056</v>
      </c>
      <c r="E843" s="6">
        <v>4247</v>
      </c>
      <c r="F843" s="13">
        <v>4165</v>
      </c>
      <c r="G843">
        <f t="shared" si="39"/>
        <v>0</v>
      </c>
      <c r="H843">
        <f t="shared" si="40"/>
        <v>0</v>
      </c>
      <c r="I843">
        <f t="shared" si="41"/>
        <v>0</v>
      </c>
    </row>
    <row r="844" spans="1:9" ht="15.6" thickTop="1" thickBot="1" x14ac:dyDescent="0.35">
      <c r="A844" s="23">
        <v>37000</v>
      </c>
      <c r="B844" s="24"/>
      <c r="C844" s="24"/>
      <c r="D844" s="24"/>
      <c r="E844" s="24"/>
      <c r="F844" s="25"/>
      <c r="G844">
        <f t="shared" si="39"/>
        <v>0</v>
      </c>
      <c r="H844">
        <f t="shared" si="40"/>
        <v>0</v>
      </c>
      <c r="I844">
        <f t="shared" si="41"/>
        <v>0</v>
      </c>
    </row>
    <row r="845" spans="1:9" x14ac:dyDescent="0.3">
      <c r="A845" s="12">
        <v>37000</v>
      </c>
      <c r="B845" s="5">
        <v>37050</v>
      </c>
      <c r="C845" s="6">
        <v>4253</v>
      </c>
      <c r="D845" s="6">
        <v>4062</v>
      </c>
      <c r="E845" s="6">
        <v>4253</v>
      </c>
      <c r="F845" s="13">
        <v>4171</v>
      </c>
      <c r="G845">
        <f t="shared" si="39"/>
        <v>0</v>
      </c>
      <c r="H845">
        <f t="shared" si="40"/>
        <v>0</v>
      </c>
      <c r="I845">
        <f t="shared" si="41"/>
        <v>0</v>
      </c>
    </row>
    <row r="846" spans="1:9" x14ac:dyDescent="0.3">
      <c r="A846" s="12">
        <v>37050</v>
      </c>
      <c r="B846" s="5">
        <v>37100</v>
      </c>
      <c r="C846" s="6">
        <v>4259</v>
      </c>
      <c r="D846" s="6">
        <v>4068</v>
      </c>
      <c r="E846" s="6">
        <v>4259</v>
      </c>
      <c r="F846" s="13">
        <v>4177</v>
      </c>
      <c r="G846">
        <f t="shared" si="39"/>
        <v>0</v>
      </c>
      <c r="H846">
        <f t="shared" si="40"/>
        <v>0</v>
      </c>
      <c r="I846">
        <f t="shared" si="41"/>
        <v>0</v>
      </c>
    </row>
    <row r="847" spans="1:9" x14ac:dyDescent="0.3">
      <c r="A847" s="12">
        <v>37100</v>
      </c>
      <c r="B847" s="5">
        <v>37150</v>
      </c>
      <c r="C847" s="6">
        <v>4265</v>
      </c>
      <c r="D847" s="6">
        <v>4074</v>
      </c>
      <c r="E847" s="6">
        <v>4265</v>
      </c>
      <c r="F847" s="13">
        <v>4183</v>
      </c>
      <c r="G847">
        <f t="shared" si="39"/>
        <v>0</v>
      </c>
      <c r="H847">
        <f t="shared" si="40"/>
        <v>0</v>
      </c>
      <c r="I847">
        <f t="shared" si="41"/>
        <v>0</v>
      </c>
    </row>
    <row r="848" spans="1:9" x14ac:dyDescent="0.3">
      <c r="A848" s="12">
        <v>37150</v>
      </c>
      <c r="B848" s="5">
        <v>37200</v>
      </c>
      <c r="C848" s="6">
        <v>4271</v>
      </c>
      <c r="D848" s="6">
        <v>4080</v>
      </c>
      <c r="E848" s="6">
        <v>4271</v>
      </c>
      <c r="F848" s="13">
        <v>4189</v>
      </c>
      <c r="G848">
        <f t="shared" si="39"/>
        <v>0</v>
      </c>
      <c r="H848">
        <f t="shared" si="40"/>
        <v>0</v>
      </c>
      <c r="I848">
        <f t="shared" si="41"/>
        <v>0</v>
      </c>
    </row>
    <row r="849" spans="1:9" x14ac:dyDescent="0.3">
      <c r="A849" s="12">
        <v>37200</v>
      </c>
      <c r="B849" s="5">
        <v>37250</v>
      </c>
      <c r="C849" s="6">
        <v>4277</v>
      </c>
      <c r="D849" s="6">
        <v>4086</v>
      </c>
      <c r="E849" s="6">
        <v>4277</v>
      </c>
      <c r="F849" s="13">
        <v>4195</v>
      </c>
      <c r="G849">
        <f t="shared" si="39"/>
        <v>0</v>
      </c>
      <c r="H849">
        <f t="shared" si="40"/>
        <v>0</v>
      </c>
      <c r="I849">
        <f t="shared" si="41"/>
        <v>0</v>
      </c>
    </row>
    <row r="850" spans="1:9" x14ac:dyDescent="0.3">
      <c r="A850" s="12">
        <v>37250</v>
      </c>
      <c r="B850" s="5">
        <v>37300</v>
      </c>
      <c r="C850" s="6">
        <v>4283</v>
      </c>
      <c r="D850" s="6">
        <v>4092</v>
      </c>
      <c r="E850" s="6">
        <v>4283</v>
      </c>
      <c r="F850" s="13">
        <v>4201</v>
      </c>
      <c r="G850">
        <f t="shared" si="39"/>
        <v>0</v>
      </c>
      <c r="H850">
        <f t="shared" si="40"/>
        <v>0</v>
      </c>
      <c r="I850">
        <f t="shared" si="41"/>
        <v>0</v>
      </c>
    </row>
    <row r="851" spans="1:9" x14ac:dyDescent="0.3">
      <c r="A851" s="12">
        <v>37300</v>
      </c>
      <c r="B851" s="5">
        <v>37350</v>
      </c>
      <c r="C851" s="6">
        <v>4289</v>
      </c>
      <c r="D851" s="6">
        <v>4098</v>
      </c>
      <c r="E851" s="6">
        <v>4289</v>
      </c>
      <c r="F851" s="13">
        <v>4207</v>
      </c>
      <c r="G851">
        <f t="shared" si="39"/>
        <v>0</v>
      </c>
      <c r="H851">
        <f t="shared" si="40"/>
        <v>0</v>
      </c>
      <c r="I851">
        <f t="shared" si="41"/>
        <v>0</v>
      </c>
    </row>
    <row r="852" spans="1:9" x14ac:dyDescent="0.3">
      <c r="A852" s="12">
        <v>37350</v>
      </c>
      <c r="B852" s="5">
        <v>37400</v>
      </c>
      <c r="C852" s="6">
        <v>4295</v>
      </c>
      <c r="D852" s="6">
        <v>4104</v>
      </c>
      <c r="E852" s="6">
        <v>4295</v>
      </c>
      <c r="F852" s="13">
        <v>4213</v>
      </c>
      <c r="G852">
        <f t="shared" si="39"/>
        <v>0</v>
      </c>
      <c r="H852">
        <f t="shared" si="40"/>
        <v>0</v>
      </c>
      <c r="I852">
        <f t="shared" si="41"/>
        <v>0</v>
      </c>
    </row>
    <row r="853" spans="1:9" x14ac:dyDescent="0.3">
      <c r="A853" s="12">
        <v>37400</v>
      </c>
      <c r="B853" s="5">
        <v>37450</v>
      </c>
      <c r="C853" s="6">
        <v>4301</v>
      </c>
      <c r="D853" s="6">
        <v>4110</v>
      </c>
      <c r="E853" s="6">
        <v>4301</v>
      </c>
      <c r="F853" s="13">
        <v>4219</v>
      </c>
      <c r="G853">
        <f t="shared" si="39"/>
        <v>0</v>
      </c>
      <c r="H853">
        <f t="shared" si="40"/>
        <v>0</v>
      </c>
      <c r="I853">
        <f t="shared" si="41"/>
        <v>0</v>
      </c>
    </row>
    <row r="854" spans="1:9" x14ac:dyDescent="0.3">
      <c r="A854" s="12">
        <v>37450</v>
      </c>
      <c r="B854" s="5">
        <v>37500</v>
      </c>
      <c r="C854" s="6">
        <v>4307</v>
      </c>
      <c r="D854" s="6">
        <v>4116</v>
      </c>
      <c r="E854" s="6">
        <v>4307</v>
      </c>
      <c r="F854" s="13">
        <v>4225</v>
      </c>
      <c r="G854">
        <f t="shared" si="39"/>
        <v>0</v>
      </c>
      <c r="H854">
        <f t="shared" si="40"/>
        <v>0</v>
      </c>
      <c r="I854">
        <f t="shared" si="41"/>
        <v>0</v>
      </c>
    </row>
    <row r="855" spans="1:9" x14ac:dyDescent="0.3">
      <c r="A855" s="12">
        <v>37500</v>
      </c>
      <c r="B855" s="5">
        <v>37550</v>
      </c>
      <c r="C855" s="6">
        <v>4313</v>
      </c>
      <c r="D855" s="6">
        <v>4122</v>
      </c>
      <c r="E855" s="6">
        <v>4313</v>
      </c>
      <c r="F855" s="13">
        <v>4231</v>
      </c>
      <c r="G855">
        <f t="shared" si="39"/>
        <v>0</v>
      </c>
      <c r="H855">
        <f t="shared" si="40"/>
        <v>0</v>
      </c>
      <c r="I855">
        <f t="shared" si="41"/>
        <v>0</v>
      </c>
    </row>
    <row r="856" spans="1:9" x14ac:dyDescent="0.3">
      <c r="A856" s="12">
        <v>37550</v>
      </c>
      <c r="B856" s="5">
        <v>37600</v>
      </c>
      <c r="C856" s="6">
        <v>4319</v>
      </c>
      <c r="D856" s="6">
        <v>4128</v>
      </c>
      <c r="E856" s="6">
        <v>4319</v>
      </c>
      <c r="F856" s="13">
        <v>4237</v>
      </c>
      <c r="G856">
        <f t="shared" si="39"/>
        <v>0</v>
      </c>
      <c r="H856">
        <f t="shared" si="40"/>
        <v>0</v>
      </c>
      <c r="I856">
        <f t="shared" si="41"/>
        <v>0</v>
      </c>
    </row>
    <row r="857" spans="1:9" x14ac:dyDescent="0.3">
      <c r="A857" s="12">
        <v>37600</v>
      </c>
      <c r="B857" s="5">
        <v>37650</v>
      </c>
      <c r="C857" s="6">
        <v>4325</v>
      </c>
      <c r="D857" s="6">
        <v>4134</v>
      </c>
      <c r="E857" s="6">
        <v>4325</v>
      </c>
      <c r="F857" s="13">
        <v>4243</v>
      </c>
      <c r="G857">
        <f t="shared" si="39"/>
        <v>0</v>
      </c>
      <c r="H857">
        <f t="shared" si="40"/>
        <v>0</v>
      </c>
      <c r="I857">
        <f t="shared" si="41"/>
        <v>0</v>
      </c>
    </row>
    <row r="858" spans="1:9" x14ac:dyDescent="0.3">
      <c r="A858" s="12">
        <v>37650</v>
      </c>
      <c r="B858" s="5">
        <v>37700</v>
      </c>
      <c r="C858" s="6">
        <v>4331</v>
      </c>
      <c r="D858" s="6">
        <v>4140</v>
      </c>
      <c r="E858" s="6">
        <v>4331</v>
      </c>
      <c r="F858" s="13">
        <v>4249</v>
      </c>
      <c r="G858">
        <f t="shared" si="39"/>
        <v>0</v>
      </c>
      <c r="H858">
        <f t="shared" si="40"/>
        <v>0</v>
      </c>
      <c r="I858">
        <f t="shared" si="41"/>
        <v>0</v>
      </c>
    </row>
    <row r="859" spans="1:9" x14ac:dyDescent="0.3">
      <c r="A859" s="12">
        <v>37700</v>
      </c>
      <c r="B859" s="5">
        <v>37750</v>
      </c>
      <c r="C859" s="6">
        <v>4337</v>
      </c>
      <c r="D859" s="6">
        <v>4146</v>
      </c>
      <c r="E859" s="6">
        <v>4337</v>
      </c>
      <c r="F859" s="13">
        <v>4255</v>
      </c>
      <c r="G859">
        <f t="shared" si="39"/>
        <v>0</v>
      </c>
      <c r="H859">
        <f t="shared" si="40"/>
        <v>0</v>
      </c>
      <c r="I859">
        <f t="shared" si="41"/>
        <v>0</v>
      </c>
    </row>
    <row r="860" spans="1:9" x14ac:dyDescent="0.3">
      <c r="A860" s="12">
        <v>37750</v>
      </c>
      <c r="B860" s="5">
        <v>37800</v>
      </c>
      <c r="C860" s="6">
        <v>4343</v>
      </c>
      <c r="D860" s="6">
        <v>4152</v>
      </c>
      <c r="E860" s="6">
        <v>4343</v>
      </c>
      <c r="F860" s="13">
        <v>4261</v>
      </c>
      <c r="G860">
        <f t="shared" si="39"/>
        <v>0</v>
      </c>
      <c r="H860">
        <f t="shared" si="40"/>
        <v>0</v>
      </c>
      <c r="I860">
        <f t="shared" si="41"/>
        <v>0</v>
      </c>
    </row>
    <row r="861" spans="1:9" x14ac:dyDescent="0.3">
      <c r="A861" s="12">
        <v>37800</v>
      </c>
      <c r="B861" s="5">
        <v>37850</v>
      </c>
      <c r="C861" s="6">
        <v>4349</v>
      </c>
      <c r="D861" s="6">
        <v>4158</v>
      </c>
      <c r="E861" s="6">
        <v>4349</v>
      </c>
      <c r="F861" s="13">
        <v>4267</v>
      </c>
      <c r="G861">
        <f t="shared" si="39"/>
        <v>0</v>
      </c>
      <c r="H861">
        <f t="shared" si="40"/>
        <v>0</v>
      </c>
      <c r="I861">
        <f t="shared" si="41"/>
        <v>0</v>
      </c>
    </row>
    <row r="862" spans="1:9" x14ac:dyDescent="0.3">
      <c r="A862" s="12">
        <v>37850</v>
      </c>
      <c r="B862" s="5">
        <v>37900</v>
      </c>
      <c r="C862" s="6">
        <v>4355</v>
      </c>
      <c r="D862" s="6">
        <v>4164</v>
      </c>
      <c r="E862" s="6">
        <v>4355</v>
      </c>
      <c r="F862" s="13">
        <v>4273</v>
      </c>
      <c r="G862">
        <f t="shared" si="39"/>
        <v>0</v>
      </c>
      <c r="H862">
        <f t="shared" si="40"/>
        <v>0</v>
      </c>
      <c r="I862">
        <f t="shared" si="41"/>
        <v>0</v>
      </c>
    </row>
    <row r="863" spans="1:9" x14ac:dyDescent="0.3">
      <c r="A863" s="12">
        <v>37900</v>
      </c>
      <c r="B863" s="5">
        <v>37950</v>
      </c>
      <c r="C863" s="6">
        <v>4361</v>
      </c>
      <c r="D863" s="6">
        <v>4170</v>
      </c>
      <c r="E863" s="6">
        <v>4361</v>
      </c>
      <c r="F863" s="13">
        <v>4279</v>
      </c>
      <c r="G863">
        <f t="shared" si="39"/>
        <v>0</v>
      </c>
      <c r="H863">
        <f t="shared" si="40"/>
        <v>0</v>
      </c>
      <c r="I863">
        <f t="shared" si="41"/>
        <v>0</v>
      </c>
    </row>
    <row r="864" spans="1:9" ht="15" thickBot="1" x14ac:dyDescent="0.35">
      <c r="A864" s="12">
        <v>37950</v>
      </c>
      <c r="B864" s="5">
        <v>38000</v>
      </c>
      <c r="C864" s="6">
        <v>4367</v>
      </c>
      <c r="D864" s="6">
        <v>4176</v>
      </c>
      <c r="E864" s="6">
        <v>4367</v>
      </c>
      <c r="F864" s="13">
        <v>4285</v>
      </c>
      <c r="G864">
        <f t="shared" si="39"/>
        <v>0</v>
      </c>
      <c r="H864">
        <f t="shared" si="40"/>
        <v>0</v>
      </c>
      <c r="I864">
        <f t="shared" si="41"/>
        <v>0</v>
      </c>
    </row>
    <row r="865" spans="1:9" ht="15.6" thickTop="1" thickBot="1" x14ac:dyDescent="0.35">
      <c r="A865" s="23">
        <v>38000</v>
      </c>
      <c r="B865" s="24"/>
      <c r="C865" s="24"/>
      <c r="D865" s="24"/>
      <c r="E865" s="24"/>
      <c r="F865" s="25"/>
      <c r="G865">
        <f t="shared" si="39"/>
        <v>0</v>
      </c>
      <c r="H865">
        <f t="shared" si="40"/>
        <v>0</v>
      </c>
      <c r="I865">
        <f t="shared" si="41"/>
        <v>0</v>
      </c>
    </row>
    <row r="866" spans="1:9" x14ac:dyDescent="0.3">
      <c r="A866" s="12">
        <v>38000</v>
      </c>
      <c r="B866" s="5">
        <v>38050</v>
      </c>
      <c r="C866" s="6">
        <v>4373</v>
      </c>
      <c r="D866" s="6">
        <v>4182</v>
      </c>
      <c r="E866" s="6">
        <v>4373</v>
      </c>
      <c r="F866" s="13">
        <v>4291</v>
      </c>
      <c r="G866">
        <f t="shared" si="39"/>
        <v>0</v>
      </c>
      <c r="H866">
        <f t="shared" si="40"/>
        <v>0</v>
      </c>
      <c r="I866">
        <f t="shared" si="41"/>
        <v>0</v>
      </c>
    </row>
    <row r="867" spans="1:9" x14ac:dyDescent="0.3">
      <c r="A867" s="12">
        <v>38050</v>
      </c>
      <c r="B867" s="5">
        <v>38100</v>
      </c>
      <c r="C867" s="6">
        <v>4379</v>
      </c>
      <c r="D867" s="6">
        <v>4188</v>
      </c>
      <c r="E867" s="6">
        <v>4379</v>
      </c>
      <c r="F867" s="13">
        <v>4297</v>
      </c>
      <c r="G867">
        <f t="shared" si="39"/>
        <v>0</v>
      </c>
      <c r="H867">
        <f t="shared" si="40"/>
        <v>0</v>
      </c>
      <c r="I867">
        <f t="shared" si="41"/>
        <v>0</v>
      </c>
    </row>
    <row r="868" spans="1:9" x14ac:dyDescent="0.3">
      <c r="A868" s="12">
        <v>38100</v>
      </c>
      <c r="B868" s="5">
        <v>38150</v>
      </c>
      <c r="C868" s="6">
        <v>4385</v>
      </c>
      <c r="D868" s="6">
        <v>4194</v>
      </c>
      <c r="E868" s="6">
        <v>4385</v>
      </c>
      <c r="F868" s="13">
        <v>4303</v>
      </c>
      <c r="G868">
        <f t="shared" si="39"/>
        <v>0</v>
      </c>
      <c r="H868">
        <f t="shared" si="40"/>
        <v>0</v>
      </c>
      <c r="I868">
        <f t="shared" si="41"/>
        <v>0</v>
      </c>
    </row>
    <row r="869" spans="1:9" x14ac:dyDescent="0.3">
      <c r="A869" s="12">
        <v>38150</v>
      </c>
      <c r="B869" s="5">
        <v>38200</v>
      </c>
      <c r="C869" s="6">
        <v>4391</v>
      </c>
      <c r="D869" s="6">
        <v>4200</v>
      </c>
      <c r="E869" s="6">
        <v>4391</v>
      </c>
      <c r="F869" s="13">
        <v>4309</v>
      </c>
      <c r="G869">
        <f t="shared" si="39"/>
        <v>0</v>
      </c>
      <c r="H869">
        <f t="shared" si="40"/>
        <v>0</v>
      </c>
      <c r="I869">
        <f t="shared" si="41"/>
        <v>0</v>
      </c>
    </row>
    <row r="870" spans="1:9" x14ac:dyDescent="0.3">
      <c r="A870" s="12">
        <v>38200</v>
      </c>
      <c r="B870" s="5">
        <v>38250</v>
      </c>
      <c r="C870" s="6">
        <v>4397</v>
      </c>
      <c r="D870" s="6">
        <v>4206</v>
      </c>
      <c r="E870" s="6">
        <v>4397</v>
      </c>
      <c r="F870" s="13">
        <v>4315</v>
      </c>
      <c r="G870">
        <f t="shared" si="39"/>
        <v>0</v>
      </c>
      <c r="H870">
        <f t="shared" si="40"/>
        <v>0</v>
      </c>
      <c r="I870">
        <f t="shared" si="41"/>
        <v>0</v>
      </c>
    </row>
    <row r="871" spans="1:9" x14ac:dyDescent="0.3">
      <c r="A871" s="12">
        <v>38250</v>
      </c>
      <c r="B871" s="5">
        <v>38300</v>
      </c>
      <c r="C871" s="6">
        <v>4403</v>
      </c>
      <c r="D871" s="6">
        <v>4212</v>
      </c>
      <c r="E871" s="6">
        <v>4403</v>
      </c>
      <c r="F871" s="13">
        <v>4321</v>
      </c>
      <c r="G871">
        <f t="shared" si="39"/>
        <v>0</v>
      </c>
      <c r="H871">
        <f t="shared" si="40"/>
        <v>0</v>
      </c>
      <c r="I871">
        <f t="shared" si="41"/>
        <v>0</v>
      </c>
    </row>
    <row r="872" spans="1:9" x14ac:dyDescent="0.3">
      <c r="A872" s="12">
        <v>38300</v>
      </c>
      <c r="B872" s="5">
        <v>38350</v>
      </c>
      <c r="C872" s="6">
        <v>4409</v>
      </c>
      <c r="D872" s="6">
        <v>4218</v>
      </c>
      <c r="E872" s="6">
        <v>4409</v>
      </c>
      <c r="F872" s="13">
        <v>4327</v>
      </c>
      <c r="G872">
        <f t="shared" si="39"/>
        <v>0</v>
      </c>
      <c r="H872">
        <f t="shared" si="40"/>
        <v>0</v>
      </c>
      <c r="I872">
        <f t="shared" si="41"/>
        <v>0</v>
      </c>
    </row>
    <row r="873" spans="1:9" x14ac:dyDescent="0.3">
      <c r="A873" s="12">
        <v>38350</v>
      </c>
      <c r="B873" s="5">
        <v>38400</v>
      </c>
      <c r="C873" s="6">
        <v>4415</v>
      </c>
      <c r="D873" s="6">
        <v>4224</v>
      </c>
      <c r="E873" s="6">
        <v>4415</v>
      </c>
      <c r="F873" s="13">
        <v>4333</v>
      </c>
      <c r="G873">
        <f t="shared" si="39"/>
        <v>0</v>
      </c>
      <c r="H873">
        <f t="shared" si="40"/>
        <v>0</v>
      </c>
      <c r="I873">
        <f t="shared" si="41"/>
        <v>0</v>
      </c>
    </row>
    <row r="874" spans="1:9" x14ac:dyDescent="0.3">
      <c r="A874" s="12">
        <v>38400</v>
      </c>
      <c r="B874" s="5">
        <v>38450</v>
      </c>
      <c r="C874" s="6">
        <v>4421</v>
      </c>
      <c r="D874" s="6">
        <v>4230</v>
      </c>
      <c r="E874" s="6">
        <v>4421</v>
      </c>
      <c r="F874" s="13">
        <v>4339</v>
      </c>
      <c r="G874">
        <f t="shared" si="39"/>
        <v>0</v>
      </c>
      <c r="H874">
        <f t="shared" si="40"/>
        <v>0</v>
      </c>
      <c r="I874">
        <f t="shared" si="41"/>
        <v>0</v>
      </c>
    </row>
    <row r="875" spans="1:9" x14ac:dyDescent="0.3">
      <c r="A875" s="12">
        <v>38450</v>
      </c>
      <c r="B875" s="5">
        <v>38500</v>
      </c>
      <c r="C875" s="6">
        <v>4427</v>
      </c>
      <c r="D875" s="6">
        <v>4236</v>
      </c>
      <c r="E875" s="6">
        <v>4427</v>
      </c>
      <c r="F875" s="13">
        <v>4345</v>
      </c>
      <c r="G875">
        <f t="shared" si="39"/>
        <v>0</v>
      </c>
      <c r="H875">
        <f t="shared" si="40"/>
        <v>0</v>
      </c>
      <c r="I875">
        <f t="shared" si="41"/>
        <v>0</v>
      </c>
    </row>
    <row r="876" spans="1:9" x14ac:dyDescent="0.3">
      <c r="A876" s="12">
        <v>38500</v>
      </c>
      <c r="B876" s="5">
        <v>38550</v>
      </c>
      <c r="C876" s="6">
        <v>4433</v>
      </c>
      <c r="D876" s="6">
        <v>4242</v>
      </c>
      <c r="E876" s="6">
        <v>4433</v>
      </c>
      <c r="F876" s="13">
        <v>4351</v>
      </c>
      <c r="G876">
        <f t="shared" si="39"/>
        <v>0</v>
      </c>
      <c r="H876">
        <f t="shared" si="40"/>
        <v>0</v>
      </c>
      <c r="I876">
        <f t="shared" si="41"/>
        <v>0</v>
      </c>
    </row>
    <row r="877" spans="1:9" x14ac:dyDescent="0.3">
      <c r="A877" s="12">
        <v>38550</v>
      </c>
      <c r="B877" s="5">
        <v>38600</v>
      </c>
      <c r="C877" s="6">
        <v>4439</v>
      </c>
      <c r="D877" s="6">
        <v>4248</v>
      </c>
      <c r="E877" s="6">
        <v>4439</v>
      </c>
      <c r="F877" s="13">
        <v>4357</v>
      </c>
      <c r="G877">
        <f t="shared" si="39"/>
        <v>0</v>
      </c>
      <c r="H877">
        <f t="shared" si="40"/>
        <v>0</v>
      </c>
      <c r="I877">
        <f t="shared" si="41"/>
        <v>0</v>
      </c>
    </row>
    <row r="878" spans="1:9" x14ac:dyDescent="0.3">
      <c r="A878" s="12">
        <v>38600</v>
      </c>
      <c r="B878" s="5">
        <v>38650</v>
      </c>
      <c r="C878" s="6">
        <v>4445</v>
      </c>
      <c r="D878" s="6">
        <v>4254</v>
      </c>
      <c r="E878" s="6">
        <v>4445</v>
      </c>
      <c r="F878" s="13">
        <v>4363</v>
      </c>
      <c r="G878">
        <f t="shared" si="39"/>
        <v>0</v>
      </c>
      <c r="H878">
        <f t="shared" si="40"/>
        <v>0</v>
      </c>
      <c r="I878">
        <f t="shared" si="41"/>
        <v>0</v>
      </c>
    </row>
    <row r="879" spans="1:9" x14ac:dyDescent="0.3">
      <c r="A879" s="12">
        <v>38650</v>
      </c>
      <c r="B879" s="5">
        <v>38700</v>
      </c>
      <c r="C879" s="6">
        <v>4451</v>
      </c>
      <c r="D879" s="6">
        <v>4260</v>
      </c>
      <c r="E879" s="6">
        <v>4451</v>
      </c>
      <c r="F879" s="13">
        <v>4369</v>
      </c>
      <c r="G879">
        <f t="shared" si="39"/>
        <v>0</v>
      </c>
      <c r="H879">
        <f t="shared" si="40"/>
        <v>0</v>
      </c>
      <c r="I879">
        <f t="shared" si="41"/>
        <v>0</v>
      </c>
    </row>
    <row r="880" spans="1:9" x14ac:dyDescent="0.3">
      <c r="A880" s="12">
        <v>38700</v>
      </c>
      <c r="B880" s="5">
        <v>38750</v>
      </c>
      <c r="C880" s="6">
        <v>4459</v>
      </c>
      <c r="D880" s="6">
        <v>4266</v>
      </c>
      <c r="E880" s="6">
        <v>4459</v>
      </c>
      <c r="F880" s="13">
        <v>4375</v>
      </c>
      <c r="G880">
        <f t="shared" si="39"/>
        <v>0</v>
      </c>
      <c r="H880">
        <f t="shared" si="40"/>
        <v>0</v>
      </c>
      <c r="I880">
        <f t="shared" si="41"/>
        <v>0</v>
      </c>
    </row>
    <row r="881" spans="1:9" x14ac:dyDescent="0.3">
      <c r="A881" s="12">
        <v>38750</v>
      </c>
      <c r="B881" s="5">
        <v>38800</v>
      </c>
      <c r="C881" s="6">
        <v>4470</v>
      </c>
      <c r="D881" s="6">
        <v>4272</v>
      </c>
      <c r="E881" s="6">
        <v>4470</v>
      </c>
      <c r="F881" s="13">
        <v>4381</v>
      </c>
      <c r="G881">
        <f t="shared" si="39"/>
        <v>0</v>
      </c>
      <c r="H881">
        <f t="shared" si="40"/>
        <v>0</v>
      </c>
      <c r="I881">
        <f t="shared" si="41"/>
        <v>0</v>
      </c>
    </row>
    <row r="882" spans="1:9" x14ac:dyDescent="0.3">
      <c r="A882" s="12">
        <v>38800</v>
      </c>
      <c r="B882" s="5">
        <v>38850</v>
      </c>
      <c r="C882" s="6">
        <v>4481</v>
      </c>
      <c r="D882" s="6">
        <v>4278</v>
      </c>
      <c r="E882" s="6">
        <v>4481</v>
      </c>
      <c r="F882" s="13">
        <v>4387</v>
      </c>
      <c r="G882">
        <f t="shared" si="39"/>
        <v>0</v>
      </c>
      <c r="H882">
        <f t="shared" si="40"/>
        <v>0</v>
      </c>
      <c r="I882">
        <f t="shared" si="41"/>
        <v>0</v>
      </c>
    </row>
    <row r="883" spans="1:9" x14ac:dyDescent="0.3">
      <c r="A883" s="12">
        <v>38850</v>
      </c>
      <c r="B883" s="5">
        <v>38900</v>
      </c>
      <c r="C883" s="6">
        <v>4492</v>
      </c>
      <c r="D883" s="6">
        <v>4284</v>
      </c>
      <c r="E883" s="6">
        <v>4492</v>
      </c>
      <c r="F883" s="13">
        <v>4393</v>
      </c>
      <c r="G883">
        <f t="shared" si="39"/>
        <v>0</v>
      </c>
      <c r="H883">
        <f t="shared" si="40"/>
        <v>0</v>
      </c>
      <c r="I883">
        <f t="shared" si="41"/>
        <v>0</v>
      </c>
    </row>
    <row r="884" spans="1:9" x14ac:dyDescent="0.3">
      <c r="A884" s="12">
        <v>38900</v>
      </c>
      <c r="B884" s="5">
        <v>38950</v>
      </c>
      <c r="C884" s="6">
        <v>4503</v>
      </c>
      <c r="D884" s="6">
        <v>4290</v>
      </c>
      <c r="E884" s="6">
        <v>4503</v>
      </c>
      <c r="F884" s="13">
        <v>4399</v>
      </c>
      <c r="G884">
        <f t="shared" si="39"/>
        <v>0</v>
      </c>
      <c r="H884">
        <f t="shared" si="40"/>
        <v>0</v>
      </c>
      <c r="I884">
        <f t="shared" si="41"/>
        <v>0</v>
      </c>
    </row>
    <row r="885" spans="1:9" ht="15" thickBot="1" x14ac:dyDescent="0.35">
      <c r="A885" s="12">
        <v>38950</v>
      </c>
      <c r="B885" s="5">
        <v>39000</v>
      </c>
      <c r="C885" s="6">
        <v>4514</v>
      </c>
      <c r="D885" s="6">
        <v>4296</v>
      </c>
      <c r="E885" s="6">
        <v>4514</v>
      </c>
      <c r="F885" s="13">
        <v>4405</v>
      </c>
      <c r="G885">
        <f t="shared" si="39"/>
        <v>0</v>
      </c>
      <c r="H885">
        <f t="shared" si="40"/>
        <v>0</v>
      </c>
      <c r="I885">
        <f t="shared" si="41"/>
        <v>0</v>
      </c>
    </row>
    <row r="886" spans="1:9" ht="15.6" thickTop="1" thickBot="1" x14ac:dyDescent="0.35">
      <c r="A886" s="23">
        <v>39000</v>
      </c>
      <c r="B886" s="24"/>
      <c r="C886" s="24"/>
      <c r="D886" s="24"/>
      <c r="E886" s="24"/>
      <c r="F886" s="25"/>
      <c r="G886">
        <f t="shared" si="39"/>
        <v>0</v>
      </c>
      <c r="H886">
        <f t="shared" si="40"/>
        <v>0</v>
      </c>
      <c r="I886">
        <f t="shared" si="41"/>
        <v>0</v>
      </c>
    </row>
    <row r="887" spans="1:9" x14ac:dyDescent="0.3">
      <c r="A887" s="12">
        <v>39000</v>
      </c>
      <c r="B887" s="5">
        <v>39050</v>
      </c>
      <c r="C887" s="6">
        <v>4525</v>
      </c>
      <c r="D887" s="6">
        <v>4302</v>
      </c>
      <c r="E887" s="6">
        <v>4525</v>
      </c>
      <c r="F887" s="13">
        <v>4411</v>
      </c>
      <c r="G887">
        <f t="shared" si="39"/>
        <v>0</v>
      </c>
      <c r="H887">
        <f t="shared" si="40"/>
        <v>0</v>
      </c>
      <c r="I887">
        <f t="shared" si="41"/>
        <v>0</v>
      </c>
    </row>
    <row r="888" spans="1:9" x14ac:dyDescent="0.3">
      <c r="A888" s="12">
        <v>39050</v>
      </c>
      <c r="B888" s="5">
        <v>39100</v>
      </c>
      <c r="C888" s="6">
        <v>4536</v>
      </c>
      <c r="D888" s="6">
        <v>4308</v>
      </c>
      <c r="E888" s="6">
        <v>4536</v>
      </c>
      <c r="F888" s="13">
        <v>4417</v>
      </c>
      <c r="G888">
        <f t="shared" si="39"/>
        <v>0</v>
      </c>
      <c r="H888">
        <f t="shared" si="40"/>
        <v>0</v>
      </c>
      <c r="I888">
        <f t="shared" si="41"/>
        <v>0</v>
      </c>
    </row>
    <row r="889" spans="1:9" x14ac:dyDescent="0.3">
      <c r="A889" s="12">
        <v>39100</v>
      </c>
      <c r="B889" s="5">
        <v>39150</v>
      </c>
      <c r="C889" s="6">
        <v>4547</v>
      </c>
      <c r="D889" s="6">
        <v>4314</v>
      </c>
      <c r="E889" s="6">
        <v>4547</v>
      </c>
      <c r="F889" s="13">
        <v>4423</v>
      </c>
      <c r="G889">
        <f t="shared" si="39"/>
        <v>0</v>
      </c>
      <c r="H889">
        <f t="shared" si="40"/>
        <v>0</v>
      </c>
      <c r="I889">
        <f t="shared" si="41"/>
        <v>0</v>
      </c>
    </row>
    <row r="890" spans="1:9" x14ac:dyDescent="0.3">
      <c r="A890" s="12">
        <v>39150</v>
      </c>
      <c r="B890" s="5">
        <v>39200</v>
      </c>
      <c r="C890" s="6">
        <v>4558</v>
      </c>
      <c r="D890" s="6">
        <v>4320</v>
      </c>
      <c r="E890" s="6">
        <v>4558</v>
      </c>
      <c r="F890" s="13">
        <v>4429</v>
      </c>
      <c r="G890">
        <f t="shared" si="39"/>
        <v>0</v>
      </c>
      <c r="H890">
        <f t="shared" si="40"/>
        <v>0</v>
      </c>
      <c r="I890">
        <f t="shared" si="41"/>
        <v>0</v>
      </c>
    </row>
    <row r="891" spans="1:9" x14ac:dyDescent="0.3">
      <c r="A891" s="12">
        <v>39200</v>
      </c>
      <c r="B891" s="5">
        <v>39250</v>
      </c>
      <c r="C891" s="6">
        <v>4569</v>
      </c>
      <c r="D891" s="6">
        <v>4326</v>
      </c>
      <c r="E891" s="6">
        <v>4569</v>
      </c>
      <c r="F891" s="13">
        <v>4435</v>
      </c>
      <c r="G891">
        <f t="shared" si="39"/>
        <v>0</v>
      </c>
      <c r="H891">
        <f t="shared" si="40"/>
        <v>0</v>
      </c>
      <c r="I891">
        <f t="shared" si="41"/>
        <v>0</v>
      </c>
    </row>
    <row r="892" spans="1:9" x14ac:dyDescent="0.3">
      <c r="A892" s="12">
        <v>39250</v>
      </c>
      <c r="B892" s="5">
        <v>39300</v>
      </c>
      <c r="C892" s="6">
        <v>4580</v>
      </c>
      <c r="D892" s="6">
        <v>4332</v>
      </c>
      <c r="E892" s="6">
        <v>4580</v>
      </c>
      <c r="F892" s="13">
        <v>4441</v>
      </c>
      <c r="G892">
        <f t="shared" si="39"/>
        <v>0</v>
      </c>
      <c r="H892">
        <f t="shared" si="40"/>
        <v>0</v>
      </c>
      <c r="I892">
        <f t="shared" si="41"/>
        <v>0</v>
      </c>
    </row>
    <row r="893" spans="1:9" x14ac:dyDescent="0.3">
      <c r="A893" s="12">
        <v>39300</v>
      </c>
      <c r="B893" s="5">
        <v>39350</v>
      </c>
      <c r="C893" s="6">
        <v>4591</v>
      </c>
      <c r="D893" s="6">
        <v>4338</v>
      </c>
      <c r="E893" s="6">
        <v>4591</v>
      </c>
      <c r="F893" s="13">
        <v>4447</v>
      </c>
      <c r="G893">
        <f t="shared" si="39"/>
        <v>0</v>
      </c>
      <c r="H893">
        <f t="shared" si="40"/>
        <v>0</v>
      </c>
      <c r="I893">
        <f t="shared" si="41"/>
        <v>0</v>
      </c>
    </row>
    <row r="894" spans="1:9" x14ac:dyDescent="0.3">
      <c r="A894" s="12">
        <v>39350</v>
      </c>
      <c r="B894" s="5">
        <v>39400</v>
      </c>
      <c r="C894" s="6">
        <v>4602</v>
      </c>
      <c r="D894" s="6">
        <v>4344</v>
      </c>
      <c r="E894" s="6">
        <v>4602</v>
      </c>
      <c r="F894" s="13">
        <v>4453</v>
      </c>
      <c r="G894">
        <f t="shared" si="39"/>
        <v>0</v>
      </c>
      <c r="H894">
        <f t="shared" si="40"/>
        <v>0</v>
      </c>
      <c r="I894">
        <f t="shared" si="41"/>
        <v>0</v>
      </c>
    </row>
    <row r="895" spans="1:9" x14ac:dyDescent="0.3">
      <c r="A895" s="12">
        <v>39400</v>
      </c>
      <c r="B895" s="5">
        <v>39450</v>
      </c>
      <c r="C895" s="6">
        <v>4613</v>
      </c>
      <c r="D895" s="6">
        <v>4350</v>
      </c>
      <c r="E895" s="6">
        <v>4613</v>
      </c>
      <c r="F895" s="13">
        <v>4459</v>
      </c>
      <c r="G895">
        <f t="shared" si="39"/>
        <v>0</v>
      </c>
      <c r="H895">
        <f t="shared" si="40"/>
        <v>0</v>
      </c>
      <c r="I895">
        <f t="shared" si="41"/>
        <v>0</v>
      </c>
    </row>
    <row r="896" spans="1:9" x14ac:dyDescent="0.3">
      <c r="A896" s="12">
        <v>39450</v>
      </c>
      <c r="B896" s="5">
        <v>39500</v>
      </c>
      <c r="C896" s="6">
        <v>4624</v>
      </c>
      <c r="D896" s="6">
        <v>4356</v>
      </c>
      <c r="E896" s="6">
        <v>4624</v>
      </c>
      <c r="F896" s="13">
        <v>4465</v>
      </c>
      <c r="G896">
        <f t="shared" si="39"/>
        <v>0</v>
      </c>
      <c r="H896">
        <f t="shared" si="40"/>
        <v>0</v>
      </c>
      <c r="I896">
        <f t="shared" si="41"/>
        <v>0</v>
      </c>
    </row>
    <row r="897" spans="1:9" x14ac:dyDescent="0.3">
      <c r="A897" s="12">
        <v>39500</v>
      </c>
      <c r="B897" s="5">
        <v>39550</v>
      </c>
      <c r="C897" s="6">
        <v>4635</v>
      </c>
      <c r="D897" s="6">
        <v>4362</v>
      </c>
      <c r="E897" s="6">
        <v>4635</v>
      </c>
      <c r="F897" s="13">
        <v>4471</v>
      </c>
      <c r="G897">
        <f t="shared" si="39"/>
        <v>0</v>
      </c>
      <c r="H897">
        <f t="shared" si="40"/>
        <v>0</v>
      </c>
      <c r="I897">
        <f t="shared" si="41"/>
        <v>0</v>
      </c>
    </row>
    <row r="898" spans="1:9" x14ac:dyDescent="0.3">
      <c r="A898" s="12">
        <v>39550</v>
      </c>
      <c r="B898" s="5">
        <v>39600</v>
      </c>
      <c r="C898" s="6">
        <v>4646</v>
      </c>
      <c r="D898" s="6">
        <v>4368</v>
      </c>
      <c r="E898" s="6">
        <v>4646</v>
      </c>
      <c r="F898" s="13">
        <v>4477</v>
      </c>
      <c r="G898">
        <f t="shared" si="39"/>
        <v>0</v>
      </c>
      <c r="H898">
        <f t="shared" si="40"/>
        <v>0</v>
      </c>
      <c r="I898">
        <f t="shared" si="41"/>
        <v>0</v>
      </c>
    </row>
    <row r="899" spans="1:9" x14ac:dyDescent="0.3">
      <c r="A899" s="12">
        <v>39600</v>
      </c>
      <c r="B899" s="5">
        <v>39650</v>
      </c>
      <c r="C899" s="6">
        <v>4657</v>
      </c>
      <c r="D899" s="6">
        <v>4374</v>
      </c>
      <c r="E899" s="6">
        <v>4657</v>
      </c>
      <c r="F899" s="13">
        <v>4483</v>
      </c>
      <c r="G899">
        <f t="shared" si="39"/>
        <v>0</v>
      </c>
      <c r="H899">
        <f t="shared" si="40"/>
        <v>0</v>
      </c>
      <c r="I899">
        <f t="shared" si="41"/>
        <v>0</v>
      </c>
    </row>
    <row r="900" spans="1:9" x14ac:dyDescent="0.3">
      <c r="A900" s="12">
        <v>39650</v>
      </c>
      <c r="B900" s="5">
        <v>39700</v>
      </c>
      <c r="C900" s="6">
        <v>4668</v>
      </c>
      <c r="D900" s="6">
        <v>4380</v>
      </c>
      <c r="E900" s="6">
        <v>4668</v>
      </c>
      <c r="F900" s="13">
        <v>4489</v>
      </c>
      <c r="G900">
        <f t="shared" si="39"/>
        <v>0</v>
      </c>
      <c r="H900">
        <f t="shared" si="40"/>
        <v>0</v>
      </c>
      <c r="I900">
        <f t="shared" si="41"/>
        <v>0</v>
      </c>
    </row>
    <row r="901" spans="1:9" x14ac:dyDescent="0.3">
      <c r="A901" s="12">
        <v>39700</v>
      </c>
      <c r="B901" s="5">
        <v>39750</v>
      </c>
      <c r="C901" s="6">
        <v>4679</v>
      </c>
      <c r="D901" s="6">
        <v>4386</v>
      </c>
      <c r="E901" s="6">
        <v>4679</v>
      </c>
      <c r="F901" s="13">
        <v>4495</v>
      </c>
      <c r="G901">
        <f t="shared" si="39"/>
        <v>0</v>
      </c>
      <c r="H901">
        <f t="shared" si="40"/>
        <v>0</v>
      </c>
      <c r="I901">
        <f t="shared" si="41"/>
        <v>0</v>
      </c>
    </row>
    <row r="902" spans="1:9" x14ac:dyDescent="0.3">
      <c r="A902" s="12">
        <v>39750</v>
      </c>
      <c r="B902" s="5">
        <v>39800</v>
      </c>
      <c r="C902" s="6">
        <v>4690</v>
      </c>
      <c r="D902" s="6">
        <v>4392</v>
      </c>
      <c r="E902" s="6">
        <v>4690</v>
      </c>
      <c r="F902" s="13">
        <v>4501</v>
      </c>
      <c r="G902">
        <f t="shared" si="39"/>
        <v>0</v>
      </c>
      <c r="H902">
        <f t="shared" si="40"/>
        <v>0</v>
      </c>
      <c r="I902">
        <f t="shared" si="41"/>
        <v>0</v>
      </c>
    </row>
    <row r="903" spans="1:9" x14ac:dyDescent="0.3">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
      <c r="A904" s="12">
        <v>39850</v>
      </c>
      <c r="B904" s="5">
        <v>39900</v>
      </c>
      <c r="C904" s="6">
        <v>4712</v>
      </c>
      <c r="D904" s="6">
        <v>4404</v>
      </c>
      <c r="E904" s="6">
        <v>4712</v>
      </c>
      <c r="F904" s="13">
        <v>4513</v>
      </c>
      <c r="G904">
        <f t="shared" si="42"/>
        <v>0</v>
      </c>
      <c r="H904">
        <f t="shared" si="43"/>
        <v>0</v>
      </c>
      <c r="I904">
        <f t="shared" si="44"/>
        <v>0</v>
      </c>
    </row>
    <row r="905" spans="1:9" x14ac:dyDescent="0.3">
      <c r="A905" s="12">
        <v>39900</v>
      </c>
      <c r="B905" s="5">
        <v>39950</v>
      </c>
      <c r="C905" s="6">
        <v>4723</v>
      </c>
      <c r="D905" s="6">
        <v>4410</v>
      </c>
      <c r="E905" s="6">
        <v>4723</v>
      </c>
      <c r="F905" s="13">
        <v>4519</v>
      </c>
      <c r="G905">
        <f t="shared" si="42"/>
        <v>0</v>
      </c>
      <c r="H905">
        <f t="shared" si="43"/>
        <v>0</v>
      </c>
      <c r="I905">
        <f t="shared" si="44"/>
        <v>0</v>
      </c>
    </row>
    <row r="906" spans="1:9" ht="15" thickBot="1" x14ac:dyDescent="0.35">
      <c r="A906" s="12">
        <v>39950</v>
      </c>
      <c r="B906" s="5">
        <v>40000</v>
      </c>
      <c r="C906" s="6">
        <v>4734</v>
      </c>
      <c r="D906" s="6">
        <v>4416</v>
      </c>
      <c r="E906" s="6">
        <v>4734</v>
      </c>
      <c r="F906" s="13">
        <v>4525</v>
      </c>
      <c r="G906">
        <f t="shared" si="42"/>
        <v>0</v>
      </c>
      <c r="H906">
        <f t="shared" si="43"/>
        <v>0</v>
      </c>
      <c r="I906">
        <f t="shared" si="44"/>
        <v>0</v>
      </c>
    </row>
    <row r="907" spans="1:9" ht="15.6" thickTop="1" thickBot="1" x14ac:dyDescent="0.35">
      <c r="A907" s="23">
        <v>40000</v>
      </c>
      <c r="B907" s="24"/>
      <c r="C907" s="24"/>
      <c r="D907" s="24"/>
      <c r="E907" s="24"/>
      <c r="F907" s="25"/>
      <c r="G907">
        <f t="shared" si="42"/>
        <v>0</v>
      </c>
      <c r="H907">
        <f t="shared" si="43"/>
        <v>0</v>
      </c>
      <c r="I907">
        <f t="shared" si="44"/>
        <v>0</v>
      </c>
    </row>
    <row r="908" spans="1:9" x14ac:dyDescent="0.3">
      <c r="A908" s="12">
        <v>40000</v>
      </c>
      <c r="B908" s="5">
        <v>40050</v>
      </c>
      <c r="C908" s="6">
        <v>4745</v>
      </c>
      <c r="D908" s="6">
        <v>4422</v>
      </c>
      <c r="E908" s="6">
        <v>4745</v>
      </c>
      <c r="F908" s="13">
        <v>4531</v>
      </c>
      <c r="G908">
        <f t="shared" si="42"/>
        <v>0</v>
      </c>
      <c r="H908">
        <f t="shared" si="43"/>
        <v>0</v>
      </c>
      <c r="I908">
        <f t="shared" si="44"/>
        <v>0</v>
      </c>
    </row>
    <row r="909" spans="1:9" x14ac:dyDescent="0.3">
      <c r="A909" s="12">
        <v>40050</v>
      </c>
      <c r="B909" s="5">
        <v>40100</v>
      </c>
      <c r="C909" s="6">
        <v>4756</v>
      </c>
      <c r="D909" s="6">
        <v>4428</v>
      </c>
      <c r="E909" s="6">
        <v>4756</v>
      </c>
      <c r="F909" s="13">
        <v>4537</v>
      </c>
      <c r="G909">
        <f t="shared" si="42"/>
        <v>0</v>
      </c>
      <c r="H909">
        <f t="shared" si="43"/>
        <v>0</v>
      </c>
      <c r="I909">
        <f t="shared" si="44"/>
        <v>0</v>
      </c>
    </row>
    <row r="910" spans="1:9" x14ac:dyDescent="0.3">
      <c r="A910" s="12">
        <v>40100</v>
      </c>
      <c r="B910" s="5">
        <v>40150</v>
      </c>
      <c r="C910" s="6">
        <v>4767</v>
      </c>
      <c r="D910" s="6">
        <v>4434</v>
      </c>
      <c r="E910" s="6">
        <v>4767</v>
      </c>
      <c r="F910" s="13">
        <v>4543</v>
      </c>
      <c r="G910">
        <f t="shared" si="42"/>
        <v>0</v>
      </c>
      <c r="H910">
        <f t="shared" si="43"/>
        <v>0</v>
      </c>
      <c r="I910">
        <f t="shared" si="44"/>
        <v>0</v>
      </c>
    </row>
    <row r="911" spans="1:9" x14ac:dyDescent="0.3">
      <c r="A911" s="12">
        <v>40150</v>
      </c>
      <c r="B911" s="5">
        <v>40200</v>
      </c>
      <c r="C911" s="6">
        <v>4778</v>
      </c>
      <c r="D911" s="6">
        <v>4440</v>
      </c>
      <c r="E911" s="6">
        <v>4778</v>
      </c>
      <c r="F911" s="13">
        <v>4549</v>
      </c>
      <c r="G911">
        <f t="shared" si="42"/>
        <v>0</v>
      </c>
      <c r="H911">
        <f t="shared" si="43"/>
        <v>0</v>
      </c>
      <c r="I911">
        <f t="shared" si="44"/>
        <v>0</v>
      </c>
    </row>
    <row r="912" spans="1:9" x14ac:dyDescent="0.3">
      <c r="A912" s="12">
        <v>40200</v>
      </c>
      <c r="B912" s="5">
        <v>40250</v>
      </c>
      <c r="C912" s="6">
        <v>4789</v>
      </c>
      <c r="D912" s="6">
        <v>4446</v>
      </c>
      <c r="E912" s="6">
        <v>4789</v>
      </c>
      <c r="F912" s="13">
        <v>4555</v>
      </c>
      <c r="G912">
        <f t="shared" si="42"/>
        <v>0</v>
      </c>
      <c r="H912">
        <f t="shared" si="43"/>
        <v>0</v>
      </c>
      <c r="I912">
        <f t="shared" si="44"/>
        <v>0</v>
      </c>
    </row>
    <row r="913" spans="1:9" x14ac:dyDescent="0.3">
      <c r="A913" s="12">
        <v>40250</v>
      </c>
      <c r="B913" s="5">
        <v>40300</v>
      </c>
      <c r="C913" s="6">
        <v>4800</v>
      </c>
      <c r="D913" s="6">
        <v>4452</v>
      </c>
      <c r="E913" s="6">
        <v>4800</v>
      </c>
      <c r="F913" s="13">
        <v>4561</v>
      </c>
      <c r="G913">
        <f t="shared" si="42"/>
        <v>0</v>
      </c>
      <c r="H913">
        <f t="shared" si="43"/>
        <v>0</v>
      </c>
      <c r="I913">
        <f t="shared" si="44"/>
        <v>0</v>
      </c>
    </row>
    <row r="914" spans="1:9" x14ac:dyDescent="0.3">
      <c r="A914" s="12">
        <v>40300</v>
      </c>
      <c r="B914" s="5">
        <v>40350</v>
      </c>
      <c r="C914" s="6">
        <v>4811</v>
      </c>
      <c r="D914" s="6">
        <v>4458</v>
      </c>
      <c r="E914" s="6">
        <v>4811</v>
      </c>
      <c r="F914" s="13">
        <v>4567</v>
      </c>
      <c r="G914">
        <f t="shared" si="42"/>
        <v>0</v>
      </c>
      <c r="H914">
        <f t="shared" si="43"/>
        <v>0</v>
      </c>
      <c r="I914">
        <f t="shared" si="44"/>
        <v>0</v>
      </c>
    </row>
    <row r="915" spans="1:9" x14ac:dyDescent="0.3">
      <c r="A915" s="12">
        <v>40350</v>
      </c>
      <c r="B915" s="5">
        <v>40400</v>
      </c>
      <c r="C915" s="6">
        <v>4822</v>
      </c>
      <c r="D915" s="6">
        <v>4464</v>
      </c>
      <c r="E915" s="6">
        <v>4822</v>
      </c>
      <c r="F915" s="13">
        <v>4573</v>
      </c>
      <c r="G915">
        <f t="shared" si="42"/>
        <v>0</v>
      </c>
      <c r="H915">
        <f t="shared" si="43"/>
        <v>0</v>
      </c>
      <c r="I915">
        <f t="shared" si="44"/>
        <v>0</v>
      </c>
    </row>
    <row r="916" spans="1:9" x14ac:dyDescent="0.3">
      <c r="A916" s="12">
        <v>40400</v>
      </c>
      <c r="B916" s="5">
        <v>40450</v>
      </c>
      <c r="C916" s="6">
        <v>4833</v>
      </c>
      <c r="D916" s="6">
        <v>4470</v>
      </c>
      <c r="E916" s="6">
        <v>4833</v>
      </c>
      <c r="F916" s="13">
        <v>4579</v>
      </c>
      <c r="G916">
        <f t="shared" si="42"/>
        <v>0</v>
      </c>
      <c r="H916">
        <f t="shared" si="43"/>
        <v>0</v>
      </c>
      <c r="I916">
        <f t="shared" si="44"/>
        <v>0</v>
      </c>
    </row>
    <row r="917" spans="1:9" x14ac:dyDescent="0.3">
      <c r="A917" s="12">
        <v>40450</v>
      </c>
      <c r="B917" s="5">
        <v>40500</v>
      </c>
      <c r="C917" s="6">
        <v>4844</v>
      </c>
      <c r="D917" s="6">
        <v>4476</v>
      </c>
      <c r="E917" s="6">
        <v>4844</v>
      </c>
      <c r="F917" s="13">
        <v>4585</v>
      </c>
      <c r="G917">
        <f t="shared" si="42"/>
        <v>0</v>
      </c>
      <c r="H917">
        <f t="shared" si="43"/>
        <v>0</v>
      </c>
      <c r="I917">
        <f t="shared" si="44"/>
        <v>0</v>
      </c>
    </row>
    <row r="918" spans="1:9" x14ac:dyDescent="0.3">
      <c r="A918" s="12">
        <v>40500</v>
      </c>
      <c r="B918" s="5">
        <v>40550</v>
      </c>
      <c r="C918" s="6">
        <v>4855</v>
      </c>
      <c r="D918" s="6">
        <v>4482</v>
      </c>
      <c r="E918" s="6">
        <v>4855</v>
      </c>
      <c r="F918" s="13">
        <v>4591</v>
      </c>
      <c r="G918">
        <f t="shared" si="42"/>
        <v>0</v>
      </c>
      <c r="H918">
        <f t="shared" si="43"/>
        <v>0</v>
      </c>
      <c r="I918">
        <f t="shared" si="44"/>
        <v>0</v>
      </c>
    </row>
    <row r="919" spans="1:9" x14ac:dyDescent="0.3">
      <c r="A919" s="12">
        <v>40550</v>
      </c>
      <c r="B919" s="5">
        <v>40600</v>
      </c>
      <c r="C919" s="6">
        <v>4866</v>
      </c>
      <c r="D919" s="6">
        <v>4488</v>
      </c>
      <c r="E919" s="6">
        <v>4866</v>
      </c>
      <c r="F919" s="13">
        <v>4597</v>
      </c>
      <c r="G919">
        <f t="shared" si="42"/>
        <v>0</v>
      </c>
      <c r="H919">
        <f t="shared" si="43"/>
        <v>0</v>
      </c>
      <c r="I919">
        <f t="shared" si="44"/>
        <v>0</v>
      </c>
    </row>
    <row r="920" spans="1:9" x14ac:dyDescent="0.3">
      <c r="A920" s="12">
        <v>40600</v>
      </c>
      <c r="B920" s="5">
        <v>40650</v>
      </c>
      <c r="C920" s="6">
        <v>4877</v>
      </c>
      <c r="D920" s="6">
        <v>4494</v>
      </c>
      <c r="E920" s="6">
        <v>4877</v>
      </c>
      <c r="F920" s="13">
        <v>4603</v>
      </c>
      <c r="G920">
        <f t="shared" si="42"/>
        <v>0</v>
      </c>
      <c r="H920">
        <f t="shared" si="43"/>
        <v>0</v>
      </c>
      <c r="I920">
        <f t="shared" si="44"/>
        <v>0</v>
      </c>
    </row>
    <row r="921" spans="1:9" x14ac:dyDescent="0.3">
      <c r="A921" s="12">
        <v>40650</v>
      </c>
      <c r="B921" s="5">
        <v>40700</v>
      </c>
      <c r="C921" s="6">
        <v>4888</v>
      </c>
      <c r="D921" s="6">
        <v>4500</v>
      </c>
      <c r="E921" s="6">
        <v>4888</v>
      </c>
      <c r="F921" s="13">
        <v>4609</v>
      </c>
      <c r="G921">
        <f t="shared" si="42"/>
        <v>0</v>
      </c>
      <c r="H921">
        <f t="shared" si="43"/>
        <v>0</v>
      </c>
      <c r="I921">
        <f t="shared" si="44"/>
        <v>0</v>
      </c>
    </row>
    <row r="922" spans="1:9" x14ac:dyDescent="0.3">
      <c r="A922" s="12">
        <v>40700</v>
      </c>
      <c r="B922" s="5">
        <v>40750</v>
      </c>
      <c r="C922" s="6">
        <v>4899</v>
      </c>
      <c r="D922" s="6">
        <v>4506</v>
      </c>
      <c r="E922" s="6">
        <v>4899</v>
      </c>
      <c r="F922" s="13">
        <v>4615</v>
      </c>
      <c r="G922">
        <f t="shared" si="42"/>
        <v>0</v>
      </c>
      <c r="H922">
        <f t="shared" si="43"/>
        <v>0</v>
      </c>
      <c r="I922">
        <f t="shared" si="44"/>
        <v>0</v>
      </c>
    </row>
    <row r="923" spans="1:9" x14ac:dyDescent="0.3">
      <c r="A923" s="12">
        <v>40750</v>
      </c>
      <c r="B923" s="5">
        <v>40800</v>
      </c>
      <c r="C923" s="6">
        <v>4910</v>
      </c>
      <c r="D923" s="6">
        <v>4512</v>
      </c>
      <c r="E923" s="6">
        <v>4910</v>
      </c>
      <c r="F923" s="13">
        <v>4621</v>
      </c>
      <c r="G923">
        <f t="shared" si="42"/>
        <v>0</v>
      </c>
      <c r="H923">
        <f t="shared" si="43"/>
        <v>0</v>
      </c>
      <c r="I923">
        <f t="shared" si="44"/>
        <v>0</v>
      </c>
    </row>
    <row r="924" spans="1:9" x14ac:dyDescent="0.3">
      <c r="A924" s="12">
        <v>40800</v>
      </c>
      <c r="B924" s="5">
        <v>40850</v>
      </c>
      <c r="C924" s="6">
        <v>4921</v>
      </c>
      <c r="D924" s="6">
        <v>4518</v>
      </c>
      <c r="E924" s="6">
        <v>4921</v>
      </c>
      <c r="F924" s="13">
        <v>4627</v>
      </c>
      <c r="G924">
        <f t="shared" si="42"/>
        <v>0</v>
      </c>
      <c r="H924">
        <f t="shared" si="43"/>
        <v>0</v>
      </c>
      <c r="I924">
        <f t="shared" si="44"/>
        <v>0</v>
      </c>
    </row>
    <row r="925" spans="1:9" x14ac:dyDescent="0.3">
      <c r="A925" s="12">
        <v>40850</v>
      </c>
      <c r="B925" s="5">
        <v>40900</v>
      </c>
      <c r="C925" s="6">
        <v>4932</v>
      </c>
      <c r="D925" s="6">
        <v>4524</v>
      </c>
      <c r="E925" s="6">
        <v>4932</v>
      </c>
      <c r="F925" s="13">
        <v>4633</v>
      </c>
      <c r="G925">
        <f t="shared" si="42"/>
        <v>0</v>
      </c>
      <c r="H925">
        <f t="shared" si="43"/>
        <v>0</v>
      </c>
      <c r="I925">
        <f t="shared" si="44"/>
        <v>0</v>
      </c>
    </row>
    <row r="926" spans="1:9" x14ac:dyDescent="0.3">
      <c r="A926" s="12">
        <v>40900</v>
      </c>
      <c r="B926" s="5">
        <v>40950</v>
      </c>
      <c r="C926" s="6">
        <v>4943</v>
      </c>
      <c r="D926" s="6">
        <v>4530</v>
      </c>
      <c r="E926" s="6">
        <v>4943</v>
      </c>
      <c r="F926" s="13">
        <v>4639</v>
      </c>
      <c r="G926">
        <f t="shared" si="42"/>
        <v>0</v>
      </c>
      <c r="H926">
        <f t="shared" si="43"/>
        <v>0</v>
      </c>
      <c r="I926">
        <f t="shared" si="44"/>
        <v>0</v>
      </c>
    </row>
    <row r="927" spans="1:9" ht="15" thickBot="1" x14ac:dyDescent="0.35">
      <c r="A927" s="12">
        <v>40950</v>
      </c>
      <c r="B927" s="5">
        <v>41000</v>
      </c>
      <c r="C927" s="6">
        <v>4954</v>
      </c>
      <c r="D927" s="6">
        <v>4536</v>
      </c>
      <c r="E927" s="6">
        <v>4954</v>
      </c>
      <c r="F927" s="13">
        <v>4645</v>
      </c>
      <c r="G927">
        <f t="shared" si="42"/>
        <v>0</v>
      </c>
      <c r="H927">
        <f t="shared" si="43"/>
        <v>0</v>
      </c>
      <c r="I927">
        <f t="shared" si="44"/>
        <v>0</v>
      </c>
    </row>
    <row r="928" spans="1:9" ht="15.6" thickTop="1" thickBot="1" x14ac:dyDescent="0.35">
      <c r="A928" s="23">
        <v>41000</v>
      </c>
      <c r="B928" s="24"/>
      <c r="C928" s="24"/>
      <c r="D928" s="24"/>
      <c r="E928" s="24"/>
      <c r="F928" s="25"/>
      <c r="G928">
        <f t="shared" si="42"/>
        <v>0</v>
      </c>
      <c r="H928">
        <f t="shared" si="43"/>
        <v>0</v>
      </c>
      <c r="I928">
        <f t="shared" si="44"/>
        <v>0</v>
      </c>
    </row>
    <row r="929" spans="1:9" x14ac:dyDescent="0.3">
      <c r="A929" s="12">
        <v>41000</v>
      </c>
      <c r="B929" s="5">
        <v>41050</v>
      </c>
      <c r="C929" s="6">
        <v>4965</v>
      </c>
      <c r="D929" s="6">
        <v>4542</v>
      </c>
      <c r="E929" s="6">
        <v>4965</v>
      </c>
      <c r="F929" s="13">
        <v>4651</v>
      </c>
      <c r="G929">
        <f t="shared" si="42"/>
        <v>0</v>
      </c>
      <c r="H929">
        <f t="shared" si="43"/>
        <v>0</v>
      </c>
      <c r="I929">
        <f t="shared" si="44"/>
        <v>0</v>
      </c>
    </row>
    <row r="930" spans="1:9" x14ac:dyDescent="0.3">
      <c r="A930" s="12">
        <v>41050</v>
      </c>
      <c r="B930" s="5">
        <v>41100</v>
      </c>
      <c r="C930" s="6">
        <v>4976</v>
      </c>
      <c r="D930" s="6">
        <v>4548</v>
      </c>
      <c r="E930" s="6">
        <v>4976</v>
      </c>
      <c r="F930" s="13">
        <v>4657</v>
      </c>
      <c r="G930">
        <f t="shared" si="42"/>
        <v>0</v>
      </c>
      <c r="H930">
        <f t="shared" si="43"/>
        <v>0</v>
      </c>
      <c r="I930">
        <f t="shared" si="44"/>
        <v>0</v>
      </c>
    </row>
    <row r="931" spans="1:9" x14ac:dyDescent="0.3">
      <c r="A931" s="12">
        <v>41100</v>
      </c>
      <c r="B931" s="5">
        <v>41150</v>
      </c>
      <c r="C931" s="6">
        <v>4987</v>
      </c>
      <c r="D931" s="6">
        <v>4554</v>
      </c>
      <c r="E931" s="6">
        <v>4987</v>
      </c>
      <c r="F931" s="13">
        <v>4663</v>
      </c>
      <c r="G931">
        <f t="shared" si="42"/>
        <v>0</v>
      </c>
      <c r="H931">
        <f t="shared" si="43"/>
        <v>0</v>
      </c>
      <c r="I931">
        <f t="shared" si="44"/>
        <v>0</v>
      </c>
    </row>
    <row r="932" spans="1:9" x14ac:dyDescent="0.3">
      <c r="A932" s="12">
        <v>41150</v>
      </c>
      <c r="B932" s="5">
        <v>41200</v>
      </c>
      <c r="C932" s="6">
        <v>4998</v>
      </c>
      <c r="D932" s="6">
        <v>4560</v>
      </c>
      <c r="E932" s="6">
        <v>4998</v>
      </c>
      <c r="F932" s="13">
        <v>4669</v>
      </c>
      <c r="G932">
        <f t="shared" si="42"/>
        <v>0</v>
      </c>
      <c r="H932">
        <f t="shared" si="43"/>
        <v>0</v>
      </c>
      <c r="I932">
        <f t="shared" si="44"/>
        <v>0</v>
      </c>
    </row>
    <row r="933" spans="1:9" x14ac:dyDescent="0.3">
      <c r="A933" s="12">
        <v>41200</v>
      </c>
      <c r="B933" s="5">
        <v>41250</v>
      </c>
      <c r="C933" s="6">
        <v>5009</v>
      </c>
      <c r="D933" s="6">
        <v>4566</v>
      </c>
      <c r="E933" s="6">
        <v>5009</v>
      </c>
      <c r="F933" s="13">
        <v>4675</v>
      </c>
      <c r="G933">
        <f t="shared" si="42"/>
        <v>0</v>
      </c>
      <c r="H933">
        <f t="shared" si="43"/>
        <v>0</v>
      </c>
      <c r="I933">
        <f t="shared" si="44"/>
        <v>0</v>
      </c>
    </row>
    <row r="934" spans="1:9" x14ac:dyDescent="0.3">
      <c r="A934" s="12">
        <v>41250</v>
      </c>
      <c r="B934" s="5">
        <v>41300</v>
      </c>
      <c r="C934" s="6">
        <v>5020</v>
      </c>
      <c r="D934" s="6">
        <v>4572</v>
      </c>
      <c r="E934" s="6">
        <v>5020</v>
      </c>
      <c r="F934" s="13">
        <v>4681</v>
      </c>
      <c r="G934">
        <f t="shared" si="42"/>
        <v>0</v>
      </c>
      <c r="H934">
        <f t="shared" si="43"/>
        <v>0</v>
      </c>
      <c r="I934">
        <f t="shared" si="44"/>
        <v>0</v>
      </c>
    </row>
    <row r="935" spans="1:9" x14ac:dyDescent="0.3">
      <c r="A935" s="12">
        <v>41300</v>
      </c>
      <c r="B935" s="5">
        <v>41350</v>
      </c>
      <c r="C935" s="6">
        <v>5031</v>
      </c>
      <c r="D935" s="6">
        <v>4578</v>
      </c>
      <c r="E935" s="6">
        <v>5031</v>
      </c>
      <c r="F935" s="13">
        <v>4687</v>
      </c>
      <c r="G935">
        <f t="shared" si="42"/>
        <v>0</v>
      </c>
      <c r="H935">
        <f t="shared" si="43"/>
        <v>0</v>
      </c>
      <c r="I935">
        <f t="shared" si="44"/>
        <v>0</v>
      </c>
    </row>
    <row r="936" spans="1:9" x14ac:dyDescent="0.3">
      <c r="A936" s="12">
        <v>41350</v>
      </c>
      <c r="B936" s="5">
        <v>41400</v>
      </c>
      <c r="C936" s="6">
        <v>5042</v>
      </c>
      <c r="D936" s="6">
        <v>4584</v>
      </c>
      <c r="E936" s="6">
        <v>5042</v>
      </c>
      <c r="F936" s="13">
        <v>4693</v>
      </c>
      <c r="G936">
        <f t="shared" si="42"/>
        <v>0</v>
      </c>
      <c r="H936">
        <f t="shared" si="43"/>
        <v>0</v>
      </c>
      <c r="I936">
        <f t="shared" si="44"/>
        <v>0</v>
      </c>
    </row>
    <row r="937" spans="1:9" x14ac:dyDescent="0.3">
      <c r="A937" s="12">
        <v>41400</v>
      </c>
      <c r="B937" s="5">
        <v>41450</v>
      </c>
      <c r="C937" s="6">
        <v>5053</v>
      </c>
      <c r="D937" s="6">
        <v>4590</v>
      </c>
      <c r="E937" s="6">
        <v>5053</v>
      </c>
      <c r="F937" s="13">
        <v>4699</v>
      </c>
      <c r="G937">
        <f t="shared" si="42"/>
        <v>0</v>
      </c>
      <c r="H937">
        <f t="shared" si="43"/>
        <v>0</v>
      </c>
      <c r="I937">
        <f t="shared" si="44"/>
        <v>0</v>
      </c>
    </row>
    <row r="938" spans="1:9" x14ac:dyDescent="0.3">
      <c r="A938" s="12">
        <v>41450</v>
      </c>
      <c r="B938" s="5">
        <v>41500</v>
      </c>
      <c r="C938" s="6">
        <v>5064</v>
      </c>
      <c r="D938" s="6">
        <v>4596</v>
      </c>
      <c r="E938" s="6">
        <v>5064</v>
      </c>
      <c r="F938" s="13">
        <v>4705</v>
      </c>
      <c r="G938">
        <f t="shared" si="42"/>
        <v>0</v>
      </c>
      <c r="H938">
        <f t="shared" si="43"/>
        <v>0</v>
      </c>
      <c r="I938">
        <f t="shared" si="44"/>
        <v>0</v>
      </c>
    </row>
    <row r="939" spans="1:9" x14ac:dyDescent="0.3">
      <c r="A939" s="12">
        <v>41500</v>
      </c>
      <c r="B939" s="5">
        <v>41550</v>
      </c>
      <c r="C939" s="6">
        <v>5075</v>
      </c>
      <c r="D939" s="6">
        <v>4602</v>
      </c>
      <c r="E939" s="6">
        <v>5075</v>
      </c>
      <c r="F939" s="13">
        <v>4711</v>
      </c>
      <c r="G939">
        <f t="shared" si="42"/>
        <v>0</v>
      </c>
      <c r="H939">
        <f t="shared" si="43"/>
        <v>0</v>
      </c>
      <c r="I939">
        <f t="shared" si="44"/>
        <v>0</v>
      </c>
    </row>
    <row r="940" spans="1:9" x14ac:dyDescent="0.3">
      <c r="A940" s="12">
        <v>41550</v>
      </c>
      <c r="B940" s="5">
        <v>41600</v>
      </c>
      <c r="C940" s="6">
        <v>5086</v>
      </c>
      <c r="D940" s="6">
        <v>4608</v>
      </c>
      <c r="E940" s="6">
        <v>5086</v>
      </c>
      <c r="F940" s="13">
        <v>4717</v>
      </c>
      <c r="G940">
        <f t="shared" si="42"/>
        <v>0</v>
      </c>
      <c r="H940">
        <f t="shared" si="43"/>
        <v>0</v>
      </c>
      <c r="I940">
        <f t="shared" si="44"/>
        <v>0</v>
      </c>
    </row>
    <row r="941" spans="1:9" x14ac:dyDescent="0.3">
      <c r="A941" s="12">
        <v>41600</v>
      </c>
      <c r="B941" s="5">
        <v>41650</v>
      </c>
      <c r="C941" s="6">
        <v>5097</v>
      </c>
      <c r="D941" s="6">
        <v>4614</v>
      </c>
      <c r="E941" s="6">
        <v>5097</v>
      </c>
      <c r="F941" s="13">
        <v>4723</v>
      </c>
      <c r="G941">
        <f t="shared" si="42"/>
        <v>0</v>
      </c>
      <c r="H941">
        <f t="shared" si="43"/>
        <v>0</v>
      </c>
      <c r="I941">
        <f t="shared" si="44"/>
        <v>0</v>
      </c>
    </row>
    <row r="942" spans="1:9" x14ac:dyDescent="0.3">
      <c r="A942" s="12">
        <v>41650</v>
      </c>
      <c r="B942" s="5">
        <v>41700</v>
      </c>
      <c r="C942" s="6">
        <v>5108</v>
      </c>
      <c r="D942" s="6">
        <v>4620</v>
      </c>
      <c r="E942" s="6">
        <v>5108</v>
      </c>
      <c r="F942" s="13">
        <v>4729</v>
      </c>
      <c r="G942">
        <f t="shared" si="42"/>
        <v>0</v>
      </c>
      <c r="H942">
        <f t="shared" si="43"/>
        <v>0</v>
      </c>
      <c r="I942">
        <f t="shared" si="44"/>
        <v>0</v>
      </c>
    </row>
    <row r="943" spans="1:9" x14ac:dyDescent="0.3">
      <c r="A943" s="12">
        <v>41700</v>
      </c>
      <c r="B943" s="5">
        <v>41750</v>
      </c>
      <c r="C943" s="6">
        <v>5119</v>
      </c>
      <c r="D943" s="6">
        <v>4626</v>
      </c>
      <c r="E943" s="6">
        <v>5119</v>
      </c>
      <c r="F943" s="13">
        <v>4735</v>
      </c>
      <c r="G943">
        <f t="shared" si="42"/>
        <v>0</v>
      </c>
      <c r="H943">
        <f t="shared" si="43"/>
        <v>0</v>
      </c>
      <c r="I943">
        <f t="shared" si="44"/>
        <v>0</v>
      </c>
    </row>
    <row r="944" spans="1:9" x14ac:dyDescent="0.3">
      <c r="A944" s="12">
        <v>41750</v>
      </c>
      <c r="B944" s="5">
        <v>41800</v>
      </c>
      <c r="C944" s="6">
        <v>5130</v>
      </c>
      <c r="D944" s="6">
        <v>4632</v>
      </c>
      <c r="E944" s="6">
        <v>5130</v>
      </c>
      <c r="F944" s="13">
        <v>4741</v>
      </c>
      <c r="G944">
        <f t="shared" si="42"/>
        <v>0</v>
      </c>
      <c r="H944">
        <f t="shared" si="43"/>
        <v>0</v>
      </c>
      <c r="I944">
        <f t="shared" si="44"/>
        <v>0</v>
      </c>
    </row>
    <row r="945" spans="1:9" x14ac:dyDescent="0.3">
      <c r="A945" s="12">
        <v>41800</v>
      </c>
      <c r="B945" s="5">
        <v>41850</v>
      </c>
      <c r="C945" s="6">
        <v>5141</v>
      </c>
      <c r="D945" s="6">
        <v>4638</v>
      </c>
      <c r="E945" s="6">
        <v>5141</v>
      </c>
      <c r="F945" s="13">
        <v>4747</v>
      </c>
      <c r="G945">
        <f t="shared" si="42"/>
        <v>0</v>
      </c>
      <c r="H945">
        <f t="shared" si="43"/>
        <v>0</v>
      </c>
      <c r="I945">
        <f t="shared" si="44"/>
        <v>0</v>
      </c>
    </row>
    <row r="946" spans="1:9" x14ac:dyDescent="0.3">
      <c r="A946" s="12">
        <v>41850</v>
      </c>
      <c r="B946" s="5">
        <v>41900</v>
      </c>
      <c r="C946" s="6">
        <v>5152</v>
      </c>
      <c r="D946" s="6">
        <v>4644</v>
      </c>
      <c r="E946" s="6">
        <v>5152</v>
      </c>
      <c r="F946" s="13">
        <v>4753</v>
      </c>
      <c r="G946">
        <f t="shared" si="42"/>
        <v>0</v>
      </c>
      <c r="H946">
        <f t="shared" si="43"/>
        <v>0</v>
      </c>
      <c r="I946">
        <f t="shared" si="44"/>
        <v>0</v>
      </c>
    </row>
    <row r="947" spans="1:9" x14ac:dyDescent="0.3">
      <c r="A947" s="12">
        <v>41900</v>
      </c>
      <c r="B947" s="5">
        <v>41950</v>
      </c>
      <c r="C947" s="6">
        <v>5163</v>
      </c>
      <c r="D947" s="6">
        <v>4650</v>
      </c>
      <c r="E947" s="6">
        <v>5163</v>
      </c>
      <c r="F947" s="13">
        <v>4759</v>
      </c>
      <c r="G947">
        <f t="shared" si="42"/>
        <v>0</v>
      </c>
      <c r="H947">
        <f t="shared" si="43"/>
        <v>0</v>
      </c>
      <c r="I947">
        <f t="shared" si="44"/>
        <v>0</v>
      </c>
    </row>
    <row r="948" spans="1:9" ht="15" thickBot="1" x14ac:dyDescent="0.35">
      <c r="A948" s="12">
        <v>41950</v>
      </c>
      <c r="B948" s="5">
        <v>42000</v>
      </c>
      <c r="C948" s="6">
        <v>5174</v>
      </c>
      <c r="D948" s="6">
        <v>4656</v>
      </c>
      <c r="E948" s="6">
        <v>5174</v>
      </c>
      <c r="F948" s="13">
        <v>4765</v>
      </c>
      <c r="G948">
        <f t="shared" si="42"/>
        <v>0</v>
      </c>
      <c r="H948">
        <f t="shared" si="43"/>
        <v>0</v>
      </c>
      <c r="I948">
        <f t="shared" si="44"/>
        <v>0</v>
      </c>
    </row>
    <row r="949" spans="1:9" ht="15.6" thickTop="1" thickBot="1" x14ac:dyDescent="0.35">
      <c r="A949" s="23">
        <v>42000</v>
      </c>
      <c r="B949" s="24"/>
      <c r="C949" s="24"/>
      <c r="D949" s="24"/>
      <c r="E949" s="24"/>
      <c r="F949" s="25"/>
      <c r="G949">
        <f t="shared" si="42"/>
        <v>0</v>
      </c>
      <c r="H949">
        <f t="shared" si="43"/>
        <v>0</v>
      </c>
      <c r="I949">
        <f t="shared" si="44"/>
        <v>0</v>
      </c>
    </row>
    <row r="950" spans="1:9" x14ac:dyDescent="0.3">
      <c r="A950" s="12">
        <v>42000</v>
      </c>
      <c r="B950" s="5">
        <v>42050</v>
      </c>
      <c r="C950" s="6">
        <v>5185</v>
      </c>
      <c r="D950" s="6">
        <v>4662</v>
      </c>
      <c r="E950" s="6">
        <v>5185</v>
      </c>
      <c r="F950" s="13">
        <v>4771</v>
      </c>
      <c r="G950">
        <f t="shared" si="42"/>
        <v>0</v>
      </c>
      <c r="H950">
        <f t="shared" si="43"/>
        <v>0</v>
      </c>
      <c r="I950">
        <f t="shared" si="44"/>
        <v>0</v>
      </c>
    </row>
    <row r="951" spans="1:9" x14ac:dyDescent="0.3">
      <c r="A951" s="12">
        <v>42050</v>
      </c>
      <c r="B951" s="5">
        <v>42100</v>
      </c>
      <c r="C951" s="6">
        <v>5196</v>
      </c>
      <c r="D951" s="6">
        <v>4668</v>
      </c>
      <c r="E951" s="6">
        <v>5196</v>
      </c>
      <c r="F951" s="13">
        <v>4777</v>
      </c>
      <c r="G951">
        <f t="shared" si="42"/>
        <v>0</v>
      </c>
      <c r="H951">
        <f t="shared" si="43"/>
        <v>0</v>
      </c>
      <c r="I951">
        <f t="shared" si="44"/>
        <v>0</v>
      </c>
    </row>
    <row r="952" spans="1:9" x14ac:dyDescent="0.3">
      <c r="A952" s="12">
        <v>42100</v>
      </c>
      <c r="B952" s="5">
        <v>42150</v>
      </c>
      <c r="C952" s="6">
        <v>5207</v>
      </c>
      <c r="D952" s="6">
        <v>4674</v>
      </c>
      <c r="E952" s="6">
        <v>5207</v>
      </c>
      <c r="F952" s="13">
        <v>4783</v>
      </c>
      <c r="G952">
        <f t="shared" si="42"/>
        <v>0</v>
      </c>
      <c r="H952">
        <f t="shared" si="43"/>
        <v>0</v>
      </c>
      <c r="I952">
        <f t="shared" si="44"/>
        <v>0</v>
      </c>
    </row>
    <row r="953" spans="1:9" x14ac:dyDescent="0.3">
      <c r="A953" s="12">
        <v>42150</v>
      </c>
      <c r="B953" s="5">
        <v>42200</v>
      </c>
      <c r="C953" s="6">
        <v>5218</v>
      </c>
      <c r="D953" s="6">
        <v>4680</v>
      </c>
      <c r="E953" s="6">
        <v>5218</v>
      </c>
      <c r="F953" s="13">
        <v>4789</v>
      </c>
      <c r="G953">
        <f t="shared" si="42"/>
        <v>0</v>
      </c>
      <c r="H953">
        <f t="shared" si="43"/>
        <v>0</v>
      </c>
      <c r="I953">
        <f t="shared" si="44"/>
        <v>0</v>
      </c>
    </row>
    <row r="954" spans="1:9" x14ac:dyDescent="0.3">
      <c r="A954" s="12">
        <v>42200</v>
      </c>
      <c r="B954" s="5">
        <v>42250</v>
      </c>
      <c r="C954" s="6">
        <v>5229</v>
      </c>
      <c r="D954" s="6">
        <v>4686</v>
      </c>
      <c r="E954" s="6">
        <v>5229</v>
      </c>
      <c r="F954" s="13">
        <v>4795</v>
      </c>
      <c r="G954">
        <f t="shared" si="42"/>
        <v>0</v>
      </c>
      <c r="H954">
        <f t="shared" si="43"/>
        <v>0</v>
      </c>
      <c r="I954">
        <f t="shared" si="44"/>
        <v>0</v>
      </c>
    </row>
    <row r="955" spans="1:9" x14ac:dyDescent="0.3">
      <c r="A955" s="12">
        <v>42250</v>
      </c>
      <c r="B955" s="5">
        <v>42300</v>
      </c>
      <c r="C955" s="6">
        <v>5240</v>
      </c>
      <c r="D955" s="6">
        <v>4692</v>
      </c>
      <c r="E955" s="6">
        <v>5240</v>
      </c>
      <c r="F955" s="13">
        <v>4801</v>
      </c>
      <c r="G955">
        <f t="shared" si="42"/>
        <v>0</v>
      </c>
      <c r="H955">
        <f t="shared" si="43"/>
        <v>0</v>
      </c>
      <c r="I955">
        <f t="shared" si="44"/>
        <v>0</v>
      </c>
    </row>
    <row r="956" spans="1:9" x14ac:dyDescent="0.3">
      <c r="A956" s="12">
        <v>42300</v>
      </c>
      <c r="B956" s="5">
        <v>42350</v>
      </c>
      <c r="C956" s="6">
        <v>5251</v>
      </c>
      <c r="D956" s="6">
        <v>4698</v>
      </c>
      <c r="E956" s="6">
        <v>5251</v>
      </c>
      <c r="F956" s="13">
        <v>4807</v>
      </c>
      <c r="G956">
        <f t="shared" si="42"/>
        <v>0</v>
      </c>
      <c r="H956">
        <f t="shared" si="43"/>
        <v>0</v>
      </c>
      <c r="I956">
        <f t="shared" si="44"/>
        <v>0</v>
      </c>
    </row>
    <row r="957" spans="1:9" x14ac:dyDescent="0.3">
      <c r="A957" s="12">
        <v>42350</v>
      </c>
      <c r="B957" s="5">
        <v>42400</v>
      </c>
      <c r="C957" s="6">
        <v>5262</v>
      </c>
      <c r="D957" s="6">
        <v>4704</v>
      </c>
      <c r="E957" s="6">
        <v>5262</v>
      </c>
      <c r="F957" s="13">
        <v>4813</v>
      </c>
      <c r="G957">
        <f t="shared" si="42"/>
        <v>0</v>
      </c>
      <c r="H957">
        <f t="shared" si="43"/>
        <v>0</v>
      </c>
      <c r="I957">
        <f t="shared" si="44"/>
        <v>0</v>
      </c>
    </row>
    <row r="958" spans="1:9" x14ac:dyDescent="0.3">
      <c r="A958" s="12">
        <v>42400</v>
      </c>
      <c r="B958" s="5">
        <v>42450</v>
      </c>
      <c r="C958" s="6">
        <v>5273</v>
      </c>
      <c r="D958" s="6">
        <v>4710</v>
      </c>
      <c r="E958" s="6">
        <v>5273</v>
      </c>
      <c r="F958" s="13">
        <v>4819</v>
      </c>
      <c r="G958">
        <f t="shared" si="42"/>
        <v>0</v>
      </c>
      <c r="H958">
        <f t="shared" si="43"/>
        <v>0</v>
      </c>
      <c r="I958">
        <f t="shared" si="44"/>
        <v>0</v>
      </c>
    </row>
    <row r="959" spans="1:9" x14ac:dyDescent="0.3">
      <c r="A959" s="12">
        <v>42450</v>
      </c>
      <c r="B959" s="5">
        <v>42500</v>
      </c>
      <c r="C959" s="6">
        <v>5284</v>
      </c>
      <c r="D959" s="6">
        <v>4716</v>
      </c>
      <c r="E959" s="6">
        <v>5284</v>
      </c>
      <c r="F959" s="13">
        <v>4825</v>
      </c>
      <c r="G959">
        <f t="shared" si="42"/>
        <v>0</v>
      </c>
      <c r="H959">
        <f t="shared" si="43"/>
        <v>0</v>
      </c>
      <c r="I959">
        <f t="shared" si="44"/>
        <v>0</v>
      </c>
    </row>
    <row r="960" spans="1:9" x14ac:dyDescent="0.3">
      <c r="A960" s="12">
        <v>42500</v>
      </c>
      <c r="B960" s="5">
        <v>42550</v>
      </c>
      <c r="C960" s="6">
        <v>5295</v>
      </c>
      <c r="D960" s="6">
        <v>4722</v>
      </c>
      <c r="E960" s="6">
        <v>5295</v>
      </c>
      <c r="F960" s="13">
        <v>4831</v>
      </c>
      <c r="G960">
        <f t="shared" si="42"/>
        <v>0</v>
      </c>
      <c r="H960">
        <f t="shared" si="43"/>
        <v>0</v>
      </c>
      <c r="I960">
        <f t="shared" si="44"/>
        <v>0</v>
      </c>
    </row>
    <row r="961" spans="1:9" x14ac:dyDescent="0.3">
      <c r="A961" s="12">
        <v>42550</v>
      </c>
      <c r="B961" s="5">
        <v>42600</v>
      </c>
      <c r="C961" s="6">
        <v>5306</v>
      </c>
      <c r="D961" s="6">
        <v>4728</v>
      </c>
      <c r="E961" s="6">
        <v>5306</v>
      </c>
      <c r="F961" s="13">
        <v>4837</v>
      </c>
      <c r="G961">
        <f t="shared" si="42"/>
        <v>0</v>
      </c>
      <c r="H961">
        <f t="shared" si="43"/>
        <v>0</v>
      </c>
      <c r="I961">
        <f t="shared" si="44"/>
        <v>0</v>
      </c>
    </row>
    <row r="962" spans="1:9" x14ac:dyDescent="0.3">
      <c r="A962" s="12">
        <v>42600</v>
      </c>
      <c r="B962" s="5">
        <v>42650</v>
      </c>
      <c r="C962" s="6">
        <v>5317</v>
      </c>
      <c r="D962" s="6">
        <v>4734</v>
      </c>
      <c r="E962" s="6">
        <v>5317</v>
      </c>
      <c r="F962" s="13">
        <v>4843</v>
      </c>
      <c r="G962">
        <f t="shared" si="42"/>
        <v>0</v>
      </c>
      <c r="H962">
        <f t="shared" si="43"/>
        <v>0</v>
      </c>
      <c r="I962">
        <f t="shared" si="44"/>
        <v>0</v>
      </c>
    </row>
    <row r="963" spans="1:9" x14ac:dyDescent="0.3">
      <c r="A963" s="12">
        <v>42650</v>
      </c>
      <c r="B963" s="5">
        <v>42700</v>
      </c>
      <c r="C963" s="6">
        <v>5328</v>
      </c>
      <c r="D963" s="6">
        <v>4740</v>
      </c>
      <c r="E963" s="6">
        <v>5328</v>
      </c>
      <c r="F963" s="13">
        <v>4849</v>
      </c>
      <c r="G963">
        <f t="shared" si="42"/>
        <v>0</v>
      </c>
      <c r="H963">
        <f t="shared" si="43"/>
        <v>0</v>
      </c>
      <c r="I963">
        <f t="shared" si="44"/>
        <v>0</v>
      </c>
    </row>
    <row r="964" spans="1:9" x14ac:dyDescent="0.3">
      <c r="A964" s="12">
        <v>42700</v>
      </c>
      <c r="B964" s="5">
        <v>42750</v>
      </c>
      <c r="C964" s="6">
        <v>5339</v>
      </c>
      <c r="D964" s="6">
        <v>4746</v>
      </c>
      <c r="E964" s="6">
        <v>5339</v>
      </c>
      <c r="F964" s="13">
        <v>4855</v>
      </c>
      <c r="G964">
        <f t="shared" si="42"/>
        <v>0</v>
      </c>
      <c r="H964">
        <f t="shared" si="43"/>
        <v>0</v>
      </c>
      <c r="I964">
        <f t="shared" si="44"/>
        <v>0</v>
      </c>
    </row>
    <row r="965" spans="1:9" x14ac:dyDescent="0.3">
      <c r="A965" s="12">
        <v>42750</v>
      </c>
      <c r="B965" s="5">
        <v>42800</v>
      </c>
      <c r="C965" s="6">
        <v>5350</v>
      </c>
      <c r="D965" s="6">
        <v>4752</v>
      </c>
      <c r="E965" s="6">
        <v>5350</v>
      </c>
      <c r="F965" s="13">
        <v>4861</v>
      </c>
      <c r="G965">
        <f t="shared" si="42"/>
        <v>0</v>
      </c>
      <c r="H965">
        <f t="shared" si="43"/>
        <v>0</v>
      </c>
      <c r="I965">
        <f t="shared" si="44"/>
        <v>0</v>
      </c>
    </row>
    <row r="966" spans="1:9" x14ac:dyDescent="0.3">
      <c r="A966" s="12">
        <v>42800</v>
      </c>
      <c r="B966" s="5">
        <v>42850</v>
      </c>
      <c r="C966" s="6">
        <v>5361</v>
      </c>
      <c r="D966" s="6">
        <v>4758</v>
      </c>
      <c r="E966" s="6">
        <v>5361</v>
      </c>
      <c r="F966" s="13">
        <v>4867</v>
      </c>
      <c r="G966">
        <f t="shared" si="42"/>
        <v>0</v>
      </c>
      <c r="H966">
        <f t="shared" si="43"/>
        <v>0</v>
      </c>
      <c r="I966">
        <f t="shared" si="44"/>
        <v>0</v>
      </c>
    </row>
    <row r="967" spans="1:9" x14ac:dyDescent="0.3">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
      <c r="A968" s="12">
        <v>42900</v>
      </c>
      <c r="B968" s="5">
        <v>42950</v>
      </c>
      <c r="C968" s="6">
        <v>5383</v>
      </c>
      <c r="D968" s="6">
        <v>4770</v>
      </c>
      <c r="E968" s="6">
        <v>5383</v>
      </c>
      <c r="F968" s="13">
        <v>4879</v>
      </c>
      <c r="G968">
        <f t="shared" si="45"/>
        <v>0</v>
      </c>
      <c r="H968">
        <f t="shared" si="46"/>
        <v>0</v>
      </c>
      <c r="I968">
        <f t="shared" si="47"/>
        <v>0</v>
      </c>
    </row>
    <row r="969" spans="1:9" ht="15" thickBot="1" x14ac:dyDescent="0.35">
      <c r="A969" s="12">
        <v>42950</v>
      </c>
      <c r="B969" s="5">
        <v>43000</v>
      </c>
      <c r="C969" s="6">
        <v>5394</v>
      </c>
      <c r="D969" s="6">
        <v>4776</v>
      </c>
      <c r="E969" s="6">
        <v>5394</v>
      </c>
      <c r="F969" s="13">
        <v>4885</v>
      </c>
      <c r="G969">
        <f t="shared" si="45"/>
        <v>0</v>
      </c>
      <c r="H969">
        <f t="shared" si="46"/>
        <v>0</v>
      </c>
      <c r="I969">
        <f t="shared" si="47"/>
        <v>0</v>
      </c>
    </row>
    <row r="970" spans="1:9" ht="15.6" thickTop="1" thickBot="1" x14ac:dyDescent="0.35">
      <c r="A970" s="23">
        <v>43000</v>
      </c>
      <c r="B970" s="24"/>
      <c r="C970" s="24"/>
      <c r="D970" s="24"/>
      <c r="E970" s="24"/>
      <c r="F970" s="25"/>
      <c r="G970">
        <f t="shared" si="45"/>
        <v>0</v>
      </c>
      <c r="H970">
        <f t="shared" si="46"/>
        <v>0</v>
      </c>
      <c r="I970">
        <f t="shared" si="47"/>
        <v>0</v>
      </c>
    </row>
    <row r="971" spans="1:9" x14ac:dyDescent="0.3">
      <c r="A971" s="12">
        <v>43000</v>
      </c>
      <c r="B971" s="5">
        <v>43050</v>
      </c>
      <c r="C971" s="6">
        <v>5405</v>
      </c>
      <c r="D971" s="6">
        <v>4782</v>
      </c>
      <c r="E971" s="6">
        <v>5405</v>
      </c>
      <c r="F971" s="13">
        <v>4891</v>
      </c>
      <c r="G971">
        <f t="shared" si="45"/>
        <v>0</v>
      </c>
      <c r="H971">
        <f t="shared" si="46"/>
        <v>0</v>
      </c>
      <c r="I971">
        <f t="shared" si="47"/>
        <v>0</v>
      </c>
    </row>
    <row r="972" spans="1:9" x14ac:dyDescent="0.3">
      <c r="A972" s="12">
        <v>43050</v>
      </c>
      <c r="B972" s="5">
        <v>43100</v>
      </c>
      <c r="C972" s="6">
        <v>5416</v>
      </c>
      <c r="D972" s="6">
        <v>4788</v>
      </c>
      <c r="E972" s="6">
        <v>5416</v>
      </c>
      <c r="F972" s="13">
        <v>4897</v>
      </c>
      <c r="G972">
        <f t="shared" si="45"/>
        <v>0</v>
      </c>
      <c r="H972">
        <f t="shared" si="46"/>
        <v>0</v>
      </c>
      <c r="I972">
        <f t="shared" si="47"/>
        <v>0</v>
      </c>
    </row>
    <row r="973" spans="1:9" x14ac:dyDescent="0.3">
      <c r="A973" s="12">
        <v>43100</v>
      </c>
      <c r="B973" s="5">
        <v>43150</v>
      </c>
      <c r="C973" s="6">
        <v>5427</v>
      </c>
      <c r="D973" s="6">
        <v>4794</v>
      </c>
      <c r="E973" s="6">
        <v>5427</v>
      </c>
      <c r="F973" s="13">
        <v>4903</v>
      </c>
      <c r="G973">
        <f t="shared" si="45"/>
        <v>0</v>
      </c>
      <c r="H973">
        <f t="shared" si="46"/>
        <v>0</v>
      </c>
      <c r="I973">
        <f t="shared" si="47"/>
        <v>0</v>
      </c>
    </row>
    <row r="974" spans="1:9" x14ac:dyDescent="0.3">
      <c r="A974" s="12">
        <v>43150</v>
      </c>
      <c r="B974" s="5">
        <v>43200</v>
      </c>
      <c r="C974" s="6">
        <v>5438</v>
      </c>
      <c r="D974" s="6">
        <v>4800</v>
      </c>
      <c r="E974" s="6">
        <v>5438</v>
      </c>
      <c r="F974" s="13">
        <v>4909</v>
      </c>
      <c r="G974">
        <f t="shared" si="45"/>
        <v>0</v>
      </c>
      <c r="H974">
        <f t="shared" si="46"/>
        <v>0</v>
      </c>
      <c r="I974">
        <f t="shared" si="47"/>
        <v>0</v>
      </c>
    </row>
    <row r="975" spans="1:9" x14ac:dyDescent="0.3">
      <c r="A975" s="12">
        <v>43200</v>
      </c>
      <c r="B975" s="5">
        <v>43250</v>
      </c>
      <c r="C975" s="6">
        <v>5449</v>
      </c>
      <c r="D975" s="6">
        <v>4806</v>
      </c>
      <c r="E975" s="6">
        <v>5449</v>
      </c>
      <c r="F975" s="13">
        <v>4915</v>
      </c>
      <c r="G975">
        <f t="shared" si="45"/>
        <v>0</v>
      </c>
      <c r="H975">
        <f t="shared" si="46"/>
        <v>0</v>
      </c>
      <c r="I975">
        <f t="shared" si="47"/>
        <v>0</v>
      </c>
    </row>
    <row r="976" spans="1:9" x14ac:dyDescent="0.3">
      <c r="A976" s="12">
        <v>43250</v>
      </c>
      <c r="B976" s="5">
        <v>43300</v>
      </c>
      <c r="C976" s="6">
        <v>5460</v>
      </c>
      <c r="D976" s="6">
        <v>4812</v>
      </c>
      <c r="E976" s="6">
        <v>5460</v>
      </c>
      <c r="F976" s="13">
        <v>4921</v>
      </c>
      <c r="G976">
        <f t="shared" si="45"/>
        <v>0</v>
      </c>
      <c r="H976">
        <f t="shared" si="46"/>
        <v>0</v>
      </c>
      <c r="I976">
        <f t="shared" si="47"/>
        <v>0</v>
      </c>
    </row>
    <row r="977" spans="1:9" x14ac:dyDescent="0.3">
      <c r="A977" s="12">
        <v>43300</v>
      </c>
      <c r="B977" s="5">
        <v>43350</v>
      </c>
      <c r="C977" s="6">
        <v>5471</v>
      </c>
      <c r="D977" s="6">
        <v>4818</v>
      </c>
      <c r="E977" s="6">
        <v>5471</v>
      </c>
      <c r="F977" s="13">
        <v>4927</v>
      </c>
      <c r="G977">
        <f t="shared" si="45"/>
        <v>0</v>
      </c>
      <c r="H977">
        <f t="shared" si="46"/>
        <v>0</v>
      </c>
      <c r="I977">
        <f t="shared" si="47"/>
        <v>0</v>
      </c>
    </row>
    <row r="978" spans="1:9" x14ac:dyDescent="0.3">
      <c r="A978" s="12">
        <v>43350</v>
      </c>
      <c r="B978" s="5">
        <v>43400</v>
      </c>
      <c r="C978" s="6">
        <v>5482</v>
      </c>
      <c r="D978" s="6">
        <v>4824</v>
      </c>
      <c r="E978" s="6">
        <v>5482</v>
      </c>
      <c r="F978" s="13">
        <v>4933</v>
      </c>
      <c r="G978">
        <f t="shared" si="45"/>
        <v>0</v>
      </c>
      <c r="H978">
        <f t="shared" si="46"/>
        <v>0</v>
      </c>
      <c r="I978">
        <f t="shared" si="47"/>
        <v>0</v>
      </c>
    </row>
    <row r="979" spans="1:9" x14ac:dyDescent="0.3">
      <c r="A979" s="12">
        <v>43400</v>
      </c>
      <c r="B979" s="5">
        <v>43450</v>
      </c>
      <c r="C979" s="6">
        <v>5493</v>
      </c>
      <c r="D979" s="6">
        <v>4830</v>
      </c>
      <c r="E979" s="6">
        <v>5493</v>
      </c>
      <c r="F979" s="13">
        <v>4939</v>
      </c>
      <c r="G979">
        <f t="shared" si="45"/>
        <v>0</v>
      </c>
      <c r="H979">
        <f t="shared" si="46"/>
        <v>0</v>
      </c>
      <c r="I979">
        <f t="shared" si="47"/>
        <v>0</v>
      </c>
    </row>
    <row r="980" spans="1:9" x14ac:dyDescent="0.3">
      <c r="A980" s="12">
        <v>43450</v>
      </c>
      <c r="B980" s="5">
        <v>43500</v>
      </c>
      <c r="C980" s="6">
        <v>5504</v>
      </c>
      <c r="D980" s="6">
        <v>4836</v>
      </c>
      <c r="E980" s="6">
        <v>5504</v>
      </c>
      <c r="F980" s="13">
        <v>4945</v>
      </c>
      <c r="G980">
        <f t="shared" si="45"/>
        <v>0</v>
      </c>
      <c r="H980">
        <f t="shared" si="46"/>
        <v>0</v>
      </c>
      <c r="I980">
        <f t="shared" si="47"/>
        <v>0</v>
      </c>
    </row>
    <row r="981" spans="1:9" x14ac:dyDescent="0.3">
      <c r="A981" s="12">
        <v>43500</v>
      </c>
      <c r="B981" s="5">
        <v>43550</v>
      </c>
      <c r="C981" s="6">
        <v>5515</v>
      </c>
      <c r="D981" s="6">
        <v>4842</v>
      </c>
      <c r="E981" s="6">
        <v>5515</v>
      </c>
      <c r="F981" s="13">
        <v>4951</v>
      </c>
      <c r="G981">
        <f t="shared" si="45"/>
        <v>0</v>
      </c>
      <c r="H981">
        <f t="shared" si="46"/>
        <v>0</v>
      </c>
      <c r="I981">
        <f t="shared" si="47"/>
        <v>0</v>
      </c>
    </row>
    <row r="982" spans="1:9" x14ac:dyDescent="0.3">
      <c r="A982" s="12">
        <v>43550</v>
      </c>
      <c r="B982" s="5">
        <v>43600</v>
      </c>
      <c r="C982" s="6">
        <v>5526</v>
      </c>
      <c r="D982" s="6">
        <v>4848</v>
      </c>
      <c r="E982" s="6">
        <v>5526</v>
      </c>
      <c r="F982" s="13">
        <v>4957</v>
      </c>
      <c r="G982">
        <f t="shared" si="45"/>
        <v>0</v>
      </c>
      <c r="H982">
        <f t="shared" si="46"/>
        <v>0</v>
      </c>
      <c r="I982">
        <f t="shared" si="47"/>
        <v>0</v>
      </c>
    </row>
    <row r="983" spans="1:9" x14ac:dyDescent="0.3">
      <c r="A983" s="12">
        <v>43600</v>
      </c>
      <c r="B983" s="5">
        <v>43650</v>
      </c>
      <c r="C983" s="6">
        <v>5537</v>
      </c>
      <c r="D983" s="6">
        <v>4854</v>
      </c>
      <c r="E983" s="6">
        <v>5537</v>
      </c>
      <c r="F983" s="13">
        <v>4963</v>
      </c>
      <c r="G983">
        <f t="shared" si="45"/>
        <v>0</v>
      </c>
      <c r="H983">
        <f t="shared" si="46"/>
        <v>0</v>
      </c>
      <c r="I983">
        <f t="shared" si="47"/>
        <v>0</v>
      </c>
    </row>
    <row r="984" spans="1:9" x14ac:dyDescent="0.3">
      <c r="A984" s="12">
        <v>43650</v>
      </c>
      <c r="B984" s="5">
        <v>43700</v>
      </c>
      <c r="C984" s="6">
        <v>5548</v>
      </c>
      <c r="D984" s="6">
        <v>4860</v>
      </c>
      <c r="E984" s="6">
        <v>5548</v>
      </c>
      <c r="F984" s="13">
        <v>4969</v>
      </c>
      <c r="G984">
        <f t="shared" si="45"/>
        <v>0</v>
      </c>
      <c r="H984">
        <f t="shared" si="46"/>
        <v>0</v>
      </c>
      <c r="I984">
        <f t="shared" si="47"/>
        <v>0</v>
      </c>
    </row>
    <row r="985" spans="1:9" x14ac:dyDescent="0.3">
      <c r="A985" s="12">
        <v>43700</v>
      </c>
      <c r="B985" s="5">
        <v>43750</v>
      </c>
      <c r="C985" s="6">
        <v>5559</v>
      </c>
      <c r="D985" s="6">
        <v>4866</v>
      </c>
      <c r="E985" s="6">
        <v>5559</v>
      </c>
      <c r="F985" s="13">
        <v>4975</v>
      </c>
      <c r="G985">
        <f t="shared" si="45"/>
        <v>0</v>
      </c>
      <c r="H985">
        <f t="shared" si="46"/>
        <v>0</v>
      </c>
      <c r="I985">
        <f t="shared" si="47"/>
        <v>0</v>
      </c>
    </row>
    <row r="986" spans="1:9" x14ac:dyDescent="0.3">
      <c r="A986" s="12">
        <v>43750</v>
      </c>
      <c r="B986" s="5">
        <v>43800</v>
      </c>
      <c r="C986" s="6">
        <v>5570</v>
      </c>
      <c r="D986" s="6">
        <v>4872</v>
      </c>
      <c r="E986" s="6">
        <v>5570</v>
      </c>
      <c r="F986" s="13">
        <v>4981</v>
      </c>
      <c r="G986">
        <f t="shared" si="45"/>
        <v>0</v>
      </c>
      <c r="H986">
        <f t="shared" si="46"/>
        <v>0</v>
      </c>
      <c r="I986">
        <f t="shared" si="47"/>
        <v>0</v>
      </c>
    </row>
    <row r="987" spans="1:9" x14ac:dyDescent="0.3">
      <c r="A987" s="12">
        <v>43800</v>
      </c>
      <c r="B987" s="5">
        <v>43850</v>
      </c>
      <c r="C987" s="6">
        <v>5581</v>
      </c>
      <c r="D987" s="6">
        <v>4878</v>
      </c>
      <c r="E987" s="6">
        <v>5581</v>
      </c>
      <c r="F987" s="13">
        <v>4987</v>
      </c>
      <c r="G987">
        <f t="shared" si="45"/>
        <v>0</v>
      </c>
      <c r="H987">
        <f t="shared" si="46"/>
        <v>0</v>
      </c>
      <c r="I987">
        <f t="shared" si="47"/>
        <v>0</v>
      </c>
    </row>
    <row r="988" spans="1:9" x14ac:dyDescent="0.3">
      <c r="A988" s="12">
        <v>43850</v>
      </c>
      <c r="B988" s="5">
        <v>43900</v>
      </c>
      <c r="C988" s="6">
        <v>5592</v>
      </c>
      <c r="D988" s="6">
        <v>4884</v>
      </c>
      <c r="E988" s="6">
        <v>5592</v>
      </c>
      <c r="F988" s="13">
        <v>4993</v>
      </c>
      <c r="G988">
        <f t="shared" si="45"/>
        <v>0</v>
      </c>
      <c r="H988">
        <f t="shared" si="46"/>
        <v>0</v>
      </c>
      <c r="I988">
        <f t="shared" si="47"/>
        <v>0</v>
      </c>
    </row>
    <row r="989" spans="1:9" x14ac:dyDescent="0.3">
      <c r="A989" s="12">
        <v>43900</v>
      </c>
      <c r="B989" s="5">
        <v>43950</v>
      </c>
      <c r="C989" s="6">
        <v>5603</v>
      </c>
      <c r="D989" s="6">
        <v>4890</v>
      </c>
      <c r="E989" s="6">
        <v>5603</v>
      </c>
      <c r="F989" s="13">
        <v>4999</v>
      </c>
      <c r="G989">
        <f t="shared" si="45"/>
        <v>0</v>
      </c>
      <c r="H989">
        <f t="shared" si="46"/>
        <v>0</v>
      </c>
      <c r="I989">
        <f t="shared" si="47"/>
        <v>0</v>
      </c>
    </row>
    <row r="990" spans="1:9" ht="15" thickBot="1" x14ac:dyDescent="0.35">
      <c r="A990" s="12">
        <v>43950</v>
      </c>
      <c r="B990" s="5">
        <v>44000</v>
      </c>
      <c r="C990" s="6">
        <v>5614</v>
      </c>
      <c r="D990" s="6">
        <v>4896</v>
      </c>
      <c r="E990" s="6">
        <v>5614</v>
      </c>
      <c r="F990" s="13">
        <v>5005</v>
      </c>
      <c r="G990">
        <f t="shared" si="45"/>
        <v>0</v>
      </c>
      <c r="H990">
        <f t="shared" si="46"/>
        <v>0</v>
      </c>
      <c r="I990">
        <f t="shared" si="47"/>
        <v>0</v>
      </c>
    </row>
    <row r="991" spans="1:9" ht="15.6" thickTop="1" thickBot="1" x14ac:dyDescent="0.35">
      <c r="A991" s="23">
        <v>44000</v>
      </c>
      <c r="B991" s="24"/>
      <c r="C991" s="24"/>
      <c r="D991" s="24"/>
      <c r="E991" s="24"/>
      <c r="F991" s="25"/>
      <c r="G991">
        <f t="shared" si="45"/>
        <v>0</v>
      </c>
      <c r="H991">
        <f t="shared" si="46"/>
        <v>0</v>
      </c>
      <c r="I991">
        <f t="shared" si="47"/>
        <v>0</v>
      </c>
    </row>
    <row r="992" spans="1:9" x14ac:dyDescent="0.3">
      <c r="A992" s="12">
        <v>44000</v>
      </c>
      <c r="B992" s="5">
        <v>44050</v>
      </c>
      <c r="C992" s="6">
        <v>5625</v>
      </c>
      <c r="D992" s="6">
        <v>4902</v>
      </c>
      <c r="E992" s="6">
        <v>5625</v>
      </c>
      <c r="F992" s="13">
        <v>5011</v>
      </c>
      <c r="G992">
        <f t="shared" si="45"/>
        <v>0</v>
      </c>
      <c r="H992">
        <f t="shared" si="46"/>
        <v>0</v>
      </c>
      <c r="I992">
        <f t="shared" si="47"/>
        <v>0</v>
      </c>
    </row>
    <row r="993" spans="1:9" x14ac:dyDescent="0.3">
      <c r="A993" s="12">
        <v>44050</v>
      </c>
      <c r="B993" s="5">
        <v>44100</v>
      </c>
      <c r="C993" s="6">
        <v>5636</v>
      </c>
      <c r="D993" s="6">
        <v>4908</v>
      </c>
      <c r="E993" s="6">
        <v>5636</v>
      </c>
      <c r="F993" s="13">
        <v>5017</v>
      </c>
      <c r="G993">
        <f t="shared" si="45"/>
        <v>0</v>
      </c>
      <c r="H993">
        <f t="shared" si="46"/>
        <v>0</v>
      </c>
      <c r="I993">
        <f t="shared" si="47"/>
        <v>0</v>
      </c>
    </row>
    <row r="994" spans="1:9" x14ac:dyDescent="0.3">
      <c r="A994" s="12">
        <v>44100</v>
      </c>
      <c r="B994" s="5">
        <v>44150</v>
      </c>
      <c r="C994" s="6">
        <v>5647</v>
      </c>
      <c r="D994" s="6">
        <v>4914</v>
      </c>
      <c r="E994" s="6">
        <v>5647</v>
      </c>
      <c r="F994" s="13">
        <v>5023</v>
      </c>
      <c r="G994">
        <f t="shared" si="45"/>
        <v>0</v>
      </c>
      <c r="H994">
        <f t="shared" si="46"/>
        <v>0</v>
      </c>
      <c r="I994">
        <f t="shared" si="47"/>
        <v>0</v>
      </c>
    </row>
    <row r="995" spans="1:9" x14ac:dyDescent="0.3">
      <c r="A995" s="12">
        <v>44150</v>
      </c>
      <c r="B995" s="5">
        <v>44200</v>
      </c>
      <c r="C995" s="6">
        <v>5658</v>
      </c>
      <c r="D995" s="6">
        <v>4920</v>
      </c>
      <c r="E995" s="6">
        <v>5658</v>
      </c>
      <c r="F995" s="13">
        <v>5029</v>
      </c>
      <c r="G995">
        <f t="shared" si="45"/>
        <v>0</v>
      </c>
      <c r="H995">
        <f t="shared" si="46"/>
        <v>0</v>
      </c>
      <c r="I995">
        <f t="shared" si="47"/>
        <v>0</v>
      </c>
    </row>
    <row r="996" spans="1:9" x14ac:dyDescent="0.3">
      <c r="A996" s="12">
        <v>44200</v>
      </c>
      <c r="B996" s="5">
        <v>44250</v>
      </c>
      <c r="C996" s="6">
        <v>5669</v>
      </c>
      <c r="D996" s="6">
        <v>4926</v>
      </c>
      <c r="E996" s="6">
        <v>5669</v>
      </c>
      <c r="F996" s="13">
        <v>5035</v>
      </c>
      <c r="G996">
        <f t="shared" si="45"/>
        <v>0</v>
      </c>
      <c r="H996">
        <f t="shared" si="46"/>
        <v>0</v>
      </c>
      <c r="I996">
        <f t="shared" si="47"/>
        <v>0</v>
      </c>
    </row>
    <row r="997" spans="1:9" x14ac:dyDescent="0.3">
      <c r="A997" s="12">
        <v>44250</v>
      </c>
      <c r="B997" s="5">
        <v>44300</v>
      </c>
      <c r="C997" s="6">
        <v>5680</v>
      </c>
      <c r="D997" s="6">
        <v>4932</v>
      </c>
      <c r="E997" s="6">
        <v>5680</v>
      </c>
      <c r="F997" s="13">
        <v>5041</v>
      </c>
      <c r="G997">
        <f t="shared" si="45"/>
        <v>0</v>
      </c>
      <c r="H997">
        <f t="shared" si="46"/>
        <v>0</v>
      </c>
      <c r="I997">
        <f t="shared" si="47"/>
        <v>0</v>
      </c>
    </row>
    <row r="998" spans="1:9" x14ac:dyDescent="0.3">
      <c r="A998" s="12">
        <v>44300</v>
      </c>
      <c r="B998" s="5">
        <v>44350</v>
      </c>
      <c r="C998" s="6">
        <v>5691</v>
      </c>
      <c r="D998" s="6">
        <v>4938</v>
      </c>
      <c r="E998" s="6">
        <v>5691</v>
      </c>
      <c r="F998" s="13">
        <v>5047</v>
      </c>
      <c r="G998">
        <f t="shared" si="45"/>
        <v>0</v>
      </c>
      <c r="H998">
        <f t="shared" si="46"/>
        <v>0</v>
      </c>
      <c r="I998">
        <f t="shared" si="47"/>
        <v>0</v>
      </c>
    </row>
    <row r="999" spans="1:9" x14ac:dyDescent="0.3">
      <c r="A999" s="12">
        <v>44350</v>
      </c>
      <c r="B999" s="5">
        <v>44400</v>
      </c>
      <c r="C999" s="6">
        <v>5702</v>
      </c>
      <c r="D999" s="6">
        <v>4944</v>
      </c>
      <c r="E999" s="6">
        <v>5702</v>
      </c>
      <c r="F999" s="13">
        <v>5053</v>
      </c>
      <c r="G999">
        <f t="shared" si="45"/>
        <v>0</v>
      </c>
      <c r="H999">
        <f t="shared" si="46"/>
        <v>0</v>
      </c>
      <c r="I999">
        <f t="shared" si="47"/>
        <v>0</v>
      </c>
    </row>
    <row r="1000" spans="1:9" x14ac:dyDescent="0.3">
      <c r="A1000" s="12">
        <v>44400</v>
      </c>
      <c r="B1000" s="5">
        <v>44450</v>
      </c>
      <c r="C1000" s="6">
        <v>5713</v>
      </c>
      <c r="D1000" s="6">
        <v>4950</v>
      </c>
      <c r="E1000" s="6">
        <v>5713</v>
      </c>
      <c r="F1000" s="13">
        <v>5059</v>
      </c>
      <c r="G1000">
        <f t="shared" si="45"/>
        <v>0</v>
      </c>
      <c r="H1000">
        <f t="shared" si="46"/>
        <v>0</v>
      </c>
      <c r="I1000">
        <f t="shared" si="47"/>
        <v>0</v>
      </c>
    </row>
    <row r="1001" spans="1:9" x14ac:dyDescent="0.3">
      <c r="A1001" s="12">
        <v>44450</v>
      </c>
      <c r="B1001" s="5">
        <v>44500</v>
      </c>
      <c r="C1001" s="6">
        <v>5724</v>
      </c>
      <c r="D1001" s="6">
        <v>4956</v>
      </c>
      <c r="E1001" s="6">
        <v>5724</v>
      </c>
      <c r="F1001" s="13">
        <v>5065</v>
      </c>
      <c r="G1001">
        <f t="shared" si="45"/>
        <v>0</v>
      </c>
      <c r="H1001">
        <f t="shared" si="46"/>
        <v>0</v>
      </c>
      <c r="I1001">
        <f t="shared" si="47"/>
        <v>0</v>
      </c>
    </row>
    <row r="1002" spans="1:9" x14ac:dyDescent="0.3">
      <c r="A1002" s="12">
        <v>44500</v>
      </c>
      <c r="B1002" s="5">
        <v>44550</v>
      </c>
      <c r="C1002" s="6">
        <v>5735</v>
      </c>
      <c r="D1002" s="6">
        <v>4962</v>
      </c>
      <c r="E1002" s="6">
        <v>5735</v>
      </c>
      <c r="F1002" s="13">
        <v>5071</v>
      </c>
      <c r="G1002">
        <f t="shared" si="45"/>
        <v>0</v>
      </c>
      <c r="H1002">
        <f t="shared" si="46"/>
        <v>0</v>
      </c>
      <c r="I1002">
        <f t="shared" si="47"/>
        <v>0</v>
      </c>
    </row>
    <row r="1003" spans="1:9" x14ac:dyDescent="0.3">
      <c r="A1003" s="12">
        <v>44550</v>
      </c>
      <c r="B1003" s="5">
        <v>44600</v>
      </c>
      <c r="C1003" s="6">
        <v>5746</v>
      </c>
      <c r="D1003" s="6">
        <v>4968</v>
      </c>
      <c r="E1003" s="6">
        <v>5746</v>
      </c>
      <c r="F1003" s="13">
        <v>5077</v>
      </c>
      <c r="G1003">
        <f t="shared" si="45"/>
        <v>0</v>
      </c>
      <c r="H1003">
        <f t="shared" si="46"/>
        <v>0</v>
      </c>
      <c r="I1003">
        <f t="shared" si="47"/>
        <v>0</v>
      </c>
    </row>
    <row r="1004" spans="1:9" x14ac:dyDescent="0.3">
      <c r="A1004" s="12">
        <v>44600</v>
      </c>
      <c r="B1004" s="5">
        <v>44650</v>
      </c>
      <c r="C1004" s="6">
        <v>5757</v>
      </c>
      <c r="D1004" s="6">
        <v>4974</v>
      </c>
      <c r="E1004" s="6">
        <v>5757</v>
      </c>
      <c r="F1004" s="13">
        <v>5083</v>
      </c>
      <c r="G1004">
        <f t="shared" si="45"/>
        <v>0</v>
      </c>
      <c r="H1004">
        <f t="shared" si="46"/>
        <v>0</v>
      </c>
      <c r="I1004">
        <f t="shared" si="47"/>
        <v>0</v>
      </c>
    </row>
    <row r="1005" spans="1:9" x14ac:dyDescent="0.3">
      <c r="A1005" s="12">
        <v>44650</v>
      </c>
      <c r="B1005" s="5">
        <v>44700</v>
      </c>
      <c r="C1005" s="6">
        <v>5768</v>
      </c>
      <c r="D1005" s="6">
        <v>4980</v>
      </c>
      <c r="E1005" s="6">
        <v>5768</v>
      </c>
      <c r="F1005" s="13">
        <v>5089</v>
      </c>
      <c r="G1005">
        <f t="shared" si="45"/>
        <v>0</v>
      </c>
      <c r="H1005">
        <f t="shared" si="46"/>
        <v>0</v>
      </c>
      <c r="I1005">
        <f t="shared" si="47"/>
        <v>0</v>
      </c>
    </row>
    <row r="1006" spans="1:9" x14ac:dyDescent="0.3">
      <c r="A1006" s="12">
        <v>44700</v>
      </c>
      <c r="B1006" s="5">
        <v>44750</v>
      </c>
      <c r="C1006" s="6">
        <v>5779</v>
      </c>
      <c r="D1006" s="6">
        <v>4986</v>
      </c>
      <c r="E1006" s="6">
        <v>5779</v>
      </c>
      <c r="F1006" s="13">
        <v>5095</v>
      </c>
      <c r="G1006">
        <f t="shared" si="45"/>
        <v>0</v>
      </c>
      <c r="H1006">
        <f t="shared" si="46"/>
        <v>0</v>
      </c>
      <c r="I1006">
        <f t="shared" si="47"/>
        <v>0</v>
      </c>
    </row>
    <row r="1007" spans="1:9" x14ac:dyDescent="0.3">
      <c r="A1007" s="12">
        <v>44750</v>
      </c>
      <c r="B1007" s="5">
        <v>44800</v>
      </c>
      <c r="C1007" s="6">
        <v>5790</v>
      </c>
      <c r="D1007" s="6">
        <v>4992</v>
      </c>
      <c r="E1007" s="6">
        <v>5790</v>
      </c>
      <c r="F1007" s="13">
        <v>5101</v>
      </c>
      <c r="G1007">
        <f t="shared" si="45"/>
        <v>0</v>
      </c>
      <c r="H1007">
        <f t="shared" si="46"/>
        <v>0</v>
      </c>
      <c r="I1007">
        <f t="shared" si="47"/>
        <v>0</v>
      </c>
    </row>
    <row r="1008" spans="1:9" x14ac:dyDescent="0.3">
      <c r="A1008" s="12">
        <v>44800</v>
      </c>
      <c r="B1008" s="5">
        <v>44850</v>
      </c>
      <c r="C1008" s="6">
        <v>5801</v>
      </c>
      <c r="D1008" s="6">
        <v>4998</v>
      </c>
      <c r="E1008" s="6">
        <v>5801</v>
      </c>
      <c r="F1008" s="13">
        <v>5107</v>
      </c>
      <c r="G1008">
        <f t="shared" si="45"/>
        <v>0</v>
      </c>
      <c r="H1008">
        <f t="shared" si="46"/>
        <v>0</v>
      </c>
      <c r="I1008">
        <f t="shared" si="47"/>
        <v>0</v>
      </c>
    </row>
    <row r="1009" spans="1:9" x14ac:dyDescent="0.3">
      <c r="A1009" s="12">
        <v>44850</v>
      </c>
      <c r="B1009" s="5">
        <v>44900</v>
      </c>
      <c r="C1009" s="6">
        <v>5812</v>
      </c>
      <c r="D1009" s="6">
        <v>5004</v>
      </c>
      <c r="E1009" s="6">
        <v>5812</v>
      </c>
      <c r="F1009" s="13">
        <v>5113</v>
      </c>
      <c r="G1009">
        <f t="shared" si="45"/>
        <v>0</v>
      </c>
      <c r="H1009">
        <f t="shared" si="46"/>
        <v>0</v>
      </c>
      <c r="I1009">
        <f t="shared" si="47"/>
        <v>0</v>
      </c>
    </row>
    <row r="1010" spans="1:9" x14ac:dyDescent="0.3">
      <c r="A1010" s="12">
        <v>44900</v>
      </c>
      <c r="B1010" s="5">
        <v>44950</v>
      </c>
      <c r="C1010" s="6">
        <v>5823</v>
      </c>
      <c r="D1010" s="6">
        <v>5010</v>
      </c>
      <c r="E1010" s="6">
        <v>5823</v>
      </c>
      <c r="F1010" s="13">
        <v>5119</v>
      </c>
      <c r="G1010">
        <f t="shared" si="45"/>
        <v>0</v>
      </c>
      <c r="H1010">
        <f t="shared" si="46"/>
        <v>0</v>
      </c>
      <c r="I1010">
        <f t="shared" si="47"/>
        <v>0</v>
      </c>
    </row>
    <row r="1011" spans="1:9" ht="15" thickBot="1" x14ac:dyDescent="0.35">
      <c r="A1011" s="12">
        <v>44950</v>
      </c>
      <c r="B1011" s="5">
        <v>45000</v>
      </c>
      <c r="C1011" s="6">
        <v>5834</v>
      </c>
      <c r="D1011" s="6">
        <v>5016</v>
      </c>
      <c r="E1011" s="6">
        <v>5834</v>
      </c>
      <c r="F1011" s="13">
        <v>5125</v>
      </c>
      <c r="G1011">
        <f t="shared" si="45"/>
        <v>0</v>
      </c>
      <c r="H1011">
        <f t="shared" si="46"/>
        <v>0</v>
      </c>
      <c r="I1011">
        <f t="shared" si="47"/>
        <v>0</v>
      </c>
    </row>
    <row r="1012" spans="1:9" ht="15.6" thickTop="1" thickBot="1" x14ac:dyDescent="0.35">
      <c r="A1012" s="23">
        <v>45000</v>
      </c>
      <c r="B1012" s="24"/>
      <c r="C1012" s="24"/>
      <c r="D1012" s="24"/>
      <c r="E1012" s="24"/>
      <c r="F1012" s="25"/>
      <c r="G1012">
        <f t="shared" si="45"/>
        <v>0</v>
      </c>
      <c r="H1012">
        <f t="shared" si="46"/>
        <v>0</v>
      </c>
      <c r="I1012">
        <f t="shared" si="47"/>
        <v>0</v>
      </c>
    </row>
    <row r="1013" spans="1:9" x14ac:dyDescent="0.3">
      <c r="A1013" s="12">
        <v>45000</v>
      </c>
      <c r="B1013" s="5">
        <v>45050</v>
      </c>
      <c r="C1013" s="6">
        <v>5845</v>
      </c>
      <c r="D1013" s="6">
        <v>5022</v>
      </c>
      <c r="E1013" s="6">
        <v>5845</v>
      </c>
      <c r="F1013" s="13">
        <v>5131</v>
      </c>
      <c r="G1013">
        <f t="shared" si="45"/>
        <v>0</v>
      </c>
      <c r="H1013">
        <f t="shared" si="46"/>
        <v>0</v>
      </c>
      <c r="I1013">
        <f t="shared" si="47"/>
        <v>0</v>
      </c>
    </row>
    <row r="1014" spans="1:9" x14ac:dyDescent="0.3">
      <c r="A1014" s="12">
        <v>45050</v>
      </c>
      <c r="B1014" s="5">
        <v>45100</v>
      </c>
      <c r="C1014" s="6">
        <v>5856</v>
      </c>
      <c r="D1014" s="6">
        <v>5028</v>
      </c>
      <c r="E1014" s="6">
        <v>5856</v>
      </c>
      <c r="F1014" s="13">
        <v>5137</v>
      </c>
      <c r="G1014">
        <f t="shared" si="45"/>
        <v>0</v>
      </c>
      <c r="H1014">
        <f t="shared" si="46"/>
        <v>0</v>
      </c>
      <c r="I1014">
        <f t="shared" si="47"/>
        <v>0</v>
      </c>
    </row>
    <row r="1015" spans="1:9" x14ac:dyDescent="0.3">
      <c r="A1015" s="12">
        <v>45100</v>
      </c>
      <c r="B1015" s="5">
        <v>45150</v>
      </c>
      <c r="C1015" s="6">
        <v>5867</v>
      </c>
      <c r="D1015" s="6">
        <v>5034</v>
      </c>
      <c r="E1015" s="6">
        <v>5867</v>
      </c>
      <c r="F1015" s="13">
        <v>5143</v>
      </c>
      <c r="G1015">
        <f t="shared" si="45"/>
        <v>0</v>
      </c>
      <c r="H1015">
        <f t="shared" si="46"/>
        <v>0</v>
      </c>
      <c r="I1015">
        <f t="shared" si="47"/>
        <v>0</v>
      </c>
    </row>
    <row r="1016" spans="1:9" x14ac:dyDescent="0.3">
      <c r="A1016" s="12">
        <v>45150</v>
      </c>
      <c r="B1016" s="5">
        <v>45200</v>
      </c>
      <c r="C1016" s="6">
        <v>5878</v>
      </c>
      <c r="D1016" s="6">
        <v>5040</v>
      </c>
      <c r="E1016" s="6">
        <v>5878</v>
      </c>
      <c r="F1016" s="13">
        <v>5149</v>
      </c>
      <c r="G1016">
        <f t="shared" si="45"/>
        <v>0</v>
      </c>
      <c r="H1016">
        <f t="shared" si="46"/>
        <v>0</v>
      </c>
      <c r="I1016">
        <f t="shared" si="47"/>
        <v>0</v>
      </c>
    </row>
    <row r="1017" spans="1:9" x14ac:dyDescent="0.3">
      <c r="A1017" s="12">
        <v>45200</v>
      </c>
      <c r="B1017" s="5">
        <v>45250</v>
      </c>
      <c r="C1017" s="6">
        <v>5889</v>
      </c>
      <c r="D1017" s="6">
        <v>5046</v>
      </c>
      <c r="E1017" s="6">
        <v>5889</v>
      </c>
      <c r="F1017" s="13">
        <v>5155</v>
      </c>
      <c r="G1017">
        <f t="shared" si="45"/>
        <v>0</v>
      </c>
      <c r="H1017">
        <f t="shared" si="46"/>
        <v>0</v>
      </c>
      <c r="I1017">
        <f t="shared" si="47"/>
        <v>0</v>
      </c>
    </row>
    <row r="1018" spans="1:9" x14ac:dyDescent="0.3">
      <c r="A1018" s="12">
        <v>45250</v>
      </c>
      <c r="B1018" s="5">
        <v>45300</v>
      </c>
      <c r="C1018" s="6">
        <v>5900</v>
      </c>
      <c r="D1018" s="6">
        <v>5052</v>
      </c>
      <c r="E1018" s="6">
        <v>5900</v>
      </c>
      <c r="F1018" s="13">
        <v>5161</v>
      </c>
      <c r="G1018">
        <f t="shared" si="45"/>
        <v>0</v>
      </c>
      <c r="H1018">
        <f t="shared" si="46"/>
        <v>0</v>
      </c>
      <c r="I1018">
        <f t="shared" si="47"/>
        <v>0</v>
      </c>
    </row>
    <row r="1019" spans="1:9" x14ac:dyDescent="0.3">
      <c r="A1019" s="12">
        <v>45300</v>
      </c>
      <c r="B1019" s="5">
        <v>45350</v>
      </c>
      <c r="C1019" s="6">
        <v>5911</v>
      </c>
      <c r="D1019" s="6">
        <v>5058</v>
      </c>
      <c r="E1019" s="6">
        <v>5911</v>
      </c>
      <c r="F1019" s="13">
        <v>5167</v>
      </c>
      <c r="G1019">
        <f t="shared" si="45"/>
        <v>0</v>
      </c>
      <c r="H1019">
        <f t="shared" si="46"/>
        <v>0</v>
      </c>
      <c r="I1019">
        <f t="shared" si="47"/>
        <v>0</v>
      </c>
    </row>
    <row r="1020" spans="1:9" x14ac:dyDescent="0.3">
      <c r="A1020" s="12">
        <v>45350</v>
      </c>
      <c r="B1020" s="5">
        <v>45400</v>
      </c>
      <c r="C1020" s="6">
        <v>5922</v>
      </c>
      <c r="D1020" s="6">
        <v>5064</v>
      </c>
      <c r="E1020" s="6">
        <v>5922</v>
      </c>
      <c r="F1020" s="13">
        <v>5173</v>
      </c>
      <c r="G1020">
        <f t="shared" si="45"/>
        <v>0</v>
      </c>
      <c r="H1020">
        <f t="shared" si="46"/>
        <v>0</v>
      </c>
      <c r="I1020">
        <f t="shared" si="47"/>
        <v>0</v>
      </c>
    </row>
    <row r="1021" spans="1:9" x14ac:dyDescent="0.3">
      <c r="A1021" s="12">
        <v>45400</v>
      </c>
      <c r="B1021" s="5">
        <v>45450</v>
      </c>
      <c r="C1021" s="6">
        <v>5933</v>
      </c>
      <c r="D1021" s="6">
        <v>5070</v>
      </c>
      <c r="E1021" s="6">
        <v>5933</v>
      </c>
      <c r="F1021" s="13">
        <v>5179</v>
      </c>
      <c r="G1021">
        <f t="shared" si="45"/>
        <v>0</v>
      </c>
      <c r="H1021">
        <f t="shared" si="46"/>
        <v>0</v>
      </c>
      <c r="I1021">
        <f t="shared" si="47"/>
        <v>0</v>
      </c>
    </row>
    <row r="1022" spans="1:9" x14ac:dyDescent="0.3">
      <c r="A1022" s="12">
        <v>45450</v>
      </c>
      <c r="B1022" s="5">
        <v>45500</v>
      </c>
      <c r="C1022" s="6">
        <v>5944</v>
      </c>
      <c r="D1022" s="6">
        <v>5076</v>
      </c>
      <c r="E1022" s="6">
        <v>5944</v>
      </c>
      <c r="F1022" s="13">
        <v>5185</v>
      </c>
      <c r="G1022">
        <f t="shared" si="45"/>
        <v>0</v>
      </c>
      <c r="H1022">
        <f t="shared" si="46"/>
        <v>0</v>
      </c>
      <c r="I1022">
        <f t="shared" si="47"/>
        <v>0</v>
      </c>
    </row>
    <row r="1023" spans="1:9" x14ac:dyDescent="0.3">
      <c r="A1023" s="12">
        <v>45500</v>
      </c>
      <c r="B1023" s="5">
        <v>45550</v>
      </c>
      <c r="C1023" s="6">
        <v>5955</v>
      </c>
      <c r="D1023" s="6">
        <v>5082</v>
      </c>
      <c r="E1023" s="6">
        <v>5955</v>
      </c>
      <c r="F1023" s="13">
        <v>5191</v>
      </c>
      <c r="G1023">
        <f t="shared" si="45"/>
        <v>0</v>
      </c>
      <c r="H1023">
        <f t="shared" si="46"/>
        <v>0</v>
      </c>
      <c r="I1023">
        <f t="shared" si="47"/>
        <v>0</v>
      </c>
    </row>
    <row r="1024" spans="1:9" x14ac:dyDescent="0.3">
      <c r="A1024" s="12">
        <v>45550</v>
      </c>
      <c r="B1024" s="5">
        <v>45600</v>
      </c>
      <c r="C1024" s="6">
        <v>5966</v>
      </c>
      <c r="D1024" s="6">
        <v>5088</v>
      </c>
      <c r="E1024" s="6">
        <v>5966</v>
      </c>
      <c r="F1024" s="13">
        <v>5197</v>
      </c>
      <c r="G1024">
        <f t="shared" si="45"/>
        <v>0</v>
      </c>
      <c r="H1024">
        <f t="shared" si="46"/>
        <v>0</v>
      </c>
      <c r="I1024">
        <f t="shared" si="47"/>
        <v>0</v>
      </c>
    </row>
    <row r="1025" spans="1:9" x14ac:dyDescent="0.3">
      <c r="A1025" s="12">
        <v>45600</v>
      </c>
      <c r="B1025" s="5">
        <v>45650</v>
      </c>
      <c r="C1025" s="6">
        <v>5977</v>
      </c>
      <c r="D1025" s="6">
        <v>5094</v>
      </c>
      <c r="E1025" s="6">
        <v>5977</v>
      </c>
      <c r="F1025" s="13">
        <v>5203</v>
      </c>
      <c r="G1025">
        <f t="shared" si="45"/>
        <v>0</v>
      </c>
      <c r="H1025">
        <f t="shared" si="46"/>
        <v>0</v>
      </c>
      <c r="I1025">
        <f t="shared" si="47"/>
        <v>0</v>
      </c>
    </row>
    <row r="1026" spans="1:9" x14ac:dyDescent="0.3">
      <c r="A1026" s="12">
        <v>45650</v>
      </c>
      <c r="B1026" s="5">
        <v>45700</v>
      </c>
      <c r="C1026" s="6">
        <v>5988</v>
      </c>
      <c r="D1026" s="6">
        <v>5100</v>
      </c>
      <c r="E1026" s="6">
        <v>5988</v>
      </c>
      <c r="F1026" s="13">
        <v>5209</v>
      </c>
      <c r="G1026">
        <f t="shared" si="45"/>
        <v>0</v>
      </c>
      <c r="H1026">
        <f t="shared" si="46"/>
        <v>0</v>
      </c>
      <c r="I1026">
        <f t="shared" si="47"/>
        <v>0</v>
      </c>
    </row>
    <row r="1027" spans="1:9" x14ac:dyDescent="0.3">
      <c r="A1027" s="12">
        <v>45700</v>
      </c>
      <c r="B1027" s="5">
        <v>45750</v>
      </c>
      <c r="C1027" s="6">
        <v>5999</v>
      </c>
      <c r="D1027" s="6">
        <v>5106</v>
      </c>
      <c r="E1027" s="6">
        <v>5999</v>
      </c>
      <c r="F1027" s="13">
        <v>5215</v>
      </c>
      <c r="G1027">
        <f t="shared" si="45"/>
        <v>0</v>
      </c>
      <c r="H1027">
        <f t="shared" si="46"/>
        <v>0</v>
      </c>
      <c r="I1027">
        <f t="shared" si="47"/>
        <v>0</v>
      </c>
    </row>
    <row r="1028" spans="1:9" x14ac:dyDescent="0.3">
      <c r="A1028" s="12">
        <v>45750</v>
      </c>
      <c r="B1028" s="5">
        <v>45800</v>
      </c>
      <c r="C1028" s="6">
        <v>6010</v>
      </c>
      <c r="D1028" s="6">
        <v>5112</v>
      </c>
      <c r="E1028" s="6">
        <v>6010</v>
      </c>
      <c r="F1028" s="13">
        <v>5221</v>
      </c>
      <c r="G1028">
        <f t="shared" si="45"/>
        <v>0</v>
      </c>
      <c r="H1028">
        <f t="shared" si="46"/>
        <v>0</v>
      </c>
      <c r="I1028">
        <f t="shared" si="47"/>
        <v>0</v>
      </c>
    </row>
    <row r="1029" spans="1:9" x14ac:dyDescent="0.3">
      <c r="A1029" s="12">
        <v>45800</v>
      </c>
      <c r="B1029" s="5">
        <v>45850</v>
      </c>
      <c r="C1029" s="6">
        <v>6021</v>
      </c>
      <c r="D1029" s="6">
        <v>5118</v>
      </c>
      <c r="E1029" s="6">
        <v>6021</v>
      </c>
      <c r="F1029" s="13">
        <v>5227</v>
      </c>
      <c r="G1029">
        <f t="shared" si="45"/>
        <v>0</v>
      </c>
      <c r="H1029">
        <f t="shared" si="46"/>
        <v>0</v>
      </c>
      <c r="I1029">
        <f t="shared" si="47"/>
        <v>0</v>
      </c>
    </row>
    <row r="1030" spans="1:9" x14ac:dyDescent="0.3">
      <c r="A1030" s="12">
        <v>45850</v>
      </c>
      <c r="B1030" s="5">
        <v>45900</v>
      </c>
      <c r="C1030" s="6">
        <v>6032</v>
      </c>
      <c r="D1030" s="6">
        <v>5124</v>
      </c>
      <c r="E1030" s="6">
        <v>6032</v>
      </c>
      <c r="F1030" s="13">
        <v>5233</v>
      </c>
      <c r="G1030">
        <f t="shared" si="45"/>
        <v>0</v>
      </c>
      <c r="H1030">
        <f t="shared" si="46"/>
        <v>0</v>
      </c>
      <c r="I1030">
        <f t="shared" si="47"/>
        <v>0</v>
      </c>
    </row>
    <row r="1031" spans="1:9" x14ac:dyDescent="0.3">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35">
      <c r="A1032" s="12">
        <v>45950</v>
      </c>
      <c r="B1032" s="5">
        <v>46000</v>
      </c>
      <c r="C1032" s="6">
        <v>6054</v>
      </c>
      <c r="D1032" s="6">
        <v>5136</v>
      </c>
      <c r="E1032" s="6">
        <v>6054</v>
      </c>
      <c r="F1032" s="13">
        <v>5245</v>
      </c>
      <c r="G1032">
        <f t="shared" si="48"/>
        <v>0</v>
      </c>
      <c r="H1032">
        <f t="shared" si="49"/>
        <v>0</v>
      </c>
      <c r="I1032">
        <f t="shared" si="50"/>
        <v>0</v>
      </c>
    </row>
    <row r="1033" spans="1:9" ht="15.6" thickTop="1" thickBot="1" x14ac:dyDescent="0.35">
      <c r="A1033" s="23">
        <v>46000</v>
      </c>
      <c r="B1033" s="24"/>
      <c r="C1033" s="24"/>
      <c r="D1033" s="24"/>
      <c r="E1033" s="24"/>
      <c r="F1033" s="25"/>
      <c r="G1033">
        <f t="shared" si="48"/>
        <v>0</v>
      </c>
      <c r="H1033">
        <f t="shared" si="49"/>
        <v>0</v>
      </c>
      <c r="I1033">
        <f t="shared" si="50"/>
        <v>0</v>
      </c>
    </row>
    <row r="1034" spans="1:9" x14ac:dyDescent="0.3">
      <c r="A1034" s="12">
        <v>46000</v>
      </c>
      <c r="B1034" s="5">
        <v>46050</v>
      </c>
      <c r="C1034" s="6">
        <v>6065</v>
      </c>
      <c r="D1034" s="6">
        <v>5142</v>
      </c>
      <c r="E1034" s="6">
        <v>6065</v>
      </c>
      <c r="F1034" s="13">
        <v>5251</v>
      </c>
      <c r="G1034">
        <f t="shared" si="48"/>
        <v>0</v>
      </c>
      <c r="H1034">
        <f t="shared" si="49"/>
        <v>0</v>
      </c>
      <c r="I1034">
        <f t="shared" si="50"/>
        <v>0</v>
      </c>
    </row>
    <row r="1035" spans="1:9" x14ac:dyDescent="0.3">
      <c r="A1035" s="12">
        <v>46050</v>
      </c>
      <c r="B1035" s="5">
        <v>46100</v>
      </c>
      <c r="C1035" s="6">
        <v>6076</v>
      </c>
      <c r="D1035" s="6">
        <v>5148</v>
      </c>
      <c r="E1035" s="6">
        <v>6076</v>
      </c>
      <c r="F1035" s="13">
        <v>5257</v>
      </c>
      <c r="G1035">
        <f t="shared" si="48"/>
        <v>0</v>
      </c>
      <c r="H1035">
        <f t="shared" si="49"/>
        <v>0</v>
      </c>
      <c r="I1035">
        <f t="shared" si="50"/>
        <v>0</v>
      </c>
    </row>
    <row r="1036" spans="1:9" x14ac:dyDescent="0.3">
      <c r="A1036" s="12">
        <v>46100</v>
      </c>
      <c r="B1036" s="5">
        <v>46150</v>
      </c>
      <c r="C1036" s="6">
        <v>6087</v>
      </c>
      <c r="D1036" s="6">
        <v>5154</v>
      </c>
      <c r="E1036" s="6">
        <v>6087</v>
      </c>
      <c r="F1036" s="13">
        <v>5263</v>
      </c>
      <c r="G1036">
        <f t="shared" si="48"/>
        <v>0</v>
      </c>
      <c r="H1036">
        <f t="shared" si="49"/>
        <v>0</v>
      </c>
      <c r="I1036">
        <f t="shared" si="50"/>
        <v>0</v>
      </c>
    </row>
    <row r="1037" spans="1:9" x14ac:dyDescent="0.3">
      <c r="A1037" s="12">
        <v>46150</v>
      </c>
      <c r="B1037" s="5">
        <v>46200</v>
      </c>
      <c r="C1037" s="6">
        <v>6098</v>
      </c>
      <c r="D1037" s="6">
        <v>5160</v>
      </c>
      <c r="E1037" s="6">
        <v>6098</v>
      </c>
      <c r="F1037" s="13">
        <v>5269</v>
      </c>
      <c r="G1037">
        <f t="shared" si="48"/>
        <v>0</v>
      </c>
      <c r="H1037">
        <f t="shared" si="49"/>
        <v>0</v>
      </c>
      <c r="I1037">
        <f t="shared" si="50"/>
        <v>0</v>
      </c>
    </row>
    <row r="1038" spans="1:9" x14ac:dyDescent="0.3">
      <c r="A1038" s="12">
        <v>46200</v>
      </c>
      <c r="B1038" s="5">
        <v>46250</v>
      </c>
      <c r="C1038" s="6">
        <v>6109</v>
      </c>
      <c r="D1038" s="6">
        <v>5166</v>
      </c>
      <c r="E1038" s="6">
        <v>6109</v>
      </c>
      <c r="F1038" s="13">
        <v>5275</v>
      </c>
      <c r="G1038">
        <f t="shared" si="48"/>
        <v>0</v>
      </c>
      <c r="H1038">
        <f t="shared" si="49"/>
        <v>0</v>
      </c>
      <c r="I1038">
        <f t="shared" si="50"/>
        <v>0</v>
      </c>
    </row>
    <row r="1039" spans="1:9" x14ac:dyDescent="0.3">
      <c r="A1039" s="12">
        <v>46250</v>
      </c>
      <c r="B1039" s="5">
        <v>46300</v>
      </c>
      <c r="C1039" s="6">
        <v>6120</v>
      </c>
      <c r="D1039" s="6">
        <v>5172</v>
      </c>
      <c r="E1039" s="6">
        <v>6120</v>
      </c>
      <c r="F1039" s="13">
        <v>5281</v>
      </c>
      <c r="G1039">
        <f t="shared" si="48"/>
        <v>0</v>
      </c>
      <c r="H1039">
        <f t="shared" si="49"/>
        <v>0</v>
      </c>
      <c r="I1039">
        <f t="shared" si="50"/>
        <v>0</v>
      </c>
    </row>
    <row r="1040" spans="1:9" x14ac:dyDescent="0.3">
      <c r="A1040" s="12">
        <v>46300</v>
      </c>
      <c r="B1040" s="5">
        <v>46350</v>
      </c>
      <c r="C1040" s="6">
        <v>6131</v>
      </c>
      <c r="D1040" s="6">
        <v>5178</v>
      </c>
      <c r="E1040" s="6">
        <v>6131</v>
      </c>
      <c r="F1040" s="13">
        <v>5287</v>
      </c>
      <c r="G1040">
        <f t="shared" si="48"/>
        <v>0</v>
      </c>
      <c r="H1040">
        <f t="shared" si="49"/>
        <v>0</v>
      </c>
      <c r="I1040">
        <f t="shared" si="50"/>
        <v>0</v>
      </c>
    </row>
    <row r="1041" spans="1:9" x14ac:dyDescent="0.3">
      <c r="A1041" s="12">
        <v>46350</v>
      </c>
      <c r="B1041" s="5">
        <v>46400</v>
      </c>
      <c r="C1041" s="6">
        <v>6142</v>
      </c>
      <c r="D1041" s="6">
        <v>5184</v>
      </c>
      <c r="E1041" s="6">
        <v>6142</v>
      </c>
      <c r="F1041" s="13">
        <v>5293</v>
      </c>
      <c r="G1041">
        <f t="shared" si="48"/>
        <v>0</v>
      </c>
      <c r="H1041">
        <f t="shared" si="49"/>
        <v>0</v>
      </c>
      <c r="I1041">
        <f t="shared" si="50"/>
        <v>0</v>
      </c>
    </row>
    <row r="1042" spans="1:9" x14ac:dyDescent="0.3">
      <c r="A1042" s="12">
        <v>46400</v>
      </c>
      <c r="B1042" s="5">
        <v>46450</v>
      </c>
      <c r="C1042" s="6">
        <v>6153</v>
      </c>
      <c r="D1042" s="6">
        <v>5190</v>
      </c>
      <c r="E1042" s="6">
        <v>6153</v>
      </c>
      <c r="F1042" s="13">
        <v>5299</v>
      </c>
      <c r="G1042">
        <f t="shared" si="48"/>
        <v>0</v>
      </c>
      <c r="H1042">
        <f t="shared" si="49"/>
        <v>0</v>
      </c>
      <c r="I1042">
        <f t="shared" si="50"/>
        <v>0</v>
      </c>
    </row>
    <row r="1043" spans="1:9" x14ac:dyDescent="0.3">
      <c r="A1043" s="12">
        <v>46450</v>
      </c>
      <c r="B1043" s="5">
        <v>46500</v>
      </c>
      <c r="C1043" s="6">
        <v>6164</v>
      </c>
      <c r="D1043" s="6">
        <v>5196</v>
      </c>
      <c r="E1043" s="6">
        <v>6164</v>
      </c>
      <c r="F1043" s="13">
        <v>5305</v>
      </c>
      <c r="G1043">
        <f t="shared" si="48"/>
        <v>0</v>
      </c>
      <c r="H1043">
        <f t="shared" si="49"/>
        <v>0</v>
      </c>
      <c r="I1043">
        <f t="shared" si="50"/>
        <v>0</v>
      </c>
    </row>
    <row r="1044" spans="1:9" x14ac:dyDescent="0.3">
      <c r="A1044" s="12">
        <v>46500</v>
      </c>
      <c r="B1044" s="5">
        <v>46550</v>
      </c>
      <c r="C1044" s="6">
        <v>6175</v>
      </c>
      <c r="D1044" s="6">
        <v>5202</v>
      </c>
      <c r="E1044" s="6">
        <v>6175</v>
      </c>
      <c r="F1044" s="13">
        <v>5311</v>
      </c>
      <c r="G1044">
        <f t="shared" si="48"/>
        <v>0</v>
      </c>
      <c r="H1044">
        <f t="shared" si="49"/>
        <v>0</v>
      </c>
      <c r="I1044">
        <f t="shared" si="50"/>
        <v>0</v>
      </c>
    </row>
    <row r="1045" spans="1:9" x14ac:dyDescent="0.3">
      <c r="A1045" s="12">
        <v>46550</v>
      </c>
      <c r="B1045" s="5">
        <v>46600</v>
      </c>
      <c r="C1045" s="6">
        <v>6186</v>
      </c>
      <c r="D1045" s="6">
        <v>5208</v>
      </c>
      <c r="E1045" s="6">
        <v>6186</v>
      </c>
      <c r="F1045" s="13">
        <v>5317</v>
      </c>
      <c r="G1045">
        <f t="shared" si="48"/>
        <v>0</v>
      </c>
      <c r="H1045">
        <f t="shared" si="49"/>
        <v>0</v>
      </c>
      <c r="I1045">
        <f t="shared" si="50"/>
        <v>0</v>
      </c>
    </row>
    <row r="1046" spans="1:9" x14ac:dyDescent="0.3">
      <c r="A1046" s="12">
        <v>46600</v>
      </c>
      <c r="B1046" s="5">
        <v>46650</v>
      </c>
      <c r="C1046" s="6">
        <v>6197</v>
      </c>
      <c r="D1046" s="6">
        <v>5214</v>
      </c>
      <c r="E1046" s="6">
        <v>6197</v>
      </c>
      <c r="F1046" s="13">
        <v>5323</v>
      </c>
      <c r="G1046">
        <f t="shared" si="48"/>
        <v>0</v>
      </c>
      <c r="H1046">
        <f t="shared" si="49"/>
        <v>0</v>
      </c>
      <c r="I1046">
        <f t="shared" si="50"/>
        <v>0</v>
      </c>
    </row>
    <row r="1047" spans="1:9" x14ac:dyDescent="0.3">
      <c r="A1047" s="12">
        <v>46650</v>
      </c>
      <c r="B1047" s="5">
        <v>46700</v>
      </c>
      <c r="C1047" s="6">
        <v>6208</v>
      </c>
      <c r="D1047" s="6">
        <v>5220</v>
      </c>
      <c r="E1047" s="6">
        <v>6208</v>
      </c>
      <c r="F1047" s="13">
        <v>5329</v>
      </c>
      <c r="G1047">
        <f t="shared" si="48"/>
        <v>0</v>
      </c>
      <c r="H1047">
        <f t="shared" si="49"/>
        <v>0</v>
      </c>
      <c r="I1047">
        <f t="shared" si="50"/>
        <v>0</v>
      </c>
    </row>
    <row r="1048" spans="1:9" x14ac:dyDescent="0.3">
      <c r="A1048" s="12">
        <v>46700</v>
      </c>
      <c r="B1048" s="5">
        <v>46750</v>
      </c>
      <c r="C1048" s="6">
        <v>6219</v>
      </c>
      <c r="D1048" s="6">
        <v>5226</v>
      </c>
      <c r="E1048" s="6">
        <v>6219</v>
      </c>
      <c r="F1048" s="13">
        <v>5335</v>
      </c>
      <c r="G1048">
        <f t="shared" si="48"/>
        <v>0</v>
      </c>
      <c r="H1048">
        <f t="shared" si="49"/>
        <v>0</v>
      </c>
      <c r="I1048">
        <f t="shared" si="50"/>
        <v>0</v>
      </c>
    </row>
    <row r="1049" spans="1:9" x14ac:dyDescent="0.3">
      <c r="A1049" s="12">
        <v>46750</v>
      </c>
      <c r="B1049" s="5">
        <v>46800</v>
      </c>
      <c r="C1049" s="6">
        <v>6230</v>
      </c>
      <c r="D1049" s="6">
        <v>5232</v>
      </c>
      <c r="E1049" s="6">
        <v>6230</v>
      </c>
      <c r="F1049" s="13">
        <v>5341</v>
      </c>
      <c r="G1049">
        <f t="shared" si="48"/>
        <v>0</v>
      </c>
      <c r="H1049">
        <f t="shared" si="49"/>
        <v>0</v>
      </c>
      <c r="I1049">
        <f t="shared" si="50"/>
        <v>0</v>
      </c>
    </row>
    <row r="1050" spans="1:9" x14ac:dyDescent="0.3">
      <c r="A1050" s="12">
        <v>46800</v>
      </c>
      <c r="B1050" s="5">
        <v>46850</v>
      </c>
      <c r="C1050" s="6">
        <v>6241</v>
      </c>
      <c r="D1050" s="6">
        <v>5238</v>
      </c>
      <c r="E1050" s="6">
        <v>6241</v>
      </c>
      <c r="F1050" s="13">
        <v>5347</v>
      </c>
      <c r="G1050">
        <f t="shared" si="48"/>
        <v>0</v>
      </c>
      <c r="H1050">
        <f t="shared" si="49"/>
        <v>0</v>
      </c>
      <c r="I1050">
        <f t="shared" si="50"/>
        <v>0</v>
      </c>
    </row>
    <row r="1051" spans="1:9" x14ac:dyDescent="0.3">
      <c r="A1051" s="12">
        <v>46850</v>
      </c>
      <c r="B1051" s="5">
        <v>46900</v>
      </c>
      <c r="C1051" s="6">
        <v>6252</v>
      </c>
      <c r="D1051" s="6">
        <v>5244</v>
      </c>
      <c r="E1051" s="6">
        <v>6252</v>
      </c>
      <c r="F1051" s="13">
        <v>5353</v>
      </c>
      <c r="G1051">
        <f t="shared" si="48"/>
        <v>0</v>
      </c>
      <c r="H1051">
        <f t="shared" si="49"/>
        <v>0</v>
      </c>
      <c r="I1051">
        <f t="shared" si="50"/>
        <v>0</v>
      </c>
    </row>
    <row r="1052" spans="1:9" x14ac:dyDescent="0.3">
      <c r="A1052" s="12">
        <v>46900</v>
      </c>
      <c r="B1052" s="5">
        <v>46950</v>
      </c>
      <c r="C1052" s="6">
        <v>6263</v>
      </c>
      <c r="D1052" s="6">
        <v>5250</v>
      </c>
      <c r="E1052" s="6">
        <v>6263</v>
      </c>
      <c r="F1052" s="13">
        <v>5359</v>
      </c>
      <c r="G1052">
        <f t="shared" si="48"/>
        <v>0</v>
      </c>
      <c r="H1052">
        <f t="shared" si="49"/>
        <v>0</v>
      </c>
      <c r="I1052">
        <f t="shared" si="50"/>
        <v>0</v>
      </c>
    </row>
    <row r="1053" spans="1:9" ht="15" thickBot="1" x14ac:dyDescent="0.35">
      <c r="A1053" s="12">
        <v>46950</v>
      </c>
      <c r="B1053" s="5">
        <v>47000</v>
      </c>
      <c r="C1053" s="6">
        <v>6274</v>
      </c>
      <c r="D1053" s="6">
        <v>5256</v>
      </c>
      <c r="E1053" s="6">
        <v>6274</v>
      </c>
      <c r="F1053" s="13">
        <v>5365</v>
      </c>
      <c r="G1053">
        <f t="shared" si="48"/>
        <v>0</v>
      </c>
      <c r="H1053">
        <f t="shared" si="49"/>
        <v>0</v>
      </c>
      <c r="I1053">
        <f t="shared" si="50"/>
        <v>0</v>
      </c>
    </row>
    <row r="1054" spans="1:9" ht="15.6" thickTop="1" thickBot="1" x14ac:dyDescent="0.35">
      <c r="A1054" s="23">
        <v>47000</v>
      </c>
      <c r="B1054" s="24"/>
      <c r="C1054" s="24"/>
      <c r="D1054" s="24"/>
      <c r="E1054" s="24"/>
      <c r="F1054" s="25"/>
      <c r="G1054">
        <f t="shared" si="48"/>
        <v>0</v>
      </c>
      <c r="H1054">
        <f t="shared" si="49"/>
        <v>0</v>
      </c>
      <c r="I1054">
        <f t="shared" si="50"/>
        <v>0</v>
      </c>
    </row>
    <row r="1055" spans="1:9" x14ac:dyDescent="0.3">
      <c r="A1055" s="12">
        <v>47000</v>
      </c>
      <c r="B1055" s="5">
        <v>47050</v>
      </c>
      <c r="C1055" s="6">
        <v>6285</v>
      </c>
      <c r="D1055" s="6">
        <v>5262</v>
      </c>
      <c r="E1055" s="6">
        <v>6285</v>
      </c>
      <c r="F1055" s="13">
        <v>5371</v>
      </c>
      <c r="G1055">
        <f t="shared" si="48"/>
        <v>0</v>
      </c>
      <c r="H1055">
        <f t="shared" si="49"/>
        <v>0</v>
      </c>
      <c r="I1055">
        <f t="shared" si="50"/>
        <v>0</v>
      </c>
    </row>
    <row r="1056" spans="1:9" x14ac:dyDescent="0.3">
      <c r="A1056" s="12">
        <v>47050</v>
      </c>
      <c r="B1056" s="5">
        <v>47100</v>
      </c>
      <c r="C1056" s="6">
        <v>6296</v>
      </c>
      <c r="D1056" s="6">
        <v>5268</v>
      </c>
      <c r="E1056" s="6">
        <v>6296</v>
      </c>
      <c r="F1056" s="13">
        <v>5377</v>
      </c>
      <c r="G1056">
        <f t="shared" si="48"/>
        <v>0</v>
      </c>
      <c r="H1056">
        <f t="shared" si="49"/>
        <v>0</v>
      </c>
      <c r="I1056">
        <f t="shared" si="50"/>
        <v>0</v>
      </c>
    </row>
    <row r="1057" spans="1:9" x14ac:dyDescent="0.3">
      <c r="A1057" s="12">
        <v>47100</v>
      </c>
      <c r="B1057" s="5">
        <v>47150</v>
      </c>
      <c r="C1057" s="6">
        <v>6307</v>
      </c>
      <c r="D1057" s="6">
        <v>5274</v>
      </c>
      <c r="E1057" s="6">
        <v>6307</v>
      </c>
      <c r="F1057" s="13">
        <v>5383</v>
      </c>
      <c r="G1057">
        <f t="shared" si="48"/>
        <v>0</v>
      </c>
      <c r="H1057">
        <f t="shared" si="49"/>
        <v>0</v>
      </c>
      <c r="I1057">
        <f t="shared" si="50"/>
        <v>0</v>
      </c>
    </row>
    <row r="1058" spans="1:9" x14ac:dyDescent="0.3">
      <c r="A1058" s="12">
        <v>47150</v>
      </c>
      <c r="B1058" s="5">
        <v>47200</v>
      </c>
      <c r="C1058" s="6">
        <v>6318</v>
      </c>
      <c r="D1058" s="6">
        <v>5280</v>
      </c>
      <c r="E1058" s="6">
        <v>6318</v>
      </c>
      <c r="F1058" s="13">
        <v>5389</v>
      </c>
      <c r="G1058">
        <f t="shared" si="48"/>
        <v>0</v>
      </c>
      <c r="H1058">
        <f t="shared" si="49"/>
        <v>0</v>
      </c>
      <c r="I1058">
        <f t="shared" si="50"/>
        <v>0</v>
      </c>
    </row>
    <row r="1059" spans="1:9" x14ac:dyDescent="0.3">
      <c r="A1059" s="12">
        <v>47200</v>
      </c>
      <c r="B1059" s="5">
        <v>47250</v>
      </c>
      <c r="C1059" s="6">
        <v>6329</v>
      </c>
      <c r="D1059" s="6">
        <v>5286</v>
      </c>
      <c r="E1059" s="6">
        <v>6329</v>
      </c>
      <c r="F1059" s="13">
        <v>5395</v>
      </c>
      <c r="G1059">
        <f t="shared" si="48"/>
        <v>0</v>
      </c>
      <c r="H1059">
        <f t="shared" si="49"/>
        <v>0</v>
      </c>
      <c r="I1059">
        <f t="shared" si="50"/>
        <v>0</v>
      </c>
    </row>
    <row r="1060" spans="1:9" x14ac:dyDescent="0.3">
      <c r="A1060" s="12">
        <v>47250</v>
      </c>
      <c r="B1060" s="5">
        <v>47300</v>
      </c>
      <c r="C1060" s="6">
        <v>6340</v>
      </c>
      <c r="D1060" s="6">
        <v>5292</v>
      </c>
      <c r="E1060" s="6">
        <v>6340</v>
      </c>
      <c r="F1060" s="13">
        <v>5401</v>
      </c>
      <c r="G1060">
        <f t="shared" si="48"/>
        <v>0</v>
      </c>
      <c r="H1060">
        <f t="shared" si="49"/>
        <v>0</v>
      </c>
      <c r="I1060">
        <f t="shared" si="50"/>
        <v>0</v>
      </c>
    </row>
    <row r="1061" spans="1:9" x14ac:dyDescent="0.3">
      <c r="A1061" s="12">
        <v>47300</v>
      </c>
      <c r="B1061" s="5">
        <v>47350</v>
      </c>
      <c r="C1061" s="6">
        <v>6351</v>
      </c>
      <c r="D1061" s="6">
        <v>5298</v>
      </c>
      <c r="E1061" s="6">
        <v>6351</v>
      </c>
      <c r="F1061" s="13">
        <v>5407</v>
      </c>
      <c r="G1061">
        <f t="shared" si="48"/>
        <v>0</v>
      </c>
      <c r="H1061">
        <f t="shared" si="49"/>
        <v>0</v>
      </c>
      <c r="I1061">
        <f t="shared" si="50"/>
        <v>0</v>
      </c>
    </row>
    <row r="1062" spans="1:9" x14ac:dyDescent="0.3">
      <c r="A1062" s="12">
        <v>47350</v>
      </c>
      <c r="B1062" s="5">
        <v>47400</v>
      </c>
      <c r="C1062" s="6">
        <v>6362</v>
      </c>
      <c r="D1062" s="6">
        <v>5304</v>
      </c>
      <c r="E1062" s="6">
        <v>6362</v>
      </c>
      <c r="F1062" s="13">
        <v>5413</v>
      </c>
      <c r="G1062">
        <f t="shared" si="48"/>
        <v>0</v>
      </c>
      <c r="H1062">
        <f t="shared" si="49"/>
        <v>0</v>
      </c>
      <c r="I1062">
        <f t="shared" si="50"/>
        <v>0</v>
      </c>
    </row>
    <row r="1063" spans="1:9" x14ac:dyDescent="0.3">
      <c r="A1063" s="12">
        <v>47400</v>
      </c>
      <c r="B1063" s="5">
        <v>47450</v>
      </c>
      <c r="C1063" s="6">
        <v>6373</v>
      </c>
      <c r="D1063" s="6">
        <v>5310</v>
      </c>
      <c r="E1063" s="6">
        <v>6373</v>
      </c>
      <c r="F1063" s="13">
        <v>5419</v>
      </c>
      <c r="G1063">
        <f t="shared" si="48"/>
        <v>0</v>
      </c>
      <c r="H1063">
        <f t="shared" si="49"/>
        <v>0</v>
      </c>
      <c r="I1063">
        <f t="shared" si="50"/>
        <v>0</v>
      </c>
    </row>
    <row r="1064" spans="1:9" x14ac:dyDescent="0.3">
      <c r="A1064" s="12">
        <v>47450</v>
      </c>
      <c r="B1064" s="5">
        <v>47500</v>
      </c>
      <c r="C1064" s="6">
        <v>6384</v>
      </c>
      <c r="D1064" s="6">
        <v>5316</v>
      </c>
      <c r="E1064" s="6">
        <v>6384</v>
      </c>
      <c r="F1064" s="13">
        <v>5425</v>
      </c>
      <c r="G1064">
        <f t="shared" si="48"/>
        <v>0</v>
      </c>
      <c r="H1064">
        <f t="shared" si="49"/>
        <v>0</v>
      </c>
      <c r="I1064">
        <f t="shared" si="50"/>
        <v>0</v>
      </c>
    </row>
    <row r="1065" spans="1:9" x14ac:dyDescent="0.3">
      <c r="A1065" s="12">
        <v>47500</v>
      </c>
      <c r="B1065" s="5">
        <v>47550</v>
      </c>
      <c r="C1065" s="6">
        <v>6395</v>
      </c>
      <c r="D1065" s="6">
        <v>5322</v>
      </c>
      <c r="E1065" s="6">
        <v>6395</v>
      </c>
      <c r="F1065" s="13">
        <v>5431</v>
      </c>
      <c r="G1065">
        <f t="shared" si="48"/>
        <v>0</v>
      </c>
      <c r="H1065">
        <f t="shared" si="49"/>
        <v>0</v>
      </c>
      <c r="I1065">
        <f t="shared" si="50"/>
        <v>0</v>
      </c>
    </row>
    <row r="1066" spans="1:9" x14ac:dyDescent="0.3">
      <c r="A1066" s="12">
        <v>47550</v>
      </c>
      <c r="B1066" s="5">
        <v>47600</v>
      </c>
      <c r="C1066" s="6">
        <v>6406</v>
      </c>
      <c r="D1066" s="6">
        <v>5328</v>
      </c>
      <c r="E1066" s="6">
        <v>6406</v>
      </c>
      <c r="F1066" s="13">
        <v>5437</v>
      </c>
      <c r="G1066">
        <f t="shared" si="48"/>
        <v>0</v>
      </c>
      <c r="H1066">
        <f t="shared" si="49"/>
        <v>0</v>
      </c>
      <c r="I1066">
        <f t="shared" si="50"/>
        <v>0</v>
      </c>
    </row>
    <row r="1067" spans="1:9" x14ac:dyDescent="0.3">
      <c r="A1067" s="12">
        <v>47600</v>
      </c>
      <c r="B1067" s="5">
        <v>47650</v>
      </c>
      <c r="C1067" s="6">
        <v>6417</v>
      </c>
      <c r="D1067" s="6">
        <v>5334</v>
      </c>
      <c r="E1067" s="6">
        <v>6417</v>
      </c>
      <c r="F1067" s="13">
        <v>5443</v>
      </c>
      <c r="G1067">
        <f t="shared" si="48"/>
        <v>0</v>
      </c>
      <c r="H1067">
        <f t="shared" si="49"/>
        <v>0</v>
      </c>
      <c r="I1067">
        <f t="shared" si="50"/>
        <v>0</v>
      </c>
    </row>
    <row r="1068" spans="1:9" x14ac:dyDescent="0.3">
      <c r="A1068" s="12">
        <v>47650</v>
      </c>
      <c r="B1068" s="5">
        <v>47700</v>
      </c>
      <c r="C1068" s="6">
        <v>6428</v>
      </c>
      <c r="D1068" s="6">
        <v>5340</v>
      </c>
      <c r="E1068" s="6">
        <v>6428</v>
      </c>
      <c r="F1068" s="13">
        <v>5449</v>
      </c>
      <c r="G1068">
        <f t="shared" si="48"/>
        <v>0</v>
      </c>
      <c r="H1068">
        <f t="shared" si="49"/>
        <v>0</v>
      </c>
      <c r="I1068">
        <f t="shared" si="50"/>
        <v>0</v>
      </c>
    </row>
    <row r="1069" spans="1:9" x14ac:dyDescent="0.3">
      <c r="A1069" s="12">
        <v>47700</v>
      </c>
      <c r="B1069" s="5">
        <v>47750</v>
      </c>
      <c r="C1069" s="6">
        <v>6439</v>
      </c>
      <c r="D1069" s="6">
        <v>5346</v>
      </c>
      <c r="E1069" s="6">
        <v>6439</v>
      </c>
      <c r="F1069" s="13">
        <v>5455</v>
      </c>
      <c r="G1069">
        <f t="shared" si="48"/>
        <v>0</v>
      </c>
      <c r="H1069">
        <f t="shared" si="49"/>
        <v>0</v>
      </c>
      <c r="I1069">
        <f t="shared" si="50"/>
        <v>0</v>
      </c>
    </row>
    <row r="1070" spans="1:9" x14ac:dyDescent="0.3">
      <c r="A1070" s="12">
        <v>47750</v>
      </c>
      <c r="B1070" s="5">
        <v>47800</v>
      </c>
      <c r="C1070" s="6">
        <v>6450</v>
      </c>
      <c r="D1070" s="6">
        <v>5352</v>
      </c>
      <c r="E1070" s="6">
        <v>6450</v>
      </c>
      <c r="F1070" s="13">
        <v>5461</v>
      </c>
      <c r="G1070">
        <f t="shared" si="48"/>
        <v>0</v>
      </c>
      <c r="H1070">
        <f t="shared" si="49"/>
        <v>0</v>
      </c>
      <c r="I1070">
        <f t="shared" si="50"/>
        <v>0</v>
      </c>
    </row>
    <row r="1071" spans="1:9" x14ac:dyDescent="0.3">
      <c r="A1071" s="12">
        <v>47800</v>
      </c>
      <c r="B1071" s="5">
        <v>47850</v>
      </c>
      <c r="C1071" s="6">
        <v>6461</v>
      </c>
      <c r="D1071" s="6">
        <v>5358</v>
      </c>
      <c r="E1071" s="6">
        <v>6461</v>
      </c>
      <c r="F1071" s="13">
        <v>5467</v>
      </c>
      <c r="G1071">
        <f t="shared" si="48"/>
        <v>0</v>
      </c>
      <c r="H1071">
        <f t="shared" si="49"/>
        <v>0</v>
      </c>
      <c r="I1071">
        <f t="shared" si="50"/>
        <v>0</v>
      </c>
    </row>
    <row r="1072" spans="1:9" x14ac:dyDescent="0.3">
      <c r="A1072" s="12">
        <v>47850</v>
      </c>
      <c r="B1072" s="5">
        <v>47900</v>
      </c>
      <c r="C1072" s="6">
        <v>6472</v>
      </c>
      <c r="D1072" s="6">
        <v>5364</v>
      </c>
      <c r="E1072" s="6">
        <v>6472</v>
      </c>
      <c r="F1072" s="13">
        <v>5473</v>
      </c>
      <c r="G1072">
        <f t="shared" si="48"/>
        <v>0</v>
      </c>
      <c r="H1072">
        <f t="shared" si="49"/>
        <v>0</v>
      </c>
      <c r="I1072">
        <f t="shared" si="50"/>
        <v>0</v>
      </c>
    </row>
    <row r="1073" spans="1:9" x14ac:dyDescent="0.3">
      <c r="A1073" s="12">
        <v>47900</v>
      </c>
      <c r="B1073" s="5">
        <v>47950</v>
      </c>
      <c r="C1073" s="6">
        <v>6483</v>
      </c>
      <c r="D1073" s="6">
        <v>5370</v>
      </c>
      <c r="E1073" s="6">
        <v>6483</v>
      </c>
      <c r="F1073" s="13">
        <v>5479</v>
      </c>
      <c r="G1073">
        <f t="shared" si="48"/>
        <v>0</v>
      </c>
      <c r="H1073">
        <f t="shared" si="49"/>
        <v>0</v>
      </c>
      <c r="I1073">
        <f t="shared" si="50"/>
        <v>0</v>
      </c>
    </row>
    <row r="1074" spans="1:9" ht="15" thickBot="1" x14ac:dyDescent="0.35">
      <c r="A1074" s="12">
        <v>47950</v>
      </c>
      <c r="B1074" s="5">
        <v>48000</v>
      </c>
      <c r="C1074" s="6">
        <v>6494</v>
      </c>
      <c r="D1074" s="6">
        <v>5376</v>
      </c>
      <c r="E1074" s="6">
        <v>6494</v>
      </c>
      <c r="F1074" s="13">
        <v>5485</v>
      </c>
      <c r="G1074">
        <f t="shared" si="48"/>
        <v>0</v>
      </c>
      <c r="H1074">
        <f t="shared" si="49"/>
        <v>0</v>
      </c>
      <c r="I1074">
        <f t="shared" si="50"/>
        <v>0</v>
      </c>
    </row>
    <row r="1075" spans="1:9" ht="15.6" thickTop="1" thickBot="1" x14ac:dyDescent="0.35">
      <c r="A1075" s="23">
        <v>48000</v>
      </c>
      <c r="B1075" s="24"/>
      <c r="C1075" s="24"/>
      <c r="D1075" s="24"/>
      <c r="E1075" s="24"/>
      <c r="F1075" s="25"/>
      <c r="G1075">
        <f t="shared" si="48"/>
        <v>0</v>
      </c>
      <c r="H1075">
        <f t="shared" si="49"/>
        <v>0</v>
      </c>
      <c r="I1075">
        <f t="shared" si="50"/>
        <v>0</v>
      </c>
    </row>
    <row r="1076" spans="1:9" x14ac:dyDescent="0.3">
      <c r="A1076" s="12">
        <v>48000</v>
      </c>
      <c r="B1076" s="5">
        <v>48050</v>
      </c>
      <c r="C1076" s="6">
        <v>6505</v>
      </c>
      <c r="D1076" s="6">
        <v>5382</v>
      </c>
      <c r="E1076" s="6">
        <v>6505</v>
      </c>
      <c r="F1076" s="13">
        <v>5491</v>
      </c>
      <c r="G1076">
        <f t="shared" si="48"/>
        <v>0</v>
      </c>
      <c r="H1076">
        <f t="shared" si="49"/>
        <v>0</v>
      </c>
      <c r="I1076">
        <f t="shared" si="50"/>
        <v>0</v>
      </c>
    </row>
    <row r="1077" spans="1:9" x14ac:dyDescent="0.3">
      <c r="A1077" s="12">
        <v>48050</v>
      </c>
      <c r="B1077" s="5">
        <v>48100</v>
      </c>
      <c r="C1077" s="6">
        <v>6516</v>
      </c>
      <c r="D1077" s="6">
        <v>5388</v>
      </c>
      <c r="E1077" s="6">
        <v>6516</v>
      </c>
      <c r="F1077" s="13">
        <v>5497</v>
      </c>
      <c r="G1077">
        <f t="shared" si="48"/>
        <v>0</v>
      </c>
      <c r="H1077">
        <f t="shared" si="49"/>
        <v>0</v>
      </c>
      <c r="I1077">
        <f t="shared" si="50"/>
        <v>0</v>
      </c>
    </row>
    <row r="1078" spans="1:9" x14ac:dyDescent="0.3">
      <c r="A1078" s="12">
        <v>48100</v>
      </c>
      <c r="B1078" s="5">
        <v>48150</v>
      </c>
      <c r="C1078" s="6">
        <v>6527</v>
      </c>
      <c r="D1078" s="6">
        <v>5394</v>
      </c>
      <c r="E1078" s="6">
        <v>6527</v>
      </c>
      <c r="F1078" s="13">
        <v>5503</v>
      </c>
      <c r="G1078">
        <f t="shared" si="48"/>
        <v>0</v>
      </c>
      <c r="H1078">
        <f t="shared" si="49"/>
        <v>0</v>
      </c>
      <c r="I1078">
        <f t="shared" si="50"/>
        <v>0</v>
      </c>
    </row>
    <row r="1079" spans="1:9" x14ac:dyDescent="0.3">
      <c r="A1079" s="12">
        <v>48150</v>
      </c>
      <c r="B1079" s="5">
        <v>48200</v>
      </c>
      <c r="C1079" s="6">
        <v>6538</v>
      </c>
      <c r="D1079" s="6">
        <v>5400</v>
      </c>
      <c r="E1079" s="6">
        <v>6538</v>
      </c>
      <c r="F1079" s="13">
        <v>5509</v>
      </c>
      <c r="G1079">
        <f t="shared" si="48"/>
        <v>0</v>
      </c>
      <c r="H1079">
        <f t="shared" si="49"/>
        <v>0</v>
      </c>
      <c r="I1079">
        <f t="shared" si="50"/>
        <v>0</v>
      </c>
    </row>
    <row r="1080" spans="1:9" x14ac:dyDescent="0.3">
      <c r="A1080" s="12">
        <v>48200</v>
      </c>
      <c r="B1080" s="5">
        <v>48250</v>
      </c>
      <c r="C1080" s="6">
        <v>6549</v>
      </c>
      <c r="D1080" s="6">
        <v>5406</v>
      </c>
      <c r="E1080" s="6">
        <v>6549</v>
      </c>
      <c r="F1080" s="13">
        <v>5515</v>
      </c>
      <c r="G1080">
        <f t="shared" si="48"/>
        <v>0</v>
      </c>
      <c r="H1080">
        <f t="shared" si="49"/>
        <v>0</v>
      </c>
      <c r="I1080">
        <f t="shared" si="50"/>
        <v>0</v>
      </c>
    </row>
    <row r="1081" spans="1:9" x14ac:dyDescent="0.3">
      <c r="A1081" s="12">
        <v>48250</v>
      </c>
      <c r="B1081" s="5">
        <v>48300</v>
      </c>
      <c r="C1081" s="6">
        <v>6560</v>
      </c>
      <c r="D1081" s="6">
        <v>5412</v>
      </c>
      <c r="E1081" s="6">
        <v>6560</v>
      </c>
      <c r="F1081" s="13">
        <v>5521</v>
      </c>
      <c r="G1081">
        <f t="shared" si="48"/>
        <v>0</v>
      </c>
      <c r="H1081">
        <f t="shared" si="49"/>
        <v>0</v>
      </c>
      <c r="I1081">
        <f t="shared" si="50"/>
        <v>0</v>
      </c>
    </row>
    <row r="1082" spans="1:9" x14ac:dyDescent="0.3">
      <c r="A1082" s="12">
        <v>48300</v>
      </c>
      <c r="B1082" s="5">
        <v>48350</v>
      </c>
      <c r="C1082" s="6">
        <v>6571</v>
      </c>
      <c r="D1082" s="6">
        <v>5418</v>
      </c>
      <c r="E1082" s="6">
        <v>6571</v>
      </c>
      <c r="F1082" s="13">
        <v>5527</v>
      </c>
      <c r="G1082">
        <f t="shared" si="48"/>
        <v>0</v>
      </c>
      <c r="H1082">
        <f t="shared" si="49"/>
        <v>0</v>
      </c>
      <c r="I1082">
        <f t="shared" si="50"/>
        <v>0</v>
      </c>
    </row>
    <row r="1083" spans="1:9" x14ac:dyDescent="0.3">
      <c r="A1083" s="12">
        <v>48350</v>
      </c>
      <c r="B1083" s="5">
        <v>48400</v>
      </c>
      <c r="C1083" s="6">
        <v>6582</v>
      </c>
      <c r="D1083" s="6">
        <v>5424</v>
      </c>
      <c r="E1083" s="6">
        <v>6582</v>
      </c>
      <c r="F1083" s="13">
        <v>5533</v>
      </c>
      <c r="G1083">
        <f t="shared" si="48"/>
        <v>0</v>
      </c>
      <c r="H1083">
        <f t="shared" si="49"/>
        <v>0</v>
      </c>
      <c r="I1083">
        <f t="shared" si="50"/>
        <v>0</v>
      </c>
    </row>
    <row r="1084" spans="1:9" x14ac:dyDescent="0.3">
      <c r="A1084" s="12">
        <v>48400</v>
      </c>
      <c r="B1084" s="5">
        <v>48450</v>
      </c>
      <c r="C1084" s="6">
        <v>6593</v>
      </c>
      <c r="D1084" s="6">
        <v>5430</v>
      </c>
      <c r="E1084" s="6">
        <v>6593</v>
      </c>
      <c r="F1084" s="13">
        <v>5539</v>
      </c>
      <c r="G1084">
        <f t="shared" si="48"/>
        <v>0</v>
      </c>
      <c r="H1084">
        <f t="shared" si="49"/>
        <v>0</v>
      </c>
      <c r="I1084">
        <f t="shared" si="50"/>
        <v>0</v>
      </c>
    </row>
    <row r="1085" spans="1:9" x14ac:dyDescent="0.3">
      <c r="A1085" s="12">
        <v>48450</v>
      </c>
      <c r="B1085" s="5">
        <v>48500</v>
      </c>
      <c r="C1085" s="6">
        <v>6604</v>
      </c>
      <c r="D1085" s="6">
        <v>5436</v>
      </c>
      <c r="E1085" s="6">
        <v>6604</v>
      </c>
      <c r="F1085" s="13">
        <v>5545</v>
      </c>
      <c r="G1085">
        <f t="shared" si="48"/>
        <v>0</v>
      </c>
      <c r="H1085">
        <f t="shared" si="49"/>
        <v>0</v>
      </c>
      <c r="I1085">
        <f t="shared" si="50"/>
        <v>0</v>
      </c>
    </row>
    <row r="1086" spans="1:9" x14ac:dyDescent="0.3">
      <c r="A1086" s="12">
        <v>48500</v>
      </c>
      <c r="B1086" s="5">
        <v>48550</v>
      </c>
      <c r="C1086" s="6">
        <v>6615</v>
      </c>
      <c r="D1086" s="6">
        <v>5442</v>
      </c>
      <c r="E1086" s="6">
        <v>6615</v>
      </c>
      <c r="F1086" s="13">
        <v>5551</v>
      </c>
      <c r="G1086">
        <f t="shared" si="48"/>
        <v>0</v>
      </c>
      <c r="H1086">
        <f t="shared" si="49"/>
        <v>0</v>
      </c>
      <c r="I1086">
        <f t="shared" si="50"/>
        <v>0</v>
      </c>
    </row>
    <row r="1087" spans="1:9" x14ac:dyDescent="0.3">
      <c r="A1087" s="12">
        <v>48550</v>
      </c>
      <c r="B1087" s="5">
        <v>48600</v>
      </c>
      <c r="C1087" s="6">
        <v>6626</v>
      </c>
      <c r="D1087" s="6">
        <v>5448</v>
      </c>
      <c r="E1087" s="6">
        <v>6626</v>
      </c>
      <c r="F1087" s="13">
        <v>5557</v>
      </c>
      <c r="G1087">
        <f t="shared" si="48"/>
        <v>0</v>
      </c>
      <c r="H1087">
        <f t="shared" si="49"/>
        <v>0</v>
      </c>
      <c r="I1087">
        <f t="shared" si="50"/>
        <v>0</v>
      </c>
    </row>
    <row r="1088" spans="1:9" x14ac:dyDescent="0.3">
      <c r="A1088" s="12">
        <v>48600</v>
      </c>
      <c r="B1088" s="5">
        <v>48650</v>
      </c>
      <c r="C1088" s="6">
        <v>6637</v>
      </c>
      <c r="D1088" s="6">
        <v>5454</v>
      </c>
      <c r="E1088" s="6">
        <v>6637</v>
      </c>
      <c r="F1088" s="13">
        <v>5563</v>
      </c>
      <c r="G1088">
        <f t="shared" si="48"/>
        <v>0</v>
      </c>
      <c r="H1088">
        <f t="shared" si="49"/>
        <v>0</v>
      </c>
      <c r="I1088">
        <f t="shared" si="50"/>
        <v>0</v>
      </c>
    </row>
    <row r="1089" spans="1:9" x14ac:dyDescent="0.3">
      <c r="A1089" s="12">
        <v>48650</v>
      </c>
      <c r="B1089" s="5">
        <v>48700</v>
      </c>
      <c r="C1089" s="6">
        <v>6648</v>
      </c>
      <c r="D1089" s="6">
        <v>5460</v>
      </c>
      <c r="E1089" s="6">
        <v>6648</v>
      </c>
      <c r="F1089" s="13">
        <v>5569</v>
      </c>
      <c r="G1089">
        <f t="shared" si="48"/>
        <v>0</v>
      </c>
      <c r="H1089">
        <f t="shared" si="49"/>
        <v>0</v>
      </c>
      <c r="I1089">
        <f t="shared" si="50"/>
        <v>0</v>
      </c>
    </row>
    <row r="1090" spans="1:9" x14ac:dyDescent="0.3">
      <c r="A1090" s="12">
        <v>48700</v>
      </c>
      <c r="B1090" s="5">
        <v>48750</v>
      </c>
      <c r="C1090" s="6">
        <v>6659</v>
      </c>
      <c r="D1090" s="6">
        <v>5466</v>
      </c>
      <c r="E1090" s="6">
        <v>6659</v>
      </c>
      <c r="F1090" s="13">
        <v>5575</v>
      </c>
      <c r="G1090">
        <f t="shared" si="48"/>
        <v>0</v>
      </c>
      <c r="H1090">
        <f t="shared" si="49"/>
        <v>0</v>
      </c>
      <c r="I1090">
        <f t="shared" si="50"/>
        <v>0</v>
      </c>
    </row>
    <row r="1091" spans="1:9" x14ac:dyDescent="0.3">
      <c r="A1091" s="12">
        <v>48750</v>
      </c>
      <c r="B1091" s="5">
        <v>48800</v>
      </c>
      <c r="C1091" s="6">
        <v>6670</v>
      </c>
      <c r="D1091" s="6">
        <v>5472</v>
      </c>
      <c r="E1091" s="6">
        <v>6670</v>
      </c>
      <c r="F1091" s="13">
        <v>5581</v>
      </c>
      <c r="G1091">
        <f t="shared" si="48"/>
        <v>0</v>
      </c>
      <c r="H1091">
        <f t="shared" si="49"/>
        <v>0</v>
      </c>
      <c r="I1091">
        <f t="shared" si="50"/>
        <v>0</v>
      </c>
    </row>
    <row r="1092" spans="1:9" x14ac:dyDescent="0.3">
      <c r="A1092" s="12">
        <v>48800</v>
      </c>
      <c r="B1092" s="5">
        <v>48850</v>
      </c>
      <c r="C1092" s="6">
        <v>6681</v>
      </c>
      <c r="D1092" s="6">
        <v>5478</v>
      </c>
      <c r="E1092" s="6">
        <v>6681</v>
      </c>
      <c r="F1092" s="13">
        <v>5587</v>
      </c>
      <c r="G1092">
        <f t="shared" si="48"/>
        <v>0</v>
      </c>
      <c r="H1092">
        <f t="shared" si="49"/>
        <v>0</v>
      </c>
      <c r="I1092">
        <f t="shared" si="50"/>
        <v>0</v>
      </c>
    </row>
    <row r="1093" spans="1:9" x14ac:dyDescent="0.3">
      <c r="A1093" s="12">
        <v>48850</v>
      </c>
      <c r="B1093" s="5">
        <v>48900</v>
      </c>
      <c r="C1093" s="6">
        <v>6692</v>
      </c>
      <c r="D1093" s="6">
        <v>5484</v>
      </c>
      <c r="E1093" s="6">
        <v>6692</v>
      </c>
      <c r="F1093" s="13">
        <v>5593</v>
      </c>
      <c r="G1093">
        <f t="shared" si="48"/>
        <v>0</v>
      </c>
      <c r="H1093">
        <f t="shared" si="49"/>
        <v>0</v>
      </c>
      <c r="I1093">
        <f t="shared" si="50"/>
        <v>0</v>
      </c>
    </row>
    <row r="1094" spans="1:9" x14ac:dyDescent="0.3">
      <c r="A1094" s="12">
        <v>48900</v>
      </c>
      <c r="B1094" s="5">
        <v>48950</v>
      </c>
      <c r="C1094" s="6">
        <v>6703</v>
      </c>
      <c r="D1094" s="6">
        <v>5490</v>
      </c>
      <c r="E1094" s="6">
        <v>6703</v>
      </c>
      <c r="F1094" s="13">
        <v>5599</v>
      </c>
      <c r="G1094">
        <f t="shared" si="48"/>
        <v>0</v>
      </c>
      <c r="H1094">
        <f t="shared" si="49"/>
        <v>0</v>
      </c>
      <c r="I1094">
        <f t="shared" si="50"/>
        <v>0</v>
      </c>
    </row>
    <row r="1095" spans="1:9" ht="15" thickBot="1" x14ac:dyDescent="0.35">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6" thickTop="1" thickBot="1" x14ac:dyDescent="0.35">
      <c r="A1096" s="23">
        <v>49000</v>
      </c>
      <c r="B1096" s="24"/>
      <c r="C1096" s="24"/>
      <c r="D1096" s="24"/>
      <c r="E1096" s="24"/>
      <c r="F1096" s="25"/>
      <c r="G1096">
        <f t="shared" si="51"/>
        <v>0</v>
      </c>
      <c r="H1096">
        <f t="shared" si="52"/>
        <v>0</v>
      </c>
      <c r="I1096">
        <f t="shared" si="53"/>
        <v>0</v>
      </c>
    </row>
    <row r="1097" spans="1:9" x14ac:dyDescent="0.3">
      <c r="A1097" s="12">
        <v>49000</v>
      </c>
      <c r="B1097" s="5">
        <v>49050</v>
      </c>
      <c r="C1097" s="6">
        <v>6725</v>
      </c>
      <c r="D1097" s="6">
        <v>5502</v>
      </c>
      <c r="E1097" s="6">
        <v>6725</v>
      </c>
      <c r="F1097" s="13">
        <v>5611</v>
      </c>
      <c r="G1097">
        <f t="shared" si="51"/>
        <v>0</v>
      </c>
      <c r="H1097">
        <f t="shared" si="52"/>
        <v>0</v>
      </c>
      <c r="I1097">
        <f t="shared" si="53"/>
        <v>0</v>
      </c>
    </row>
    <row r="1098" spans="1:9" x14ac:dyDescent="0.3">
      <c r="A1098" s="12">
        <v>49050</v>
      </c>
      <c r="B1098" s="5">
        <v>49100</v>
      </c>
      <c r="C1098" s="6">
        <v>6736</v>
      </c>
      <c r="D1098" s="6">
        <v>5508</v>
      </c>
      <c r="E1098" s="6">
        <v>6736</v>
      </c>
      <c r="F1098" s="13">
        <v>5617</v>
      </c>
      <c r="G1098">
        <f t="shared" si="51"/>
        <v>0</v>
      </c>
      <c r="H1098">
        <f t="shared" si="52"/>
        <v>0</v>
      </c>
      <c r="I1098">
        <f t="shared" si="53"/>
        <v>0</v>
      </c>
    </row>
    <row r="1099" spans="1:9" x14ac:dyDescent="0.3">
      <c r="A1099" s="12">
        <v>49100</v>
      </c>
      <c r="B1099" s="5">
        <v>49150</v>
      </c>
      <c r="C1099" s="6">
        <v>6747</v>
      </c>
      <c r="D1099" s="6">
        <v>5514</v>
      </c>
      <c r="E1099" s="6">
        <v>6747</v>
      </c>
      <c r="F1099" s="13">
        <v>5623</v>
      </c>
      <c r="G1099">
        <f t="shared" si="51"/>
        <v>0</v>
      </c>
      <c r="H1099">
        <f t="shared" si="52"/>
        <v>0</v>
      </c>
      <c r="I1099">
        <f t="shared" si="53"/>
        <v>0</v>
      </c>
    </row>
    <row r="1100" spans="1:9" x14ac:dyDescent="0.3">
      <c r="A1100" s="12">
        <v>49150</v>
      </c>
      <c r="B1100" s="5">
        <v>49200</v>
      </c>
      <c r="C1100" s="6">
        <v>6758</v>
      </c>
      <c r="D1100" s="6">
        <v>5520</v>
      </c>
      <c r="E1100" s="6">
        <v>6758</v>
      </c>
      <c r="F1100" s="13">
        <v>5629</v>
      </c>
      <c r="G1100">
        <f t="shared" si="51"/>
        <v>0</v>
      </c>
      <c r="H1100">
        <f t="shared" si="52"/>
        <v>0</v>
      </c>
      <c r="I1100">
        <f t="shared" si="53"/>
        <v>0</v>
      </c>
    </row>
    <row r="1101" spans="1:9" x14ac:dyDescent="0.3">
      <c r="A1101" s="12">
        <v>49200</v>
      </c>
      <c r="B1101" s="5">
        <v>49250</v>
      </c>
      <c r="C1101" s="6">
        <v>6769</v>
      </c>
      <c r="D1101" s="6">
        <v>5526</v>
      </c>
      <c r="E1101" s="6">
        <v>6769</v>
      </c>
      <c r="F1101" s="13">
        <v>5635</v>
      </c>
      <c r="G1101">
        <f t="shared" si="51"/>
        <v>0</v>
      </c>
      <c r="H1101">
        <f t="shared" si="52"/>
        <v>0</v>
      </c>
      <c r="I1101">
        <f t="shared" si="53"/>
        <v>0</v>
      </c>
    </row>
    <row r="1102" spans="1:9" x14ac:dyDescent="0.3">
      <c r="A1102" s="12">
        <v>49250</v>
      </c>
      <c r="B1102" s="5">
        <v>49300</v>
      </c>
      <c r="C1102" s="6">
        <v>6780</v>
      </c>
      <c r="D1102" s="6">
        <v>5532</v>
      </c>
      <c r="E1102" s="6">
        <v>6780</v>
      </c>
      <c r="F1102" s="13">
        <v>5641</v>
      </c>
      <c r="G1102">
        <f t="shared" si="51"/>
        <v>0</v>
      </c>
      <c r="H1102">
        <f t="shared" si="52"/>
        <v>0</v>
      </c>
      <c r="I1102">
        <f t="shared" si="53"/>
        <v>0</v>
      </c>
    </row>
    <row r="1103" spans="1:9" x14ac:dyDescent="0.3">
      <c r="A1103" s="12">
        <v>49300</v>
      </c>
      <c r="B1103" s="5">
        <v>49350</v>
      </c>
      <c r="C1103" s="6">
        <v>6791</v>
      </c>
      <c r="D1103" s="6">
        <v>5538</v>
      </c>
      <c r="E1103" s="6">
        <v>6791</v>
      </c>
      <c r="F1103" s="13">
        <v>5647</v>
      </c>
      <c r="G1103">
        <f t="shared" si="51"/>
        <v>0</v>
      </c>
      <c r="H1103">
        <f t="shared" si="52"/>
        <v>0</v>
      </c>
      <c r="I1103">
        <f t="shared" si="53"/>
        <v>0</v>
      </c>
    </row>
    <row r="1104" spans="1:9" x14ac:dyDescent="0.3">
      <c r="A1104" s="12">
        <v>49350</v>
      </c>
      <c r="B1104" s="5">
        <v>49400</v>
      </c>
      <c r="C1104" s="6">
        <v>6802</v>
      </c>
      <c r="D1104" s="6">
        <v>5544</v>
      </c>
      <c r="E1104" s="6">
        <v>6802</v>
      </c>
      <c r="F1104" s="13">
        <v>5653</v>
      </c>
      <c r="G1104">
        <f t="shared" si="51"/>
        <v>0</v>
      </c>
      <c r="H1104">
        <f t="shared" si="52"/>
        <v>0</v>
      </c>
      <c r="I1104">
        <f t="shared" si="53"/>
        <v>0</v>
      </c>
    </row>
    <row r="1105" spans="1:9" x14ac:dyDescent="0.3">
      <c r="A1105" s="12">
        <v>49400</v>
      </c>
      <c r="B1105" s="5">
        <v>49450</v>
      </c>
      <c r="C1105" s="6">
        <v>6813</v>
      </c>
      <c r="D1105" s="6">
        <v>5550</v>
      </c>
      <c r="E1105" s="6">
        <v>6813</v>
      </c>
      <c r="F1105" s="13">
        <v>5659</v>
      </c>
      <c r="G1105">
        <f t="shared" si="51"/>
        <v>0</v>
      </c>
      <c r="H1105">
        <f t="shared" si="52"/>
        <v>0</v>
      </c>
      <c r="I1105">
        <f t="shared" si="53"/>
        <v>0</v>
      </c>
    </row>
    <row r="1106" spans="1:9" x14ac:dyDescent="0.3">
      <c r="A1106" s="12">
        <v>49450</v>
      </c>
      <c r="B1106" s="5">
        <v>49500</v>
      </c>
      <c r="C1106" s="6">
        <v>6824</v>
      </c>
      <c r="D1106" s="6">
        <v>5556</v>
      </c>
      <c r="E1106" s="6">
        <v>6824</v>
      </c>
      <c r="F1106" s="13">
        <v>5665</v>
      </c>
      <c r="G1106">
        <f t="shared" si="51"/>
        <v>0</v>
      </c>
      <c r="H1106">
        <f t="shared" si="52"/>
        <v>0</v>
      </c>
      <c r="I1106">
        <f t="shared" si="53"/>
        <v>0</v>
      </c>
    </row>
    <row r="1107" spans="1:9" x14ac:dyDescent="0.3">
      <c r="A1107" s="12">
        <v>49500</v>
      </c>
      <c r="B1107" s="5">
        <v>49550</v>
      </c>
      <c r="C1107" s="6">
        <v>6835</v>
      </c>
      <c r="D1107" s="6">
        <v>5562</v>
      </c>
      <c r="E1107" s="6">
        <v>6835</v>
      </c>
      <c r="F1107" s="13">
        <v>5671</v>
      </c>
      <c r="G1107">
        <f t="shared" si="51"/>
        <v>0</v>
      </c>
      <c r="H1107">
        <f t="shared" si="52"/>
        <v>0</v>
      </c>
      <c r="I1107">
        <f t="shared" si="53"/>
        <v>0</v>
      </c>
    </row>
    <row r="1108" spans="1:9" x14ac:dyDescent="0.3">
      <c r="A1108" s="12">
        <v>49550</v>
      </c>
      <c r="B1108" s="5">
        <v>49600</v>
      </c>
      <c r="C1108" s="6">
        <v>6846</v>
      </c>
      <c r="D1108" s="6">
        <v>5568</v>
      </c>
      <c r="E1108" s="6">
        <v>6846</v>
      </c>
      <c r="F1108" s="13">
        <v>5677</v>
      </c>
      <c r="G1108">
        <f t="shared" si="51"/>
        <v>0</v>
      </c>
      <c r="H1108">
        <f t="shared" si="52"/>
        <v>0</v>
      </c>
      <c r="I1108">
        <f t="shared" si="53"/>
        <v>0</v>
      </c>
    </row>
    <row r="1109" spans="1:9" x14ac:dyDescent="0.3">
      <c r="A1109" s="12">
        <v>49600</v>
      </c>
      <c r="B1109" s="5">
        <v>49650</v>
      </c>
      <c r="C1109" s="6">
        <v>6857</v>
      </c>
      <c r="D1109" s="6">
        <v>5574</v>
      </c>
      <c r="E1109" s="6">
        <v>6857</v>
      </c>
      <c r="F1109" s="13">
        <v>5683</v>
      </c>
      <c r="G1109">
        <f t="shared" si="51"/>
        <v>0</v>
      </c>
      <c r="H1109">
        <f t="shared" si="52"/>
        <v>0</v>
      </c>
      <c r="I1109">
        <f t="shared" si="53"/>
        <v>0</v>
      </c>
    </row>
    <row r="1110" spans="1:9" x14ac:dyDescent="0.3">
      <c r="A1110" s="12">
        <v>49650</v>
      </c>
      <c r="B1110" s="5">
        <v>49700</v>
      </c>
      <c r="C1110" s="6">
        <v>6868</v>
      </c>
      <c r="D1110" s="6">
        <v>5580</v>
      </c>
      <c r="E1110" s="6">
        <v>6868</v>
      </c>
      <c r="F1110" s="13">
        <v>5689</v>
      </c>
      <c r="G1110">
        <f t="shared" si="51"/>
        <v>0</v>
      </c>
      <c r="H1110">
        <f t="shared" si="52"/>
        <v>0</v>
      </c>
      <c r="I1110">
        <f t="shared" si="53"/>
        <v>0</v>
      </c>
    </row>
    <row r="1111" spans="1:9" x14ac:dyDescent="0.3">
      <c r="A1111" s="12">
        <v>49700</v>
      </c>
      <c r="B1111" s="5">
        <v>49750</v>
      </c>
      <c r="C1111" s="6">
        <v>6879</v>
      </c>
      <c r="D1111" s="6">
        <v>5586</v>
      </c>
      <c r="E1111" s="6">
        <v>6879</v>
      </c>
      <c r="F1111" s="13">
        <v>5695</v>
      </c>
      <c r="G1111">
        <f t="shared" si="51"/>
        <v>0</v>
      </c>
      <c r="H1111">
        <f t="shared" si="52"/>
        <v>0</v>
      </c>
      <c r="I1111">
        <f t="shared" si="53"/>
        <v>0</v>
      </c>
    </row>
    <row r="1112" spans="1:9" x14ac:dyDescent="0.3">
      <c r="A1112" s="12">
        <v>49750</v>
      </c>
      <c r="B1112" s="5">
        <v>49800</v>
      </c>
      <c r="C1112" s="6">
        <v>6890</v>
      </c>
      <c r="D1112" s="6">
        <v>5592</v>
      </c>
      <c r="E1112" s="6">
        <v>6890</v>
      </c>
      <c r="F1112" s="13">
        <v>5701</v>
      </c>
      <c r="G1112">
        <f t="shared" si="51"/>
        <v>0</v>
      </c>
      <c r="H1112">
        <f t="shared" si="52"/>
        <v>0</v>
      </c>
      <c r="I1112">
        <f t="shared" si="53"/>
        <v>0</v>
      </c>
    </row>
    <row r="1113" spans="1:9" x14ac:dyDescent="0.3">
      <c r="A1113" s="12">
        <v>49800</v>
      </c>
      <c r="B1113" s="5">
        <v>49850</v>
      </c>
      <c r="C1113" s="6">
        <v>6901</v>
      </c>
      <c r="D1113" s="6">
        <v>5598</v>
      </c>
      <c r="E1113" s="6">
        <v>6901</v>
      </c>
      <c r="F1113" s="13">
        <v>5707</v>
      </c>
      <c r="G1113">
        <f t="shared" si="51"/>
        <v>0</v>
      </c>
      <c r="H1113">
        <f t="shared" si="52"/>
        <v>0</v>
      </c>
      <c r="I1113">
        <f t="shared" si="53"/>
        <v>0</v>
      </c>
    </row>
    <row r="1114" spans="1:9" x14ac:dyDescent="0.3">
      <c r="A1114" s="12">
        <v>49850</v>
      </c>
      <c r="B1114" s="5">
        <v>49900</v>
      </c>
      <c r="C1114" s="6">
        <v>6912</v>
      </c>
      <c r="D1114" s="6">
        <v>5604</v>
      </c>
      <c r="E1114" s="6">
        <v>6912</v>
      </c>
      <c r="F1114" s="13">
        <v>5713</v>
      </c>
      <c r="G1114">
        <f t="shared" si="51"/>
        <v>0</v>
      </c>
      <c r="H1114">
        <f t="shared" si="52"/>
        <v>0</v>
      </c>
      <c r="I1114">
        <f t="shared" si="53"/>
        <v>0</v>
      </c>
    </row>
    <row r="1115" spans="1:9" x14ac:dyDescent="0.3">
      <c r="A1115" s="12">
        <v>49900</v>
      </c>
      <c r="B1115" s="5">
        <v>49950</v>
      </c>
      <c r="C1115" s="6">
        <v>6923</v>
      </c>
      <c r="D1115" s="6">
        <v>5610</v>
      </c>
      <c r="E1115" s="6">
        <v>6923</v>
      </c>
      <c r="F1115" s="13">
        <v>5719</v>
      </c>
      <c r="G1115">
        <f t="shared" si="51"/>
        <v>0</v>
      </c>
      <c r="H1115">
        <f t="shared" si="52"/>
        <v>0</v>
      </c>
      <c r="I1115">
        <f t="shared" si="53"/>
        <v>0</v>
      </c>
    </row>
    <row r="1116" spans="1:9" ht="15" thickBot="1" x14ac:dyDescent="0.35">
      <c r="A1116" s="12">
        <v>49950</v>
      </c>
      <c r="B1116" s="5">
        <v>50000</v>
      </c>
      <c r="C1116" s="6">
        <v>6934</v>
      </c>
      <c r="D1116" s="6">
        <v>5616</v>
      </c>
      <c r="E1116" s="6">
        <v>6934</v>
      </c>
      <c r="F1116" s="13">
        <v>5725</v>
      </c>
      <c r="G1116">
        <f t="shared" si="51"/>
        <v>0</v>
      </c>
      <c r="H1116">
        <f t="shared" si="52"/>
        <v>0</v>
      </c>
      <c r="I1116">
        <f t="shared" si="53"/>
        <v>0</v>
      </c>
    </row>
    <row r="1117" spans="1:9" ht="15.6" thickTop="1" thickBot="1" x14ac:dyDescent="0.35">
      <c r="A1117" s="23">
        <v>50000</v>
      </c>
      <c r="B1117" s="24"/>
      <c r="C1117" s="24"/>
      <c r="D1117" s="24"/>
      <c r="E1117" s="24"/>
      <c r="F1117" s="25"/>
      <c r="G1117">
        <f t="shared" si="51"/>
        <v>0</v>
      </c>
      <c r="H1117">
        <f t="shared" si="52"/>
        <v>0</v>
      </c>
      <c r="I1117">
        <f t="shared" si="53"/>
        <v>0</v>
      </c>
    </row>
    <row r="1118" spans="1:9" x14ac:dyDescent="0.3">
      <c r="A1118" s="12">
        <v>50000</v>
      </c>
      <c r="B1118" s="5">
        <v>50050</v>
      </c>
      <c r="C1118" s="6">
        <v>6945</v>
      </c>
      <c r="D1118" s="6">
        <v>5622</v>
      </c>
      <c r="E1118" s="6">
        <v>6945</v>
      </c>
      <c r="F1118" s="13">
        <v>5731</v>
      </c>
      <c r="G1118">
        <f t="shared" si="51"/>
        <v>0</v>
      </c>
      <c r="H1118">
        <f t="shared" si="52"/>
        <v>0</v>
      </c>
      <c r="I1118">
        <f t="shared" si="53"/>
        <v>0</v>
      </c>
    </row>
    <row r="1119" spans="1:9" x14ac:dyDescent="0.3">
      <c r="A1119" s="12">
        <v>50050</v>
      </c>
      <c r="B1119" s="5">
        <v>50100</v>
      </c>
      <c r="C1119" s="6">
        <v>6956</v>
      </c>
      <c r="D1119" s="6">
        <v>5628</v>
      </c>
      <c r="E1119" s="6">
        <v>6956</v>
      </c>
      <c r="F1119" s="13">
        <v>5737</v>
      </c>
      <c r="G1119">
        <f t="shared" si="51"/>
        <v>0</v>
      </c>
      <c r="H1119">
        <f t="shared" si="52"/>
        <v>0</v>
      </c>
      <c r="I1119">
        <f t="shared" si="53"/>
        <v>0</v>
      </c>
    </row>
    <row r="1120" spans="1:9" x14ac:dyDescent="0.3">
      <c r="A1120" s="12">
        <v>50100</v>
      </c>
      <c r="B1120" s="5">
        <v>50150</v>
      </c>
      <c r="C1120" s="6">
        <v>6967</v>
      </c>
      <c r="D1120" s="6">
        <v>5634</v>
      </c>
      <c r="E1120" s="6">
        <v>6967</v>
      </c>
      <c r="F1120" s="13">
        <v>5743</v>
      </c>
      <c r="G1120">
        <f t="shared" si="51"/>
        <v>0</v>
      </c>
      <c r="H1120">
        <f t="shared" si="52"/>
        <v>0</v>
      </c>
      <c r="I1120">
        <f t="shared" si="53"/>
        <v>0</v>
      </c>
    </row>
    <row r="1121" spans="1:9" x14ac:dyDescent="0.3">
      <c r="A1121" s="12">
        <v>50150</v>
      </c>
      <c r="B1121" s="5">
        <v>50200</v>
      </c>
      <c r="C1121" s="6">
        <v>6978</v>
      </c>
      <c r="D1121" s="6">
        <v>5640</v>
      </c>
      <c r="E1121" s="6">
        <v>6978</v>
      </c>
      <c r="F1121" s="13">
        <v>5749</v>
      </c>
      <c r="G1121">
        <f t="shared" si="51"/>
        <v>0</v>
      </c>
      <c r="H1121">
        <f t="shared" si="52"/>
        <v>0</v>
      </c>
      <c r="I1121">
        <f t="shared" si="53"/>
        <v>0</v>
      </c>
    </row>
    <row r="1122" spans="1:9" x14ac:dyDescent="0.3">
      <c r="A1122" s="12">
        <v>50200</v>
      </c>
      <c r="B1122" s="5">
        <v>50250</v>
      </c>
      <c r="C1122" s="6">
        <v>6989</v>
      </c>
      <c r="D1122" s="6">
        <v>5646</v>
      </c>
      <c r="E1122" s="6">
        <v>6989</v>
      </c>
      <c r="F1122" s="13">
        <v>5755</v>
      </c>
      <c r="G1122">
        <f t="shared" si="51"/>
        <v>0</v>
      </c>
      <c r="H1122">
        <f t="shared" si="52"/>
        <v>0</v>
      </c>
      <c r="I1122">
        <f t="shared" si="53"/>
        <v>0</v>
      </c>
    </row>
    <row r="1123" spans="1:9" x14ac:dyDescent="0.3">
      <c r="A1123" s="12">
        <v>50250</v>
      </c>
      <c r="B1123" s="5">
        <v>50300</v>
      </c>
      <c r="C1123" s="6">
        <v>7000</v>
      </c>
      <c r="D1123" s="6">
        <v>5652</v>
      </c>
      <c r="E1123" s="6">
        <v>7000</v>
      </c>
      <c r="F1123" s="13">
        <v>5761</v>
      </c>
      <c r="G1123">
        <f t="shared" si="51"/>
        <v>0</v>
      </c>
      <c r="H1123">
        <f t="shared" si="52"/>
        <v>0</v>
      </c>
      <c r="I1123">
        <f t="shared" si="53"/>
        <v>0</v>
      </c>
    </row>
    <row r="1124" spans="1:9" x14ac:dyDescent="0.3">
      <c r="A1124" s="12">
        <v>50300</v>
      </c>
      <c r="B1124" s="5">
        <v>50350</v>
      </c>
      <c r="C1124" s="6">
        <v>7011</v>
      </c>
      <c r="D1124" s="6">
        <v>5658</v>
      </c>
      <c r="E1124" s="6">
        <v>7011</v>
      </c>
      <c r="F1124" s="13">
        <v>5767</v>
      </c>
      <c r="G1124">
        <f t="shared" si="51"/>
        <v>0</v>
      </c>
      <c r="H1124">
        <f t="shared" si="52"/>
        <v>0</v>
      </c>
      <c r="I1124">
        <f t="shared" si="53"/>
        <v>0</v>
      </c>
    </row>
    <row r="1125" spans="1:9" x14ac:dyDescent="0.3">
      <c r="A1125" s="12">
        <v>50350</v>
      </c>
      <c r="B1125" s="5">
        <v>50400</v>
      </c>
      <c r="C1125" s="6">
        <v>7022</v>
      </c>
      <c r="D1125" s="6">
        <v>5664</v>
      </c>
      <c r="E1125" s="6">
        <v>7022</v>
      </c>
      <c r="F1125" s="13">
        <v>5773</v>
      </c>
      <c r="G1125">
        <f t="shared" si="51"/>
        <v>0</v>
      </c>
      <c r="H1125">
        <f t="shared" si="52"/>
        <v>0</v>
      </c>
      <c r="I1125">
        <f t="shared" si="53"/>
        <v>0</v>
      </c>
    </row>
    <row r="1126" spans="1:9" x14ac:dyDescent="0.3">
      <c r="A1126" s="12">
        <v>50400</v>
      </c>
      <c r="B1126" s="5">
        <v>50450</v>
      </c>
      <c r="C1126" s="6">
        <v>7033</v>
      </c>
      <c r="D1126" s="6">
        <v>5670</v>
      </c>
      <c r="E1126" s="6">
        <v>7033</v>
      </c>
      <c r="F1126" s="13">
        <v>5779</v>
      </c>
      <c r="G1126">
        <f t="shared" si="51"/>
        <v>0</v>
      </c>
      <c r="H1126">
        <f t="shared" si="52"/>
        <v>0</v>
      </c>
      <c r="I1126">
        <f t="shared" si="53"/>
        <v>0</v>
      </c>
    </row>
    <row r="1127" spans="1:9" x14ac:dyDescent="0.3">
      <c r="A1127" s="12">
        <v>50450</v>
      </c>
      <c r="B1127" s="5">
        <v>50500</v>
      </c>
      <c r="C1127" s="6">
        <v>7044</v>
      </c>
      <c r="D1127" s="6">
        <v>5676</v>
      </c>
      <c r="E1127" s="6">
        <v>7044</v>
      </c>
      <c r="F1127" s="13">
        <v>5785</v>
      </c>
      <c r="G1127">
        <f t="shared" si="51"/>
        <v>0</v>
      </c>
      <c r="H1127">
        <f t="shared" si="52"/>
        <v>0</v>
      </c>
      <c r="I1127">
        <f t="shared" si="53"/>
        <v>0</v>
      </c>
    </row>
    <row r="1128" spans="1:9" x14ac:dyDescent="0.3">
      <c r="A1128" s="12">
        <v>50500</v>
      </c>
      <c r="B1128" s="5">
        <v>50550</v>
      </c>
      <c r="C1128" s="6">
        <v>7055</v>
      </c>
      <c r="D1128" s="6">
        <v>5682</v>
      </c>
      <c r="E1128" s="6">
        <v>7055</v>
      </c>
      <c r="F1128" s="13">
        <v>5791</v>
      </c>
      <c r="G1128">
        <f t="shared" si="51"/>
        <v>0</v>
      </c>
      <c r="H1128">
        <f t="shared" si="52"/>
        <v>0</v>
      </c>
      <c r="I1128">
        <f t="shared" si="53"/>
        <v>0</v>
      </c>
    </row>
    <row r="1129" spans="1:9" x14ac:dyDescent="0.3">
      <c r="A1129" s="12">
        <v>50550</v>
      </c>
      <c r="B1129" s="5">
        <v>50600</v>
      </c>
      <c r="C1129" s="6">
        <v>7066</v>
      </c>
      <c r="D1129" s="6">
        <v>5688</v>
      </c>
      <c r="E1129" s="6">
        <v>7066</v>
      </c>
      <c r="F1129" s="13">
        <v>5797</v>
      </c>
      <c r="G1129">
        <f t="shared" si="51"/>
        <v>0</v>
      </c>
      <c r="H1129">
        <f t="shared" si="52"/>
        <v>0</v>
      </c>
      <c r="I1129">
        <f t="shared" si="53"/>
        <v>0</v>
      </c>
    </row>
    <row r="1130" spans="1:9" x14ac:dyDescent="0.3">
      <c r="A1130" s="12">
        <v>50600</v>
      </c>
      <c r="B1130" s="5">
        <v>50650</v>
      </c>
      <c r="C1130" s="6">
        <v>7077</v>
      </c>
      <c r="D1130" s="6">
        <v>5694</v>
      </c>
      <c r="E1130" s="6">
        <v>7077</v>
      </c>
      <c r="F1130" s="13">
        <v>5803</v>
      </c>
      <c r="G1130">
        <f t="shared" si="51"/>
        <v>0</v>
      </c>
      <c r="H1130">
        <f t="shared" si="52"/>
        <v>0</v>
      </c>
      <c r="I1130">
        <f t="shared" si="53"/>
        <v>0</v>
      </c>
    </row>
    <row r="1131" spans="1:9" x14ac:dyDescent="0.3">
      <c r="A1131" s="12">
        <v>50650</v>
      </c>
      <c r="B1131" s="5">
        <v>50700</v>
      </c>
      <c r="C1131" s="6">
        <v>7088</v>
      </c>
      <c r="D1131" s="6">
        <v>5700</v>
      </c>
      <c r="E1131" s="6">
        <v>7088</v>
      </c>
      <c r="F1131" s="13">
        <v>5809</v>
      </c>
      <c r="G1131">
        <f t="shared" si="51"/>
        <v>0</v>
      </c>
      <c r="H1131">
        <f t="shared" si="52"/>
        <v>0</v>
      </c>
      <c r="I1131">
        <f t="shared" si="53"/>
        <v>0</v>
      </c>
    </row>
    <row r="1132" spans="1:9" x14ac:dyDescent="0.3">
      <c r="A1132" s="12">
        <v>50700</v>
      </c>
      <c r="B1132" s="5">
        <v>50750</v>
      </c>
      <c r="C1132" s="6">
        <v>7099</v>
      </c>
      <c r="D1132" s="6">
        <v>5706</v>
      </c>
      <c r="E1132" s="6">
        <v>7099</v>
      </c>
      <c r="F1132" s="13">
        <v>5815</v>
      </c>
      <c r="G1132">
        <f t="shared" si="51"/>
        <v>0</v>
      </c>
      <c r="H1132">
        <f t="shared" si="52"/>
        <v>0</v>
      </c>
      <c r="I1132">
        <f t="shared" si="53"/>
        <v>0</v>
      </c>
    </row>
    <row r="1133" spans="1:9" x14ac:dyDescent="0.3">
      <c r="A1133" s="12">
        <v>50750</v>
      </c>
      <c r="B1133" s="5">
        <v>50800</v>
      </c>
      <c r="C1133" s="6">
        <v>7110</v>
      </c>
      <c r="D1133" s="6">
        <v>5712</v>
      </c>
      <c r="E1133" s="6">
        <v>7110</v>
      </c>
      <c r="F1133" s="13">
        <v>5821</v>
      </c>
      <c r="G1133">
        <f t="shared" si="51"/>
        <v>0</v>
      </c>
      <c r="H1133">
        <f t="shared" si="52"/>
        <v>0</v>
      </c>
      <c r="I1133">
        <f t="shared" si="53"/>
        <v>0</v>
      </c>
    </row>
    <row r="1134" spans="1:9" x14ac:dyDescent="0.3">
      <c r="A1134" s="12">
        <v>50800</v>
      </c>
      <c r="B1134" s="5">
        <v>50850</v>
      </c>
      <c r="C1134" s="6">
        <v>7121</v>
      </c>
      <c r="D1134" s="6">
        <v>5718</v>
      </c>
      <c r="E1134" s="6">
        <v>7121</v>
      </c>
      <c r="F1134" s="13">
        <v>5827</v>
      </c>
      <c r="G1134">
        <f t="shared" si="51"/>
        <v>0</v>
      </c>
      <c r="H1134">
        <f t="shared" si="52"/>
        <v>0</v>
      </c>
      <c r="I1134">
        <f t="shared" si="53"/>
        <v>0</v>
      </c>
    </row>
    <row r="1135" spans="1:9" x14ac:dyDescent="0.3">
      <c r="A1135" s="12">
        <v>50850</v>
      </c>
      <c r="B1135" s="5">
        <v>50900</v>
      </c>
      <c r="C1135" s="6">
        <v>7132</v>
      </c>
      <c r="D1135" s="6">
        <v>5724</v>
      </c>
      <c r="E1135" s="6">
        <v>7132</v>
      </c>
      <c r="F1135" s="13">
        <v>5833</v>
      </c>
      <c r="G1135">
        <f t="shared" si="51"/>
        <v>0</v>
      </c>
      <c r="H1135">
        <f t="shared" si="52"/>
        <v>0</v>
      </c>
      <c r="I1135">
        <f t="shared" si="53"/>
        <v>0</v>
      </c>
    </row>
    <row r="1136" spans="1:9" x14ac:dyDescent="0.3">
      <c r="A1136" s="12">
        <v>50900</v>
      </c>
      <c r="B1136" s="5">
        <v>50950</v>
      </c>
      <c r="C1136" s="6">
        <v>7143</v>
      </c>
      <c r="D1136" s="6">
        <v>5730</v>
      </c>
      <c r="E1136" s="6">
        <v>7143</v>
      </c>
      <c r="F1136" s="13">
        <v>5839</v>
      </c>
      <c r="G1136">
        <f t="shared" si="51"/>
        <v>0</v>
      </c>
      <c r="H1136">
        <f t="shared" si="52"/>
        <v>0</v>
      </c>
      <c r="I1136">
        <f t="shared" si="53"/>
        <v>0</v>
      </c>
    </row>
    <row r="1137" spans="1:9" ht="15" thickBot="1" x14ac:dyDescent="0.35">
      <c r="A1137" s="12">
        <v>50950</v>
      </c>
      <c r="B1137" s="5">
        <v>51000</v>
      </c>
      <c r="C1137" s="6">
        <v>7154</v>
      </c>
      <c r="D1137" s="6">
        <v>5736</v>
      </c>
      <c r="E1137" s="6">
        <v>7154</v>
      </c>
      <c r="F1137" s="13">
        <v>5845</v>
      </c>
      <c r="G1137">
        <f t="shared" si="51"/>
        <v>0</v>
      </c>
      <c r="H1137">
        <f t="shared" si="52"/>
        <v>0</v>
      </c>
      <c r="I1137">
        <f t="shared" si="53"/>
        <v>0</v>
      </c>
    </row>
    <row r="1138" spans="1:9" ht="15.6" thickTop="1" thickBot="1" x14ac:dyDescent="0.35">
      <c r="A1138" s="23">
        <v>51000</v>
      </c>
      <c r="B1138" s="24"/>
      <c r="C1138" s="24"/>
      <c r="D1138" s="24"/>
      <c r="E1138" s="24"/>
      <c r="F1138" s="25"/>
      <c r="G1138">
        <f t="shared" si="51"/>
        <v>0</v>
      </c>
      <c r="H1138">
        <f t="shared" si="52"/>
        <v>0</v>
      </c>
      <c r="I1138">
        <f t="shared" si="53"/>
        <v>0</v>
      </c>
    </row>
    <row r="1139" spans="1:9" x14ac:dyDescent="0.3">
      <c r="A1139" s="12">
        <v>51000</v>
      </c>
      <c r="B1139" s="5">
        <v>51050</v>
      </c>
      <c r="C1139" s="6">
        <v>7165</v>
      </c>
      <c r="D1139" s="6">
        <v>5742</v>
      </c>
      <c r="E1139" s="6">
        <v>7165</v>
      </c>
      <c r="F1139" s="13">
        <v>5851</v>
      </c>
      <c r="G1139">
        <f t="shared" si="51"/>
        <v>0</v>
      </c>
      <c r="H1139">
        <f t="shared" si="52"/>
        <v>0</v>
      </c>
      <c r="I1139">
        <f t="shared" si="53"/>
        <v>0</v>
      </c>
    </row>
    <row r="1140" spans="1:9" x14ac:dyDescent="0.3">
      <c r="A1140" s="12">
        <v>51050</v>
      </c>
      <c r="B1140" s="5">
        <v>51100</v>
      </c>
      <c r="C1140" s="6">
        <v>7176</v>
      </c>
      <c r="D1140" s="6">
        <v>5748</v>
      </c>
      <c r="E1140" s="6">
        <v>7176</v>
      </c>
      <c r="F1140" s="13">
        <v>5857</v>
      </c>
      <c r="G1140">
        <f t="shared" si="51"/>
        <v>0</v>
      </c>
      <c r="H1140">
        <f t="shared" si="52"/>
        <v>0</v>
      </c>
      <c r="I1140">
        <f t="shared" si="53"/>
        <v>0</v>
      </c>
    </row>
    <row r="1141" spans="1:9" x14ac:dyDescent="0.3">
      <c r="A1141" s="12">
        <v>51100</v>
      </c>
      <c r="B1141" s="5">
        <v>51150</v>
      </c>
      <c r="C1141" s="6">
        <v>7187</v>
      </c>
      <c r="D1141" s="6">
        <v>5754</v>
      </c>
      <c r="E1141" s="6">
        <v>7187</v>
      </c>
      <c r="F1141" s="13">
        <v>5863</v>
      </c>
      <c r="G1141">
        <f t="shared" si="51"/>
        <v>0</v>
      </c>
      <c r="H1141">
        <f t="shared" si="52"/>
        <v>0</v>
      </c>
      <c r="I1141">
        <f t="shared" si="53"/>
        <v>0</v>
      </c>
    </row>
    <row r="1142" spans="1:9" x14ac:dyDescent="0.3">
      <c r="A1142" s="12">
        <v>51150</v>
      </c>
      <c r="B1142" s="5">
        <v>51200</v>
      </c>
      <c r="C1142" s="6">
        <v>7198</v>
      </c>
      <c r="D1142" s="6">
        <v>5760</v>
      </c>
      <c r="E1142" s="6">
        <v>7198</v>
      </c>
      <c r="F1142" s="13">
        <v>5869</v>
      </c>
      <c r="G1142">
        <f t="shared" si="51"/>
        <v>0</v>
      </c>
      <c r="H1142">
        <f t="shared" si="52"/>
        <v>0</v>
      </c>
      <c r="I1142">
        <f t="shared" si="53"/>
        <v>0</v>
      </c>
    </row>
    <row r="1143" spans="1:9" x14ac:dyDescent="0.3">
      <c r="A1143" s="12">
        <v>51200</v>
      </c>
      <c r="B1143" s="5">
        <v>51250</v>
      </c>
      <c r="C1143" s="6">
        <v>7209</v>
      </c>
      <c r="D1143" s="6">
        <v>5766</v>
      </c>
      <c r="E1143" s="6">
        <v>7209</v>
      </c>
      <c r="F1143" s="13">
        <v>5875</v>
      </c>
      <c r="G1143">
        <f t="shared" si="51"/>
        <v>0</v>
      </c>
      <c r="H1143">
        <f t="shared" si="52"/>
        <v>0</v>
      </c>
      <c r="I1143">
        <f t="shared" si="53"/>
        <v>0</v>
      </c>
    </row>
    <row r="1144" spans="1:9" x14ac:dyDescent="0.3">
      <c r="A1144" s="12">
        <v>51250</v>
      </c>
      <c r="B1144" s="5">
        <v>51300</v>
      </c>
      <c r="C1144" s="6">
        <v>7220</v>
      </c>
      <c r="D1144" s="6">
        <v>5772</v>
      </c>
      <c r="E1144" s="6">
        <v>7220</v>
      </c>
      <c r="F1144" s="13">
        <v>5881</v>
      </c>
      <c r="G1144">
        <f t="shared" si="51"/>
        <v>0</v>
      </c>
      <c r="H1144">
        <f t="shared" si="52"/>
        <v>0</v>
      </c>
      <c r="I1144">
        <f t="shared" si="53"/>
        <v>0</v>
      </c>
    </row>
    <row r="1145" spans="1:9" x14ac:dyDescent="0.3">
      <c r="A1145" s="12">
        <v>51300</v>
      </c>
      <c r="B1145" s="5">
        <v>51350</v>
      </c>
      <c r="C1145" s="6">
        <v>7231</v>
      </c>
      <c r="D1145" s="6">
        <v>5778</v>
      </c>
      <c r="E1145" s="6">
        <v>7231</v>
      </c>
      <c r="F1145" s="13">
        <v>5887</v>
      </c>
      <c r="G1145">
        <f t="shared" si="51"/>
        <v>0</v>
      </c>
      <c r="H1145">
        <f t="shared" si="52"/>
        <v>0</v>
      </c>
      <c r="I1145">
        <f t="shared" si="53"/>
        <v>0</v>
      </c>
    </row>
    <row r="1146" spans="1:9" x14ac:dyDescent="0.3">
      <c r="A1146" s="12">
        <v>51350</v>
      </c>
      <c r="B1146" s="5">
        <v>51400</v>
      </c>
      <c r="C1146" s="6">
        <v>7242</v>
      </c>
      <c r="D1146" s="6">
        <v>5784</v>
      </c>
      <c r="E1146" s="6">
        <v>7242</v>
      </c>
      <c r="F1146" s="13">
        <v>5893</v>
      </c>
      <c r="G1146">
        <f t="shared" si="51"/>
        <v>0</v>
      </c>
      <c r="H1146">
        <f t="shared" si="52"/>
        <v>0</v>
      </c>
      <c r="I1146">
        <f t="shared" si="53"/>
        <v>0</v>
      </c>
    </row>
    <row r="1147" spans="1:9" x14ac:dyDescent="0.3">
      <c r="A1147" s="12">
        <v>51400</v>
      </c>
      <c r="B1147" s="5">
        <v>51450</v>
      </c>
      <c r="C1147" s="6">
        <v>7253</v>
      </c>
      <c r="D1147" s="6">
        <v>5790</v>
      </c>
      <c r="E1147" s="6">
        <v>7253</v>
      </c>
      <c r="F1147" s="13">
        <v>5899</v>
      </c>
      <c r="G1147">
        <f t="shared" si="51"/>
        <v>0</v>
      </c>
      <c r="H1147">
        <f t="shared" si="52"/>
        <v>0</v>
      </c>
      <c r="I1147">
        <f t="shared" si="53"/>
        <v>0</v>
      </c>
    </row>
    <row r="1148" spans="1:9" x14ac:dyDescent="0.3">
      <c r="A1148" s="12">
        <v>51450</v>
      </c>
      <c r="B1148" s="5">
        <v>51500</v>
      </c>
      <c r="C1148" s="6">
        <v>7264</v>
      </c>
      <c r="D1148" s="6">
        <v>5796</v>
      </c>
      <c r="E1148" s="6">
        <v>7264</v>
      </c>
      <c r="F1148" s="13">
        <v>5905</v>
      </c>
      <c r="G1148">
        <f t="shared" si="51"/>
        <v>0</v>
      </c>
      <c r="H1148">
        <f t="shared" si="52"/>
        <v>0</v>
      </c>
      <c r="I1148">
        <f t="shared" si="53"/>
        <v>0</v>
      </c>
    </row>
    <row r="1149" spans="1:9" x14ac:dyDescent="0.3">
      <c r="A1149" s="12">
        <v>51500</v>
      </c>
      <c r="B1149" s="5">
        <v>51550</v>
      </c>
      <c r="C1149" s="6">
        <v>7275</v>
      </c>
      <c r="D1149" s="6">
        <v>5802</v>
      </c>
      <c r="E1149" s="6">
        <v>7275</v>
      </c>
      <c r="F1149" s="13">
        <v>5911</v>
      </c>
      <c r="G1149">
        <f t="shared" si="51"/>
        <v>0</v>
      </c>
      <c r="H1149">
        <f t="shared" si="52"/>
        <v>0</v>
      </c>
      <c r="I1149">
        <f t="shared" si="53"/>
        <v>0</v>
      </c>
    </row>
    <row r="1150" spans="1:9" x14ac:dyDescent="0.3">
      <c r="A1150" s="12">
        <v>51550</v>
      </c>
      <c r="B1150" s="5">
        <v>51600</v>
      </c>
      <c r="C1150" s="6">
        <v>7286</v>
      </c>
      <c r="D1150" s="6">
        <v>5808</v>
      </c>
      <c r="E1150" s="6">
        <v>7286</v>
      </c>
      <c r="F1150" s="13">
        <v>5917</v>
      </c>
      <c r="G1150">
        <f t="shared" si="51"/>
        <v>0</v>
      </c>
      <c r="H1150">
        <f t="shared" si="52"/>
        <v>0</v>
      </c>
      <c r="I1150">
        <f t="shared" si="53"/>
        <v>0</v>
      </c>
    </row>
    <row r="1151" spans="1:9" x14ac:dyDescent="0.3">
      <c r="A1151" s="12">
        <v>51600</v>
      </c>
      <c r="B1151" s="5">
        <v>51650</v>
      </c>
      <c r="C1151" s="6">
        <v>7297</v>
      </c>
      <c r="D1151" s="6">
        <v>5814</v>
      </c>
      <c r="E1151" s="6">
        <v>7297</v>
      </c>
      <c r="F1151" s="13">
        <v>5923</v>
      </c>
      <c r="G1151">
        <f t="shared" si="51"/>
        <v>0</v>
      </c>
      <c r="H1151">
        <f t="shared" si="52"/>
        <v>0</v>
      </c>
      <c r="I1151">
        <f t="shared" si="53"/>
        <v>0</v>
      </c>
    </row>
    <row r="1152" spans="1:9" x14ac:dyDescent="0.3">
      <c r="A1152" s="12">
        <v>51650</v>
      </c>
      <c r="B1152" s="5">
        <v>51700</v>
      </c>
      <c r="C1152" s="6">
        <v>7308</v>
      </c>
      <c r="D1152" s="6">
        <v>5820</v>
      </c>
      <c r="E1152" s="6">
        <v>7308</v>
      </c>
      <c r="F1152" s="13">
        <v>5929</v>
      </c>
      <c r="G1152">
        <f t="shared" si="51"/>
        <v>0</v>
      </c>
      <c r="H1152">
        <f t="shared" si="52"/>
        <v>0</v>
      </c>
      <c r="I1152">
        <f t="shared" si="53"/>
        <v>0</v>
      </c>
    </row>
    <row r="1153" spans="1:9" x14ac:dyDescent="0.3">
      <c r="A1153" s="12">
        <v>51700</v>
      </c>
      <c r="B1153" s="5">
        <v>51750</v>
      </c>
      <c r="C1153" s="6">
        <v>7319</v>
      </c>
      <c r="D1153" s="6">
        <v>5826</v>
      </c>
      <c r="E1153" s="6">
        <v>7319</v>
      </c>
      <c r="F1153" s="13">
        <v>5935</v>
      </c>
      <c r="G1153">
        <f t="shared" si="51"/>
        <v>0</v>
      </c>
      <c r="H1153">
        <f t="shared" si="52"/>
        <v>0</v>
      </c>
      <c r="I1153">
        <f t="shared" si="53"/>
        <v>0</v>
      </c>
    </row>
    <row r="1154" spans="1:9" x14ac:dyDescent="0.3">
      <c r="A1154" s="12">
        <v>51750</v>
      </c>
      <c r="B1154" s="5">
        <v>51800</v>
      </c>
      <c r="C1154" s="6">
        <v>7330</v>
      </c>
      <c r="D1154" s="6">
        <v>5832</v>
      </c>
      <c r="E1154" s="6">
        <v>7330</v>
      </c>
      <c r="F1154" s="13">
        <v>5941</v>
      </c>
      <c r="G1154">
        <f t="shared" si="51"/>
        <v>0</v>
      </c>
      <c r="H1154">
        <f t="shared" si="52"/>
        <v>0</v>
      </c>
      <c r="I1154">
        <f t="shared" si="53"/>
        <v>0</v>
      </c>
    </row>
    <row r="1155" spans="1:9" x14ac:dyDescent="0.3">
      <c r="A1155" s="12">
        <v>51800</v>
      </c>
      <c r="B1155" s="5">
        <v>51850</v>
      </c>
      <c r="C1155" s="6">
        <v>7341</v>
      </c>
      <c r="D1155" s="6">
        <v>5838</v>
      </c>
      <c r="E1155" s="6">
        <v>7341</v>
      </c>
      <c r="F1155" s="13">
        <v>5950</v>
      </c>
      <c r="G1155">
        <f t="shared" si="51"/>
        <v>0</v>
      </c>
      <c r="H1155">
        <f t="shared" si="52"/>
        <v>0</v>
      </c>
      <c r="I1155">
        <f t="shared" si="53"/>
        <v>0</v>
      </c>
    </row>
    <row r="1156" spans="1:9" x14ac:dyDescent="0.3">
      <c r="A1156" s="12">
        <v>51850</v>
      </c>
      <c r="B1156" s="5">
        <v>51900</v>
      </c>
      <c r="C1156" s="6">
        <v>7352</v>
      </c>
      <c r="D1156" s="6">
        <v>5844</v>
      </c>
      <c r="E1156" s="6">
        <v>7352</v>
      </c>
      <c r="F1156" s="13">
        <v>5961</v>
      </c>
      <c r="G1156">
        <f t="shared" si="51"/>
        <v>0</v>
      </c>
      <c r="H1156">
        <f t="shared" si="52"/>
        <v>0</v>
      </c>
      <c r="I1156">
        <f t="shared" si="53"/>
        <v>0</v>
      </c>
    </row>
    <row r="1157" spans="1:9" x14ac:dyDescent="0.3">
      <c r="A1157" s="12">
        <v>51900</v>
      </c>
      <c r="B1157" s="5">
        <v>51950</v>
      </c>
      <c r="C1157" s="6">
        <v>7363</v>
      </c>
      <c r="D1157" s="6">
        <v>5850</v>
      </c>
      <c r="E1157" s="6">
        <v>7363</v>
      </c>
      <c r="F1157" s="13">
        <v>5972</v>
      </c>
      <c r="G1157">
        <f t="shared" si="51"/>
        <v>0</v>
      </c>
      <c r="H1157">
        <f t="shared" si="52"/>
        <v>0</v>
      </c>
      <c r="I1157">
        <f t="shared" si="53"/>
        <v>0</v>
      </c>
    </row>
    <row r="1158" spans="1:9" ht="15" thickBot="1" x14ac:dyDescent="0.35">
      <c r="A1158" s="12">
        <v>51950</v>
      </c>
      <c r="B1158" s="5">
        <v>52000</v>
      </c>
      <c r="C1158" s="6">
        <v>7374</v>
      </c>
      <c r="D1158" s="6">
        <v>5856</v>
      </c>
      <c r="E1158" s="6">
        <v>7374</v>
      </c>
      <c r="F1158" s="13">
        <v>5983</v>
      </c>
      <c r="G1158">
        <f t="shared" si="51"/>
        <v>0</v>
      </c>
      <c r="H1158">
        <f t="shared" si="52"/>
        <v>0</v>
      </c>
      <c r="I1158">
        <f t="shared" si="53"/>
        <v>0</v>
      </c>
    </row>
    <row r="1159" spans="1:9" ht="15.6" thickTop="1" thickBot="1" x14ac:dyDescent="0.35">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
      <c r="A1160" s="12">
        <v>52000</v>
      </c>
      <c r="B1160" s="5">
        <v>52050</v>
      </c>
      <c r="C1160" s="6">
        <v>7385</v>
      </c>
      <c r="D1160" s="6">
        <v>5862</v>
      </c>
      <c r="E1160" s="6">
        <v>7385</v>
      </c>
      <c r="F1160" s="13">
        <v>5994</v>
      </c>
      <c r="G1160">
        <f t="shared" si="54"/>
        <v>0</v>
      </c>
      <c r="H1160">
        <f t="shared" si="55"/>
        <v>0</v>
      </c>
      <c r="I1160">
        <f t="shared" si="56"/>
        <v>0</v>
      </c>
    </row>
    <row r="1161" spans="1:9" x14ac:dyDescent="0.3">
      <c r="A1161" s="12">
        <v>52050</v>
      </c>
      <c r="B1161" s="5">
        <v>52100</v>
      </c>
      <c r="C1161" s="6">
        <v>7396</v>
      </c>
      <c r="D1161" s="6">
        <v>5868</v>
      </c>
      <c r="E1161" s="6">
        <v>7396</v>
      </c>
      <c r="F1161" s="13">
        <v>6005</v>
      </c>
      <c r="G1161">
        <f t="shared" si="54"/>
        <v>0</v>
      </c>
      <c r="H1161">
        <f t="shared" si="55"/>
        <v>0</v>
      </c>
      <c r="I1161">
        <f t="shared" si="56"/>
        <v>0</v>
      </c>
    </row>
    <row r="1162" spans="1:9" x14ac:dyDescent="0.3">
      <c r="A1162" s="12">
        <v>52100</v>
      </c>
      <c r="B1162" s="5">
        <v>52150</v>
      </c>
      <c r="C1162" s="6">
        <v>7407</v>
      </c>
      <c r="D1162" s="6">
        <v>5874</v>
      </c>
      <c r="E1162" s="6">
        <v>7407</v>
      </c>
      <c r="F1162" s="13">
        <v>6016</v>
      </c>
      <c r="G1162">
        <f t="shared" si="54"/>
        <v>0</v>
      </c>
      <c r="H1162">
        <f t="shared" si="55"/>
        <v>0</v>
      </c>
      <c r="I1162">
        <f t="shared" si="56"/>
        <v>0</v>
      </c>
    </row>
    <row r="1163" spans="1:9" x14ac:dyDescent="0.3">
      <c r="A1163" s="12">
        <v>52150</v>
      </c>
      <c r="B1163" s="5">
        <v>52200</v>
      </c>
      <c r="C1163" s="6">
        <v>7418</v>
      </c>
      <c r="D1163" s="6">
        <v>5880</v>
      </c>
      <c r="E1163" s="6">
        <v>7418</v>
      </c>
      <c r="F1163" s="13">
        <v>6027</v>
      </c>
      <c r="G1163">
        <f t="shared" si="54"/>
        <v>0</v>
      </c>
      <c r="H1163">
        <f t="shared" si="55"/>
        <v>0</v>
      </c>
      <c r="I1163">
        <f t="shared" si="56"/>
        <v>0</v>
      </c>
    </row>
    <row r="1164" spans="1:9" x14ac:dyDescent="0.3">
      <c r="A1164" s="12">
        <v>52200</v>
      </c>
      <c r="B1164" s="5">
        <v>52250</v>
      </c>
      <c r="C1164" s="6">
        <v>7429</v>
      </c>
      <c r="D1164" s="6">
        <v>5886</v>
      </c>
      <c r="E1164" s="6">
        <v>7429</v>
      </c>
      <c r="F1164" s="13">
        <v>6038</v>
      </c>
      <c r="G1164">
        <f t="shared" si="54"/>
        <v>0</v>
      </c>
      <c r="H1164">
        <f t="shared" si="55"/>
        <v>0</v>
      </c>
      <c r="I1164">
        <f t="shared" si="56"/>
        <v>0</v>
      </c>
    </row>
    <row r="1165" spans="1:9" x14ac:dyDescent="0.3">
      <c r="A1165" s="12">
        <v>52250</v>
      </c>
      <c r="B1165" s="5">
        <v>52300</v>
      </c>
      <c r="C1165" s="6">
        <v>7440</v>
      </c>
      <c r="D1165" s="6">
        <v>5892</v>
      </c>
      <c r="E1165" s="6">
        <v>7440</v>
      </c>
      <c r="F1165" s="13">
        <v>6049</v>
      </c>
      <c r="G1165">
        <f t="shared" si="54"/>
        <v>0</v>
      </c>
      <c r="H1165">
        <f t="shared" si="55"/>
        <v>0</v>
      </c>
      <c r="I1165">
        <f t="shared" si="56"/>
        <v>0</v>
      </c>
    </row>
    <row r="1166" spans="1:9" x14ac:dyDescent="0.3">
      <c r="A1166" s="12">
        <v>52300</v>
      </c>
      <c r="B1166" s="5">
        <v>52350</v>
      </c>
      <c r="C1166" s="6">
        <v>7451</v>
      </c>
      <c r="D1166" s="6">
        <v>5898</v>
      </c>
      <c r="E1166" s="6">
        <v>7451</v>
      </c>
      <c r="F1166" s="13">
        <v>6060</v>
      </c>
      <c r="G1166">
        <f t="shared" si="54"/>
        <v>0</v>
      </c>
      <c r="H1166">
        <f t="shared" si="55"/>
        <v>0</v>
      </c>
      <c r="I1166">
        <f t="shared" si="56"/>
        <v>0</v>
      </c>
    </row>
    <row r="1167" spans="1:9" x14ac:dyDescent="0.3">
      <c r="A1167" s="12">
        <v>52350</v>
      </c>
      <c r="B1167" s="5">
        <v>52400</v>
      </c>
      <c r="C1167" s="6">
        <v>7462</v>
      </c>
      <c r="D1167" s="6">
        <v>5904</v>
      </c>
      <c r="E1167" s="6">
        <v>7462</v>
      </c>
      <c r="F1167" s="13">
        <v>6071</v>
      </c>
      <c r="G1167">
        <f t="shared" si="54"/>
        <v>0</v>
      </c>
      <c r="H1167">
        <f t="shared" si="55"/>
        <v>0</v>
      </c>
      <c r="I1167">
        <f t="shared" si="56"/>
        <v>0</v>
      </c>
    </row>
    <row r="1168" spans="1:9" x14ac:dyDescent="0.3">
      <c r="A1168" s="12">
        <v>52400</v>
      </c>
      <c r="B1168" s="5">
        <v>52450</v>
      </c>
      <c r="C1168" s="6">
        <v>7473</v>
      </c>
      <c r="D1168" s="6">
        <v>5910</v>
      </c>
      <c r="E1168" s="6">
        <v>7473</v>
      </c>
      <c r="F1168" s="13">
        <v>6082</v>
      </c>
      <c r="G1168">
        <f t="shared" si="54"/>
        <v>0</v>
      </c>
      <c r="H1168">
        <f t="shared" si="55"/>
        <v>0</v>
      </c>
      <c r="I1168">
        <f t="shared" si="56"/>
        <v>0</v>
      </c>
    </row>
    <row r="1169" spans="1:9" x14ac:dyDescent="0.3">
      <c r="A1169" s="12">
        <v>52450</v>
      </c>
      <c r="B1169" s="5">
        <v>52500</v>
      </c>
      <c r="C1169" s="6">
        <v>7484</v>
      </c>
      <c r="D1169" s="6">
        <v>5916</v>
      </c>
      <c r="E1169" s="6">
        <v>7484</v>
      </c>
      <c r="F1169" s="13">
        <v>6093</v>
      </c>
      <c r="G1169">
        <f t="shared" si="54"/>
        <v>0</v>
      </c>
      <c r="H1169">
        <f t="shared" si="55"/>
        <v>0</v>
      </c>
      <c r="I1169">
        <f t="shared" si="56"/>
        <v>0</v>
      </c>
    </row>
    <row r="1170" spans="1:9" x14ac:dyDescent="0.3">
      <c r="A1170" s="12">
        <v>52500</v>
      </c>
      <c r="B1170" s="5">
        <v>52550</v>
      </c>
      <c r="C1170" s="6">
        <v>7495</v>
      </c>
      <c r="D1170" s="6">
        <v>5922</v>
      </c>
      <c r="E1170" s="6">
        <v>7495</v>
      </c>
      <c r="F1170" s="13">
        <v>6104</v>
      </c>
      <c r="G1170">
        <f t="shared" si="54"/>
        <v>0</v>
      </c>
      <c r="H1170">
        <f t="shared" si="55"/>
        <v>0</v>
      </c>
      <c r="I1170">
        <f t="shared" si="56"/>
        <v>0</v>
      </c>
    </row>
    <row r="1171" spans="1:9" x14ac:dyDescent="0.3">
      <c r="A1171" s="12">
        <v>52550</v>
      </c>
      <c r="B1171" s="5">
        <v>52600</v>
      </c>
      <c r="C1171" s="6">
        <v>7506</v>
      </c>
      <c r="D1171" s="6">
        <v>5928</v>
      </c>
      <c r="E1171" s="6">
        <v>7506</v>
      </c>
      <c r="F1171" s="13">
        <v>6115</v>
      </c>
      <c r="G1171">
        <f t="shared" si="54"/>
        <v>0</v>
      </c>
      <c r="H1171">
        <f t="shared" si="55"/>
        <v>0</v>
      </c>
      <c r="I1171">
        <f t="shared" si="56"/>
        <v>0</v>
      </c>
    </row>
    <row r="1172" spans="1:9" x14ac:dyDescent="0.3">
      <c r="A1172" s="12">
        <v>52600</v>
      </c>
      <c r="B1172" s="5">
        <v>52650</v>
      </c>
      <c r="C1172" s="6">
        <v>7517</v>
      </c>
      <c r="D1172" s="6">
        <v>5934</v>
      </c>
      <c r="E1172" s="6">
        <v>7517</v>
      </c>
      <c r="F1172" s="13">
        <v>6126</v>
      </c>
      <c r="G1172">
        <f t="shared" si="54"/>
        <v>0</v>
      </c>
      <c r="H1172">
        <f t="shared" si="55"/>
        <v>0</v>
      </c>
      <c r="I1172">
        <f t="shared" si="56"/>
        <v>0</v>
      </c>
    </row>
    <row r="1173" spans="1:9" x14ac:dyDescent="0.3">
      <c r="A1173" s="12">
        <v>52650</v>
      </c>
      <c r="B1173" s="5">
        <v>52700</v>
      </c>
      <c r="C1173" s="6">
        <v>7528</v>
      </c>
      <c r="D1173" s="6">
        <v>5940</v>
      </c>
      <c r="E1173" s="6">
        <v>7528</v>
      </c>
      <c r="F1173" s="13">
        <v>6137</v>
      </c>
      <c r="G1173">
        <f t="shared" si="54"/>
        <v>0</v>
      </c>
      <c r="H1173">
        <f t="shared" si="55"/>
        <v>0</v>
      </c>
      <c r="I1173">
        <f t="shared" si="56"/>
        <v>0</v>
      </c>
    </row>
    <row r="1174" spans="1:9" x14ac:dyDescent="0.3">
      <c r="A1174" s="12">
        <v>52700</v>
      </c>
      <c r="B1174" s="5">
        <v>52750</v>
      </c>
      <c r="C1174" s="6">
        <v>7539</v>
      </c>
      <c r="D1174" s="6">
        <v>5946</v>
      </c>
      <c r="E1174" s="6">
        <v>7539</v>
      </c>
      <c r="F1174" s="13">
        <v>6148</v>
      </c>
      <c r="G1174">
        <f t="shared" si="54"/>
        <v>0</v>
      </c>
      <c r="H1174">
        <f t="shared" si="55"/>
        <v>0</v>
      </c>
      <c r="I1174">
        <f t="shared" si="56"/>
        <v>0</v>
      </c>
    </row>
    <row r="1175" spans="1:9" x14ac:dyDescent="0.3">
      <c r="A1175" s="12">
        <v>52750</v>
      </c>
      <c r="B1175" s="5">
        <v>52800</v>
      </c>
      <c r="C1175" s="6">
        <v>7550</v>
      </c>
      <c r="D1175" s="6">
        <v>5952</v>
      </c>
      <c r="E1175" s="6">
        <v>7550</v>
      </c>
      <c r="F1175" s="13">
        <v>6159</v>
      </c>
      <c r="G1175">
        <f t="shared" si="54"/>
        <v>0</v>
      </c>
      <c r="H1175">
        <f t="shared" si="55"/>
        <v>0</v>
      </c>
      <c r="I1175">
        <f t="shared" si="56"/>
        <v>0</v>
      </c>
    </row>
    <row r="1176" spans="1:9" x14ac:dyDescent="0.3">
      <c r="A1176" s="12">
        <v>52800</v>
      </c>
      <c r="B1176" s="5">
        <v>52850</v>
      </c>
      <c r="C1176" s="6">
        <v>7561</v>
      </c>
      <c r="D1176" s="6">
        <v>5958</v>
      </c>
      <c r="E1176" s="6">
        <v>7561</v>
      </c>
      <c r="F1176" s="13">
        <v>6170</v>
      </c>
      <c r="G1176">
        <f t="shared" si="54"/>
        <v>0</v>
      </c>
      <c r="H1176">
        <f t="shared" si="55"/>
        <v>0</v>
      </c>
      <c r="I1176">
        <f t="shared" si="56"/>
        <v>0</v>
      </c>
    </row>
    <row r="1177" spans="1:9" x14ac:dyDescent="0.3">
      <c r="A1177" s="12">
        <v>52850</v>
      </c>
      <c r="B1177" s="5">
        <v>52900</v>
      </c>
      <c r="C1177" s="6">
        <v>7572</v>
      </c>
      <c r="D1177" s="6">
        <v>5964</v>
      </c>
      <c r="E1177" s="6">
        <v>7572</v>
      </c>
      <c r="F1177" s="13">
        <v>6181</v>
      </c>
      <c r="G1177">
        <f t="shared" si="54"/>
        <v>0</v>
      </c>
      <c r="H1177">
        <f t="shared" si="55"/>
        <v>0</v>
      </c>
      <c r="I1177">
        <f t="shared" si="56"/>
        <v>0</v>
      </c>
    </row>
    <row r="1178" spans="1:9" x14ac:dyDescent="0.3">
      <c r="A1178" s="12">
        <v>52900</v>
      </c>
      <c r="B1178" s="5">
        <v>52950</v>
      </c>
      <c r="C1178" s="6">
        <v>7583</v>
      </c>
      <c r="D1178" s="6">
        <v>5970</v>
      </c>
      <c r="E1178" s="6">
        <v>7583</v>
      </c>
      <c r="F1178" s="13">
        <v>6192</v>
      </c>
      <c r="G1178">
        <f t="shared" si="54"/>
        <v>0</v>
      </c>
      <c r="H1178">
        <f t="shared" si="55"/>
        <v>0</v>
      </c>
      <c r="I1178">
        <f t="shared" si="56"/>
        <v>0</v>
      </c>
    </row>
    <row r="1179" spans="1:9" ht="15" thickBot="1" x14ac:dyDescent="0.35">
      <c r="A1179" s="12">
        <v>52950</v>
      </c>
      <c r="B1179" s="5">
        <v>53000</v>
      </c>
      <c r="C1179" s="6">
        <v>7594</v>
      </c>
      <c r="D1179" s="6">
        <v>5976</v>
      </c>
      <c r="E1179" s="6">
        <v>7594</v>
      </c>
      <c r="F1179" s="13">
        <v>6203</v>
      </c>
      <c r="G1179">
        <f t="shared" si="54"/>
        <v>0</v>
      </c>
      <c r="H1179">
        <f t="shared" si="55"/>
        <v>0</v>
      </c>
      <c r="I1179">
        <f t="shared" si="56"/>
        <v>0</v>
      </c>
    </row>
    <row r="1180" spans="1:9" ht="15.6" thickTop="1" thickBot="1" x14ac:dyDescent="0.35">
      <c r="A1180" s="23">
        <v>53000</v>
      </c>
      <c r="B1180" s="24"/>
      <c r="C1180" s="24"/>
      <c r="D1180" s="24"/>
      <c r="E1180" s="24"/>
      <c r="F1180" s="25"/>
      <c r="G1180">
        <f t="shared" si="54"/>
        <v>0</v>
      </c>
      <c r="H1180">
        <f t="shared" si="55"/>
        <v>0</v>
      </c>
      <c r="I1180">
        <f t="shared" si="56"/>
        <v>0</v>
      </c>
    </row>
    <row r="1181" spans="1:9" x14ac:dyDescent="0.3">
      <c r="A1181" s="12">
        <v>53000</v>
      </c>
      <c r="B1181" s="5">
        <v>53050</v>
      </c>
      <c r="C1181" s="6">
        <v>7605</v>
      </c>
      <c r="D1181" s="6">
        <v>5982</v>
      </c>
      <c r="E1181" s="6">
        <v>7605</v>
      </c>
      <c r="F1181" s="13">
        <v>6214</v>
      </c>
      <c r="G1181">
        <f t="shared" si="54"/>
        <v>0</v>
      </c>
      <c r="H1181">
        <f t="shared" si="55"/>
        <v>0</v>
      </c>
      <c r="I1181">
        <f t="shared" si="56"/>
        <v>0</v>
      </c>
    </row>
    <row r="1182" spans="1:9" x14ac:dyDescent="0.3">
      <c r="A1182" s="12">
        <v>53050</v>
      </c>
      <c r="B1182" s="5">
        <v>53100</v>
      </c>
      <c r="C1182" s="6">
        <v>7616</v>
      </c>
      <c r="D1182" s="6">
        <v>5988</v>
      </c>
      <c r="E1182" s="6">
        <v>7616</v>
      </c>
      <c r="F1182" s="13">
        <v>6225</v>
      </c>
      <c r="G1182">
        <f t="shared" si="54"/>
        <v>0</v>
      </c>
      <c r="H1182">
        <f t="shared" si="55"/>
        <v>0</v>
      </c>
      <c r="I1182">
        <f t="shared" si="56"/>
        <v>0</v>
      </c>
    </row>
    <row r="1183" spans="1:9" x14ac:dyDescent="0.3">
      <c r="A1183" s="12">
        <v>53100</v>
      </c>
      <c r="B1183" s="5">
        <v>53150</v>
      </c>
      <c r="C1183" s="6">
        <v>7627</v>
      </c>
      <c r="D1183" s="6">
        <v>5994</v>
      </c>
      <c r="E1183" s="6">
        <v>7627</v>
      </c>
      <c r="F1183" s="13">
        <v>6236</v>
      </c>
      <c r="G1183">
        <f t="shared" si="54"/>
        <v>0</v>
      </c>
      <c r="H1183">
        <f t="shared" si="55"/>
        <v>0</v>
      </c>
      <c r="I1183">
        <f t="shared" si="56"/>
        <v>0</v>
      </c>
    </row>
    <row r="1184" spans="1:9" x14ac:dyDescent="0.3">
      <c r="A1184" s="12">
        <v>53150</v>
      </c>
      <c r="B1184" s="5">
        <v>53200</v>
      </c>
      <c r="C1184" s="6">
        <v>7638</v>
      </c>
      <c r="D1184" s="6">
        <v>6000</v>
      </c>
      <c r="E1184" s="6">
        <v>7638</v>
      </c>
      <c r="F1184" s="13">
        <v>6247</v>
      </c>
      <c r="G1184">
        <f t="shared" si="54"/>
        <v>0</v>
      </c>
      <c r="H1184">
        <f t="shared" si="55"/>
        <v>0</v>
      </c>
      <c r="I1184">
        <f t="shared" si="56"/>
        <v>0</v>
      </c>
    </row>
    <row r="1185" spans="1:9" x14ac:dyDescent="0.3">
      <c r="A1185" s="12">
        <v>53200</v>
      </c>
      <c r="B1185" s="5">
        <v>53250</v>
      </c>
      <c r="C1185" s="6">
        <v>7649</v>
      </c>
      <c r="D1185" s="6">
        <v>6006</v>
      </c>
      <c r="E1185" s="6">
        <v>7649</v>
      </c>
      <c r="F1185" s="13">
        <v>6258</v>
      </c>
      <c r="G1185">
        <f t="shared" si="54"/>
        <v>0</v>
      </c>
      <c r="H1185">
        <f t="shared" si="55"/>
        <v>0</v>
      </c>
      <c r="I1185">
        <f t="shared" si="56"/>
        <v>0</v>
      </c>
    </row>
    <row r="1186" spans="1:9" x14ac:dyDescent="0.3">
      <c r="A1186" s="12">
        <v>53250</v>
      </c>
      <c r="B1186" s="5">
        <v>53300</v>
      </c>
      <c r="C1186" s="6">
        <v>7660</v>
      </c>
      <c r="D1186" s="6">
        <v>6012</v>
      </c>
      <c r="E1186" s="6">
        <v>7660</v>
      </c>
      <c r="F1186" s="13">
        <v>6269</v>
      </c>
      <c r="G1186">
        <f t="shared" si="54"/>
        <v>0</v>
      </c>
      <c r="H1186">
        <f t="shared" si="55"/>
        <v>0</v>
      </c>
      <c r="I1186">
        <f t="shared" si="56"/>
        <v>0</v>
      </c>
    </row>
    <row r="1187" spans="1:9" x14ac:dyDescent="0.3">
      <c r="A1187" s="12">
        <v>53300</v>
      </c>
      <c r="B1187" s="5">
        <v>53350</v>
      </c>
      <c r="C1187" s="6">
        <v>7671</v>
      </c>
      <c r="D1187" s="6">
        <v>6018</v>
      </c>
      <c r="E1187" s="6">
        <v>7671</v>
      </c>
      <c r="F1187" s="13">
        <v>6280</v>
      </c>
      <c r="G1187">
        <f t="shared" si="54"/>
        <v>0</v>
      </c>
      <c r="H1187">
        <f t="shared" si="55"/>
        <v>0</v>
      </c>
      <c r="I1187">
        <f t="shared" si="56"/>
        <v>0</v>
      </c>
    </row>
    <row r="1188" spans="1:9" x14ac:dyDescent="0.3">
      <c r="A1188" s="12">
        <v>53350</v>
      </c>
      <c r="B1188" s="5">
        <v>53400</v>
      </c>
      <c r="C1188" s="6">
        <v>7682</v>
      </c>
      <c r="D1188" s="6">
        <v>6024</v>
      </c>
      <c r="E1188" s="6">
        <v>7682</v>
      </c>
      <c r="F1188" s="13">
        <v>6291</v>
      </c>
      <c r="G1188">
        <f t="shared" si="54"/>
        <v>0</v>
      </c>
      <c r="H1188">
        <f t="shared" si="55"/>
        <v>0</v>
      </c>
      <c r="I1188">
        <f t="shared" si="56"/>
        <v>0</v>
      </c>
    </row>
    <row r="1189" spans="1:9" x14ac:dyDescent="0.3">
      <c r="A1189" s="12">
        <v>53400</v>
      </c>
      <c r="B1189" s="5">
        <v>53450</v>
      </c>
      <c r="C1189" s="6">
        <v>7693</v>
      </c>
      <c r="D1189" s="6">
        <v>6030</v>
      </c>
      <c r="E1189" s="6">
        <v>7693</v>
      </c>
      <c r="F1189" s="13">
        <v>6302</v>
      </c>
      <c r="G1189">
        <f t="shared" si="54"/>
        <v>0</v>
      </c>
      <c r="H1189">
        <f t="shared" si="55"/>
        <v>0</v>
      </c>
      <c r="I1189">
        <f t="shared" si="56"/>
        <v>0</v>
      </c>
    </row>
    <row r="1190" spans="1:9" x14ac:dyDescent="0.3">
      <c r="A1190" s="12">
        <v>53450</v>
      </c>
      <c r="B1190" s="5">
        <v>53500</v>
      </c>
      <c r="C1190" s="6">
        <v>7704</v>
      </c>
      <c r="D1190" s="6">
        <v>6036</v>
      </c>
      <c r="E1190" s="6">
        <v>7704</v>
      </c>
      <c r="F1190" s="13">
        <v>6313</v>
      </c>
      <c r="G1190">
        <f t="shared" si="54"/>
        <v>0</v>
      </c>
      <c r="H1190">
        <f t="shared" si="55"/>
        <v>0</v>
      </c>
      <c r="I1190">
        <f t="shared" si="56"/>
        <v>0</v>
      </c>
    </row>
    <row r="1191" spans="1:9" x14ac:dyDescent="0.3">
      <c r="A1191" s="12">
        <v>53500</v>
      </c>
      <c r="B1191" s="5">
        <v>53550</v>
      </c>
      <c r="C1191" s="6">
        <v>7715</v>
      </c>
      <c r="D1191" s="6">
        <v>6042</v>
      </c>
      <c r="E1191" s="6">
        <v>7715</v>
      </c>
      <c r="F1191" s="13">
        <v>6324</v>
      </c>
      <c r="G1191">
        <f t="shared" si="54"/>
        <v>0</v>
      </c>
      <c r="H1191">
        <f t="shared" si="55"/>
        <v>0</v>
      </c>
      <c r="I1191">
        <f t="shared" si="56"/>
        <v>0</v>
      </c>
    </row>
    <row r="1192" spans="1:9" x14ac:dyDescent="0.3">
      <c r="A1192" s="12">
        <v>53550</v>
      </c>
      <c r="B1192" s="5">
        <v>53600</v>
      </c>
      <c r="C1192" s="6">
        <v>7726</v>
      </c>
      <c r="D1192" s="6">
        <v>6048</v>
      </c>
      <c r="E1192" s="6">
        <v>7726</v>
      </c>
      <c r="F1192" s="13">
        <v>6335</v>
      </c>
      <c r="G1192">
        <f t="shared" si="54"/>
        <v>0</v>
      </c>
      <c r="H1192">
        <f t="shared" si="55"/>
        <v>0</v>
      </c>
      <c r="I1192">
        <f t="shared" si="56"/>
        <v>0</v>
      </c>
    </row>
    <row r="1193" spans="1:9" x14ac:dyDescent="0.3">
      <c r="A1193" s="12">
        <v>53600</v>
      </c>
      <c r="B1193" s="5">
        <v>53650</v>
      </c>
      <c r="C1193" s="6">
        <v>7737</v>
      </c>
      <c r="D1193" s="6">
        <v>6054</v>
      </c>
      <c r="E1193" s="6">
        <v>7737</v>
      </c>
      <c r="F1193" s="13">
        <v>6346</v>
      </c>
      <c r="G1193">
        <f t="shared" si="54"/>
        <v>0</v>
      </c>
      <c r="H1193">
        <f t="shared" si="55"/>
        <v>0</v>
      </c>
      <c r="I1193">
        <f t="shared" si="56"/>
        <v>0</v>
      </c>
    </row>
    <row r="1194" spans="1:9" x14ac:dyDescent="0.3">
      <c r="A1194" s="12">
        <v>53650</v>
      </c>
      <c r="B1194" s="5">
        <v>53700</v>
      </c>
      <c r="C1194" s="6">
        <v>7748</v>
      </c>
      <c r="D1194" s="6">
        <v>6060</v>
      </c>
      <c r="E1194" s="6">
        <v>7748</v>
      </c>
      <c r="F1194" s="13">
        <v>6357</v>
      </c>
      <c r="G1194">
        <f t="shared" si="54"/>
        <v>0</v>
      </c>
      <c r="H1194">
        <f t="shared" si="55"/>
        <v>0</v>
      </c>
      <c r="I1194">
        <f t="shared" si="56"/>
        <v>0</v>
      </c>
    </row>
    <row r="1195" spans="1:9" x14ac:dyDescent="0.3">
      <c r="A1195" s="12">
        <v>53700</v>
      </c>
      <c r="B1195" s="5">
        <v>53750</v>
      </c>
      <c r="C1195" s="6">
        <v>7759</v>
      </c>
      <c r="D1195" s="6">
        <v>6066</v>
      </c>
      <c r="E1195" s="6">
        <v>7759</v>
      </c>
      <c r="F1195" s="13">
        <v>6368</v>
      </c>
      <c r="G1195">
        <f t="shared" si="54"/>
        <v>0</v>
      </c>
      <c r="H1195">
        <f t="shared" si="55"/>
        <v>0</v>
      </c>
      <c r="I1195">
        <f t="shared" si="56"/>
        <v>0</v>
      </c>
    </row>
    <row r="1196" spans="1:9" x14ac:dyDescent="0.3">
      <c r="A1196" s="12">
        <v>53750</v>
      </c>
      <c r="B1196" s="5">
        <v>53800</v>
      </c>
      <c r="C1196" s="6">
        <v>7770</v>
      </c>
      <c r="D1196" s="6">
        <v>6072</v>
      </c>
      <c r="E1196" s="6">
        <v>7770</v>
      </c>
      <c r="F1196" s="13">
        <v>6379</v>
      </c>
      <c r="G1196">
        <f t="shared" si="54"/>
        <v>0</v>
      </c>
      <c r="H1196">
        <f t="shared" si="55"/>
        <v>0</v>
      </c>
      <c r="I1196">
        <f t="shared" si="56"/>
        <v>0</v>
      </c>
    </row>
    <row r="1197" spans="1:9" x14ac:dyDescent="0.3">
      <c r="A1197" s="12">
        <v>53800</v>
      </c>
      <c r="B1197" s="5">
        <v>53850</v>
      </c>
      <c r="C1197" s="6">
        <v>7781</v>
      </c>
      <c r="D1197" s="6">
        <v>6078</v>
      </c>
      <c r="E1197" s="6">
        <v>7781</v>
      </c>
      <c r="F1197" s="13">
        <v>6390</v>
      </c>
      <c r="G1197">
        <f t="shared" si="54"/>
        <v>0</v>
      </c>
      <c r="H1197">
        <f t="shared" si="55"/>
        <v>0</v>
      </c>
      <c r="I1197">
        <f t="shared" si="56"/>
        <v>0</v>
      </c>
    </row>
    <row r="1198" spans="1:9" x14ac:dyDescent="0.3">
      <c r="A1198" s="12">
        <v>53850</v>
      </c>
      <c r="B1198" s="5">
        <v>53900</v>
      </c>
      <c r="C1198" s="6">
        <v>7792</v>
      </c>
      <c r="D1198" s="6">
        <v>6084</v>
      </c>
      <c r="E1198" s="6">
        <v>7792</v>
      </c>
      <c r="F1198" s="13">
        <v>6401</v>
      </c>
      <c r="G1198">
        <f t="shared" si="54"/>
        <v>0</v>
      </c>
      <c r="H1198">
        <f t="shared" si="55"/>
        <v>0</v>
      </c>
      <c r="I1198">
        <f t="shared" si="56"/>
        <v>0</v>
      </c>
    </row>
    <row r="1199" spans="1:9" x14ac:dyDescent="0.3">
      <c r="A1199" s="12">
        <v>53900</v>
      </c>
      <c r="B1199" s="5">
        <v>53950</v>
      </c>
      <c r="C1199" s="6">
        <v>7803</v>
      </c>
      <c r="D1199" s="6">
        <v>6090</v>
      </c>
      <c r="E1199" s="6">
        <v>7803</v>
      </c>
      <c r="F1199" s="13">
        <v>6412</v>
      </c>
      <c r="G1199">
        <f t="shared" si="54"/>
        <v>0</v>
      </c>
      <c r="H1199">
        <f t="shared" si="55"/>
        <v>0</v>
      </c>
      <c r="I1199">
        <f t="shared" si="56"/>
        <v>0</v>
      </c>
    </row>
    <row r="1200" spans="1:9" ht="15" thickBot="1" x14ac:dyDescent="0.35">
      <c r="A1200" s="12">
        <v>53950</v>
      </c>
      <c r="B1200" s="5">
        <v>54000</v>
      </c>
      <c r="C1200" s="6">
        <v>7814</v>
      </c>
      <c r="D1200" s="6">
        <v>6096</v>
      </c>
      <c r="E1200" s="6">
        <v>7814</v>
      </c>
      <c r="F1200" s="13">
        <v>6423</v>
      </c>
      <c r="G1200">
        <f t="shared" si="54"/>
        <v>0</v>
      </c>
      <c r="H1200">
        <f t="shared" si="55"/>
        <v>0</v>
      </c>
      <c r="I1200">
        <f t="shared" si="56"/>
        <v>0</v>
      </c>
    </row>
    <row r="1201" spans="1:9" ht="15.6" thickTop="1" thickBot="1" x14ac:dyDescent="0.35">
      <c r="A1201" s="23">
        <v>54000</v>
      </c>
      <c r="B1201" s="24"/>
      <c r="C1201" s="24"/>
      <c r="D1201" s="24"/>
      <c r="E1201" s="24"/>
      <c r="F1201" s="25"/>
      <c r="G1201">
        <f t="shared" si="54"/>
        <v>0</v>
      </c>
      <c r="H1201">
        <f t="shared" si="55"/>
        <v>0</v>
      </c>
      <c r="I1201">
        <f t="shared" si="56"/>
        <v>0</v>
      </c>
    </row>
    <row r="1202" spans="1:9" x14ac:dyDescent="0.3">
      <c r="A1202" s="12">
        <v>54000</v>
      </c>
      <c r="B1202" s="5">
        <v>54050</v>
      </c>
      <c r="C1202" s="6">
        <v>7825</v>
      </c>
      <c r="D1202" s="6">
        <v>6102</v>
      </c>
      <c r="E1202" s="6">
        <v>7825</v>
      </c>
      <c r="F1202" s="13">
        <v>6434</v>
      </c>
      <c r="G1202">
        <f t="shared" si="54"/>
        <v>0</v>
      </c>
      <c r="H1202">
        <f t="shared" si="55"/>
        <v>0</v>
      </c>
      <c r="I1202">
        <f t="shared" si="56"/>
        <v>0</v>
      </c>
    </row>
    <row r="1203" spans="1:9" x14ac:dyDescent="0.3">
      <c r="A1203" s="12">
        <v>54050</v>
      </c>
      <c r="B1203" s="5">
        <v>54100</v>
      </c>
      <c r="C1203" s="6">
        <v>7836</v>
      </c>
      <c r="D1203" s="6">
        <v>6108</v>
      </c>
      <c r="E1203" s="6">
        <v>7836</v>
      </c>
      <c r="F1203" s="13">
        <v>6445</v>
      </c>
      <c r="G1203">
        <f t="shared" si="54"/>
        <v>0</v>
      </c>
      <c r="H1203">
        <f t="shared" si="55"/>
        <v>0</v>
      </c>
      <c r="I1203">
        <f t="shared" si="56"/>
        <v>0</v>
      </c>
    </row>
    <row r="1204" spans="1:9" x14ac:dyDescent="0.3">
      <c r="A1204" s="12">
        <v>54100</v>
      </c>
      <c r="B1204" s="5">
        <v>54150</v>
      </c>
      <c r="C1204" s="6">
        <v>7847</v>
      </c>
      <c r="D1204" s="6">
        <v>6114</v>
      </c>
      <c r="E1204" s="6">
        <v>7847</v>
      </c>
      <c r="F1204" s="13">
        <v>6456</v>
      </c>
      <c r="G1204">
        <f t="shared" si="54"/>
        <v>0</v>
      </c>
      <c r="H1204">
        <f t="shared" si="55"/>
        <v>0</v>
      </c>
      <c r="I1204">
        <f t="shared" si="56"/>
        <v>0</v>
      </c>
    </row>
    <row r="1205" spans="1:9" x14ac:dyDescent="0.3">
      <c r="A1205" s="12">
        <v>54150</v>
      </c>
      <c r="B1205" s="5">
        <v>54200</v>
      </c>
      <c r="C1205" s="6">
        <v>7858</v>
      </c>
      <c r="D1205" s="6">
        <v>6120</v>
      </c>
      <c r="E1205" s="6">
        <v>7858</v>
      </c>
      <c r="F1205" s="13">
        <v>6467</v>
      </c>
      <c r="G1205">
        <f t="shared" si="54"/>
        <v>0</v>
      </c>
      <c r="H1205">
        <f t="shared" si="55"/>
        <v>0</v>
      </c>
      <c r="I1205">
        <f t="shared" si="56"/>
        <v>0</v>
      </c>
    </row>
    <row r="1206" spans="1:9" x14ac:dyDescent="0.3">
      <c r="A1206" s="12">
        <v>54200</v>
      </c>
      <c r="B1206" s="5">
        <v>54250</v>
      </c>
      <c r="C1206" s="6">
        <v>7869</v>
      </c>
      <c r="D1206" s="6">
        <v>6126</v>
      </c>
      <c r="E1206" s="6">
        <v>7869</v>
      </c>
      <c r="F1206" s="13">
        <v>6478</v>
      </c>
      <c r="G1206">
        <f t="shared" si="54"/>
        <v>0</v>
      </c>
      <c r="H1206">
        <f t="shared" si="55"/>
        <v>0</v>
      </c>
      <c r="I1206">
        <f t="shared" si="56"/>
        <v>0</v>
      </c>
    </row>
    <row r="1207" spans="1:9" x14ac:dyDescent="0.3">
      <c r="A1207" s="12">
        <v>54250</v>
      </c>
      <c r="B1207" s="5">
        <v>54300</v>
      </c>
      <c r="C1207" s="6">
        <v>7880</v>
      </c>
      <c r="D1207" s="6">
        <v>6132</v>
      </c>
      <c r="E1207" s="6">
        <v>7880</v>
      </c>
      <c r="F1207" s="13">
        <v>6489</v>
      </c>
      <c r="G1207">
        <f t="shared" si="54"/>
        <v>0</v>
      </c>
      <c r="H1207">
        <f t="shared" si="55"/>
        <v>0</v>
      </c>
      <c r="I1207">
        <f t="shared" si="56"/>
        <v>0</v>
      </c>
    </row>
    <row r="1208" spans="1:9" x14ac:dyDescent="0.3">
      <c r="A1208" s="12">
        <v>54300</v>
      </c>
      <c r="B1208" s="5">
        <v>54350</v>
      </c>
      <c r="C1208" s="6">
        <v>7891</v>
      </c>
      <c r="D1208" s="6">
        <v>6138</v>
      </c>
      <c r="E1208" s="6">
        <v>7891</v>
      </c>
      <c r="F1208" s="13">
        <v>6500</v>
      </c>
      <c r="G1208">
        <f t="shared" si="54"/>
        <v>0</v>
      </c>
      <c r="H1208">
        <f t="shared" si="55"/>
        <v>0</v>
      </c>
      <c r="I1208">
        <f t="shared" si="56"/>
        <v>0</v>
      </c>
    </row>
    <row r="1209" spans="1:9" x14ac:dyDescent="0.3">
      <c r="A1209" s="12">
        <v>54350</v>
      </c>
      <c r="B1209" s="5">
        <v>54400</v>
      </c>
      <c r="C1209" s="6">
        <v>7902</v>
      </c>
      <c r="D1209" s="6">
        <v>6144</v>
      </c>
      <c r="E1209" s="6">
        <v>7902</v>
      </c>
      <c r="F1209" s="13">
        <v>6511</v>
      </c>
      <c r="G1209">
        <f t="shared" si="54"/>
        <v>0</v>
      </c>
      <c r="H1209">
        <f t="shared" si="55"/>
        <v>0</v>
      </c>
      <c r="I1209">
        <f t="shared" si="56"/>
        <v>0</v>
      </c>
    </row>
    <row r="1210" spans="1:9" x14ac:dyDescent="0.3">
      <c r="A1210" s="12">
        <v>54400</v>
      </c>
      <c r="B1210" s="5">
        <v>54450</v>
      </c>
      <c r="C1210" s="6">
        <v>7913</v>
      </c>
      <c r="D1210" s="6">
        <v>6150</v>
      </c>
      <c r="E1210" s="6">
        <v>7913</v>
      </c>
      <c r="F1210" s="13">
        <v>6522</v>
      </c>
      <c r="G1210">
        <f t="shared" si="54"/>
        <v>0</v>
      </c>
      <c r="H1210">
        <f t="shared" si="55"/>
        <v>0</v>
      </c>
      <c r="I1210">
        <f t="shared" si="56"/>
        <v>0</v>
      </c>
    </row>
    <row r="1211" spans="1:9" x14ac:dyDescent="0.3">
      <c r="A1211" s="12">
        <v>54450</v>
      </c>
      <c r="B1211" s="5">
        <v>54500</v>
      </c>
      <c r="C1211" s="6">
        <v>7924</v>
      </c>
      <c r="D1211" s="6">
        <v>6156</v>
      </c>
      <c r="E1211" s="6">
        <v>7924</v>
      </c>
      <c r="F1211" s="13">
        <v>6533</v>
      </c>
      <c r="G1211">
        <f t="shared" si="54"/>
        <v>0</v>
      </c>
      <c r="H1211">
        <f t="shared" si="55"/>
        <v>0</v>
      </c>
      <c r="I1211">
        <f t="shared" si="56"/>
        <v>0</v>
      </c>
    </row>
    <row r="1212" spans="1:9" x14ac:dyDescent="0.3">
      <c r="A1212" s="12">
        <v>54500</v>
      </c>
      <c r="B1212" s="5">
        <v>54550</v>
      </c>
      <c r="C1212" s="6">
        <v>7935</v>
      </c>
      <c r="D1212" s="6">
        <v>6162</v>
      </c>
      <c r="E1212" s="6">
        <v>7935</v>
      </c>
      <c r="F1212" s="13">
        <v>6544</v>
      </c>
      <c r="G1212">
        <f t="shared" si="54"/>
        <v>0</v>
      </c>
      <c r="H1212">
        <f t="shared" si="55"/>
        <v>0</v>
      </c>
      <c r="I1212">
        <f t="shared" si="56"/>
        <v>0</v>
      </c>
    </row>
    <row r="1213" spans="1:9" x14ac:dyDescent="0.3">
      <c r="A1213" s="12">
        <v>54550</v>
      </c>
      <c r="B1213" s="5">
        <v>54600</v>
      </c>
      <c r="C1213" s="6">
        <v>7946</v>
      </c>
      <c r="D1213" s="6">
        <v>6168</v>
      </c>
      <c r="E1213" s="6">
        <v>7946</v>
      </c>
      <c r="F1213" s="13">
        <v>6555</v>
      </c>
      <c r="G1213">
        <f t="shared" si="54"/>
        <v>0</v>
      </c>
      <c r="H1213">
        <f t="shared" si="55"/>
        <v>0</v>
      </c>
      <c r="I1213">
        <f t="shared" si="56"/>
        <v>0</v>
      </c>
    </row>
    <row r="1214" spans="1:9" x14ac:dyDescent="0.3">
      <c r="A1214" s="12">
        <v>54600</v>
      </c>
      <c r="B1214" s="5">
        <v>54650</v>
      </c>
      <c r="C1214" s="6">
        <v>7957</v>
      </c>
      <c r="D1214" s="6">
        <v>6174</v>
      </c>
      <c r="E1214" s="6">
        <v>7957</v>
      </c>
      <c r="F1214" s="13">
        <v>6566</v>
      </c>
      <c r="G1214">
        <f t="shared" si="54"/>
        <v>0</v>
      </c>
      <c r="H1214">
        <f t="shared" si="55"/>
        <v>0</v>
      </c>
      <c r="I1214">
        <f t="shared" si="56"/>
        <v>0</v>
      </c>
    </row>
    <row r="1215" spans="1:9" x14ac:dyDescent="0.3">
      <c r="A1215" s="12">
        <v>54650</v>
      </c>
      <c r="B1215" s="5">
        <v>54700</v>
      </c>
      <c r="C1215" s="6">
        <v>7968</v>
      </c>
      <c r="D1215" s="6">
        <v>6180</v>
      </c>
      <c r="E1215" s="6">
        <v>7968</v>
      </c>
      <c r="F1215" s="13">
        <v>6577</v>
      </c>
      <c r="G1215">
        <f t="shared" si="54"/>
        <v>0</v>
      </c>
      <c r="H1215">
        <f t="shared" si="55"/>
        <v>0</v>
      </c>
      <c r="I1215">
        <f t="shared" si="56"/>
        <v>0</v>
      </c>
    </row>
    <row r="1216" spans="1:9" x14ac:dyDescent="0.3">
      <c r="A1216" s="12">
        <v>54700</v>
      </c>
      <c r="B1216" s="5">
        <v>54750</v>
      </c>
      <c r="C1216" s="6">
        <v>7979</v>
      </c>
      <c r="D1216" s="6">
        <v>6186</v>
      </c>
      <c r="E1216" s="6">
        <v>7979</v>
      </c>
      <c r="F1216" s="13">
        <v>6588</v>
      </c>
      <c r="G1216">
        <f t="shared" si="54"/>
        <v>0</v>
      </c>
      <c r="H1216">
        <f t="shared" si="55"/>
        <v>0</v>
      </c>
      <c r="I1216">
        <f t="shared" si="56"/>
        <v>0</v>
      </c>
    </row>
    <row r="1217" spans="1:9" x14ac:dyDescent="0.3">
      <c r="A1217" s="12">
        <v>54750</v>
      </c>
      <c r="B1217" s="5">
        <v>54800</v>
      </c>
      <c r="C1217" s="6">
        <v>7990</v>
      </c>
      <c r="D1217" s="6">
        <v>6192</v>
      </c>
      <c r="E1217" s="6">
        <v>7990</v>
      </c>
      <c r="F1217" s="13">
        <v>6599</v>
      </c>
      <c r="G1217">
        <f t="shared" si="54"/>
        <v>0</v>
      </c>
      <c r="H1217">
        <f t="shared" si="55"/>
        <v>0</v>
      </c>
      <c r="I1217">
        <f t="shared" si="56"/>
        <v>0</v>
      </c>
    </row>
    <row r="1218" spans="1:9" x14ac:dyDescent="0.3">
      <c r="A1218" s="12">
        <v>54800</v>
      </c>
      <c r="B1218" s="5">
        <v>54850</v>
      </c>
      <c r="C1218" s="6">
        <v>8001</v>
      </c>
      <c r="D1218" s="6">
        <v>6198</v>
      </c>
      <c r="E1218" s="6">
        <v>8001</v>
      </c>
      <c r="F1218" s="13">
        <v>6610</v>
      </c>
      <c r="G1218">
        <f t="shared" si="54"/>
        <v>0</v>
      </c>
      <c r="H1218">
        <f t="shared" si="55"/>
        <v>0</v>
      </c>
      <c r="I1218">
        <f t="shared" si="56"/>
        <v>0</v>
      </c>
    </row>
    <row r="1219" spans="1:9" x14ac:dyDescent="0.3">
      <c r="A1219" s="12">
        <v>54850</v>
      </c>
      <c r="B1219" s="5">
        <v>54900</v>
      </c>
      <c r="C1219" s="6">
        <v>8012</v>
      </c>
      <c r="D1219" s="6">
        <v>6204</v>
      </c>
      <c r="E1219" s="6">
        <v>8012</v>
      </c>
      <c r="F1219" s="13">
        <v>6621</v>
      </c>
      <c r="G1219">
        <f t="shared" si="54"/>
        <v>0</v>
      </c>
      <c r="H1219">
        <f t="shared" si="55"/>
        <v>0</v>
      </c>
      <c r="I1219">
        <f t="shared" si="56"/>
        <v>0</v>
      </c>
    </row>
    <row r="1220" spans="1:9" x14ac:dyDescent="0.3">
      <c r="A1220" s="12">
        <v>54900</v>
      </c>
      <c r="B1220" s="5">
        <v>54950</v>
      </c>
      <c r="C1220" s="6">
        <v>8023</v>
      </c>
      <c r="D1220" s="6">
        <v>6210</v>
      </c>
      <c r="E1220" s="6">
        <v>8023</v>
      </c>
      <c r="F1220" s="13">
        <v>6632</v>
      </c>
      <c r="G1220">
        <f t="shared" si="54"/>
        <v>0</v>
      </c>
      <c r="H1220">
        <f t="shared" si="55"/>
        <v>0</v>
      </c>
      <c r="I1220">
        <f t="shared" si="56"/>
        <v>0</v>
      </c>
    </row>
    <row r="1221" spans="1:9" ht="15" thickBot="1" x14ac:dyDescent="0.35">
      <c r="A1221" s="12">
        <v>54950</v>
      </c>
      <c r="B1221" s="5">
        <v>55000</v>
      </c>
      <c r="C1221" s="6">
        <v>8034</v>
      </c>
      <c r="D1221" s="6">
        <v>6216</v>
      </c>
      <c r="E1221" s="6">
        <v>8034</v>
      </c>
      <c r="F1221" s="13">
        <v>6643</v>
      </c>
      <c r="G1221">
        <f t="shared" si="54"/>
        <v>0</v>
      </c>
      <c r="H1221">
        <f t="shared" si="55"/>
        <v>0</v>
      </c>
      <c r="I1221">
        <f t="shared" si="56"/>
        <v>0</v>
      </c>
    </row>
    <row r="1222" spans="1:9" ht="15.6" thickTop="1" thickBot="1" x14ac:dyDescent="0.35">
      <c r="A1222" s="23">
        <v>55000</v>
      </c>
      <c r="B1222" s="24"/>
      <c r="C1222" s="24"/>
      <c r="D1222" s="24"/>
      <c r="E1222" s="24"/>
      <c r="F1222" s="25"/>
      <c r="G1222">
        <f t="shared" si="54"/>
        <v>0</v>
      </c>
      <c r="H1222">
        <f t="shared" si="55"/>
        <v>0</v>
      </c>
      <c r="I1222">
        <f t="shared" si="56"/>
        <v>0</v>
      </c>
    </row>
    <row r="1223" spans="1:9" x14ac:dyDescent="0.3">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
      <c r="A1224" s="12">
        <v>55050</v>
      </c>
      <c r="B1224" s="5">
        <v>55100</v>
      </c>
      <c r="C1224" s="6">
        <v>8056</v>
      </c>
      <c r="D1224" s="6">
        <v>6228</v>
      </c>
      <c r="E1224" s="6">
        <v>8056</v>
      </c>
      <c r="F1224" s="13">
        <v>6665</v>
      </c>
      <c r="G1224">
        <f t="shared" si="57"/>
        <v>0</v>
      </c>
      <c r="H1224">
        <f t="shared" si="58"/>
        <v>0</v>
      </c>
      <c r="I1224">
        <f t="shared" si="59"/>
        <v>0</v>
      </c>
    </row>
    <row r="1225" spans="1:9" x14ac:dyDescent="0.3">
      <c r="A1225" s="12">
        <v>55100</v>
      </c>
      <c r="B1225" s="5">
        <v>55150</v>
      </c>
      <c r="C1225" s="6">
        <v>8067</v>
      </c>
      <c r="D1225" s="6">
        <v>6234</v>
      </c>
      <c r="E1225" s="6">
        <v>8067</v>
      </c>
      <c r="F1225" s="13">
        <v>6676</v>
      </c>
      <c r="G1225">
        <f t="shared" si="57"/>
        <v>0</v>
      </c>
      <c r="H1225">
        <f t="shared" si="58"/>
        <v>0</v>
      </c>
      <c r="I1225">
        <f t="shared" si="59"/>
        <v>0</v>
      </c>
    </row>
    <row r="1226" spans="1:9" x14ac:dyDescent="0.3">
      <c r="A1226" s="12">
        <v>55150</v>
      </c>
      <c r="B1226" s="5">
        <v>55200</v>
      </c>
      <c r="C1226" s="6">
        <v>8078</v>
      </c>
      <c r="D1226" s="6">
        <v>6240</v>
      </c>
      <c r="E1226" s="6">
        <v>8078</v>
      </c>
      <c r="F1226" s="13">
        <v>6687</v>
      </c>
      <c r="G1226">
        <f t="shared" si="57"/>
        <v>0</v>
      </c>
      <c r="H1226">
        <f t="shared" si="58"/>
        <v>0</v>
      </c>
      <c r="I1226">
        <f t="shared" si="59"/>
        <v>0</v>
      </c>
    </row>
    <row r="1227" spans="1:9" x14ac:dyDescent="0.3">
      <c r="A1227" s="12">
        <v>55200</v>
      </c>
      <c r="B1227" s="5">
        <v>55250</v>
      </c>
      <c r="C1227" s="6">
        <v>8089</v>
      </c>
      <c r="D1227" s="6">
        <v>6246</v>
      </c>
      <c r="E1227" s="6">
        <v>8089</v>
      </c>
      <c r="F1227" s="13">
        <v>6698</v>
      </c>
      <c r="G1227">
        <f t="shared" si="57"/>
        <v>0</v>
      </c>
      <c r="H1227">
        <f t="shared" si="58"/>
        <v>0</v>
      </c>
      <c r="I1227">
        <f t="shared" si="59"/>
        <v>0</v>
      </c>
    </row>
    <row r="1228" spans="1:9" x14ac:dyDescent="0.3">
      <c r="A1228" s="12">
        <v>55250</v>
      </c>
      <c r="B1228" s="5">
        <v>55300</v>
      </c>
      <c r="C1228" s="6">
        <v>8100</v>
      </c>
      <c r="D1228" s="6">
        <v>6252</v>
      </c>
      <c r="E1228" s="6">
        <v>8100</v>
      </c>
      <c r="F1228" s="13">
        <v>6709</v>
      </c>
      <c r="G1228">
        <f t="shared" si="57"/>
        <v>0</v>
      </c>
      <c r="H1228">
        <f t="shared" si="58"/>
        <v>0</v>
      </c>
      <c r="I1228">
        <f t="shared" si="59"/>
        <v>0</v>
      </c>
    </row>
    <row r="1229" spans="1:9" x14ac:dyDescent="0.3">
      <c r="A1229" s="12">
        <v>55300</v>
      </c>
      <c r="B1229" s="5">
        <v>55350</v>
      </c>
      <c r="C1229" s="6">
        <v>8111</v>
      </c>
      <c r="D1229" s="6">
        <v>6258</v>
      </c>
      <c r="E1229" s="6">
        <v>8111</v>
      </c>
      <c r="F1229" s="13">
        <v>6720</v>
      </c>
      <c r="G1229">
        <f t="shared" si="57"/>
        <v>0</v>
      </c>
      <c r="H1229">
        <f t="shared" si="58"/>
        <v>0</v>
      </c>
      <c r="I1229">
        <f t="shared" si="59"/>
        <v>0</v>
      </c>
    </row>
    <row r="1230" spans="1:9" x14ac:dyDescent="0.3">
      <c r="A1230" s="12">
        <v>55350</v>
      </c>
      <c r="B1230" s="5">
        <v>55400</v>
      </c>
      <c r="C1230" s="6">
        <v>8122</v>
      </c>
      <c r="D1230" s="6">
        <v>6264</v>
      </c>
      <c r="E1230" s="6">
        <v>8122</v>
      </c>
      <c r="F1230" s="13">
        <v>6731</v>
      </c>
      <c r="G1230">
        <f t="shared" si="57"/>
        <v>0</v>
      </c>
      <c r="H1230">
        <f t="shared" si="58"/>
        <v>0</v>
      </c>
      <c r="I1230">
        <f t="shared" si="59"/>
        <v>0</v>
      </c>
    </row>
    <row r="1231" spans="1:9" x14ac:dyDescent="0.3">
      <c r="A1231" s="12">
        <v>55400</v>
      </c>
      <c r="B1231" s="5">
        <v>55450</v>
      </c>
      <c r="C1231" s="6">
        <v>8133</v>
      </c>
      <c r="D1231" s="6">
        <v>6270</v>
      </c>
      <c r="E1231" s="6">
        <v>8133</v>
      </c>
      <c r="F1231" s="13">
        <v>6742</v>
      </c>
      <c r="G1231">
        <f t="shared" si="57"/>
        <v>0</v>
      </c>
      <c r="H1231">
        <f t="shared" si="58"/>
        <v>0</v>
      </c>
      <c r="I1231">
        <f t="shared" si="59"/>
        <v>0</v>
      </c>
    </row>
    <row r="1232" spans="1:9" x14ac:dyDescent="0.3">
      <c r="A1232" s="12">
        <v>55450</v>
      </c>
      <c r="B1232" s="5">
        <v>55500</v>
      </c>
      <c r="C1232" s="6">
        <v>8144</v>
      </c>
      <c r="D1232" s="6">
        <v>6276</v>
      </c>
      <c r="E1232" s="6">
        <v>8144</v>
      </c>
      <c r="F1232" s="13">
        <v>6753</v>
      </c>
      <c r="G1232">
        <f t="shared" si="57"/>
        <v>0</v>
      </c>
      <c r="H1232">
        <f t="shared" si="58"/>
        <v>0</v>
      </c>
      <c r="I1232">
        <f t="shared" si="59"/>
        <v>0</v>
      </c>
    </row>
    <row r="1233" spans="1:9" x14ac:dyDescent="0.3">
      <c r="A1233" s="12">
        <v>55500</v>
      </c>
      <c r="B1233" s="5">
        <v>55550</v>
      </c>
      <c r="C1233" s="6">
        <v>8155</v>
      </c>
      <c r="D1233" s="6">
        <v>6282</v>
      </c>
      <c r="E1233" s="6">
        <v>8155</v>
      </c>
      <c r="F1233" s="13">
        <v>6764</v>
      </c>
      <c r="G1233">
        <f t="shared" si="57"/>
        <v>0</v>
      </c>
      <c r="H1233">
        <f t="shared" si="58"/>
        <v>0</v>
      </c>
      <c r="I1233">
        <f t="shared" si="59"/>
        <v>0</v>
      </c>
    </row>
    <row r="1234" spans="1:9" x14ac:dyDescent="0.3">
      <c r="A1234" s="12">
        <v>55550</v>
      </c>
      <c r="B1234" s="5">
        <v>55600</v>
      </c>
      <c r="C1234" s="6">
        <v>8166</v>
      </c>
      <c r="D1234" s="6">
        <v>6288</v>
      </c>
      <c r="E1234" s="6">
        <v>8166</v>
      </c>
      <c r="F1234" s="13">
        <v>6775</v>
      </c>
      <c r="G1234">
        <f t="shared" si="57"/>
        <v>0</v>
      </c>
      <c r="H1234">
        <f t="shared" si="58"/>
        <v>0</v>
      </c>
      <c r="I1234">
        <f t="shared" si="59"/>
        <v>0</v>
      </c>
    </row>
    <row r="1235" spans="1:9" x14ac:dyDescent="0.3">
      <c r="A1235" s="12">
        <v>55600</v>
      </c>
      <c r="B1235" s="5">
        <v>55650</v>
      </c>
      <c r="C1235" s="6">
        <v>8177</v>
      </c>
      <c r="D1235" s="6">
        <v>6294</v>
      </c>
      <c r="E1235" s="6">
        <v>8177</v>
      </c>
      <c r="F1235" s="13">
        <v>6786</v>
      </c>
      <c r="G1235">
        <f t="shared" si="57"/>
        <v>0</v>
      </c>
      <c r="H1235">
        <f t="shared" si="58"/>
        <v>0</v>
      </c>
      <c r="I1235">
        <f t="shared" si="59"/>
        <v>0</v>
      </c>
    </row>
    <row r="1236" spans="1:9" x14ac:dyDescent="0.3">
      <c r="A1236" s="12">
        <v>55650</v>
      </c>
      <c r="B1236" s="5">
        <v>55700</v>
      </c>
      <c r="C1236" s="6">
        <v>8188</v>
      </c>
      <c r="D1236" s="6">
        <v>6300</v>
      </c>
      <c r="E1236" s="6">
        <v>8188</v>
      </c>
      <c r="F1236" s="13">
        <v>6797</v>
      </c>
      <c r="G1236">
        <f t="shared" si="57"/>
        <v>0</v>
      </c>
      <c r="H1236">
        <f t="shared" si="58"/>
        <v>0</v>
      </c>
      <c r="I1236">
        <f t="shared" si="59"/>
        <v>0</v>
      </c>
    </row>
    <row r="1237" spans="1:9" x14ac:dyDescent="0.3">
      <c r="A1237" s="12">
        <v>55700</v>
      </c>
      <c r="B1237" s="5">
        <v>55750</v>
      </c>
      <c r="C1237" s="6">
        <v>8199</v>
      </c>
      <c r="D1237" s="6">
        <v>6306</v>
      </c>
      <c r="E1237" s="6">
        <v>8199</v>
      </c>
      <c r="F1237" s="13">
        <v>6808</v>
      </c>
      <c r="G1237">
        <f t="shared" si="57"/>
        <v>0</v>
      </c>
      <c r="H1237">
        <f t="shared" si="58"/>
        <v>0</v>
      </c>
      <c r="I1237">
        <f t="shared" si="59"/>
        <v>0</v>
      </c>
    </row>
    <row r="1238" spans="1:9" x14ac:dyDescent="0.3">
      <c r="A1238" s="12">
        <v>55750</v>
      </c>
      <c r="B1238" s="5">
        <v>55800</v>
      </c>
      <c r="C1238" s="6">
        <v>8210</v>
      </c>
      <c r="D1238" s="6">
        <v>6312</v>
      </c>
      <c r="E1238" s="6">
        <v>8210</v>
      </c>
      <c r="F1238" s="13">
        <v>6819</v>
      </c>
      <c r="G1238">
        <f t="shared" si="57"/>
        <v>0</v>
      </c>
      <c r="H1238">
        <f t="shared" si="58"/>
        <v>0</v>
      </c>
      <c r="I1238">
        <f t="shared" si="59"/>
        <v>0</v>
      </c>
    </row>
    <row r="1239" spans="1:9" x14ac:dyDescent="0.3">
      <c r="A1239" s="12">
        <v>55800</v>
      </c>
      <c r="B1239" s="5">
        <v>55850</v>
      </c>
      <c r="C1239" s="6">
        <v>8221</v>
      </c>
      <c r="D1239" s="6">
        <v>6318</v>
      </c>
      <c r="E1239" s="6">
        <v>8221</v>
      </c>
      <c r="F1239" s="13">
        <v>6830</v>
      </c>
      <c r="G1239">
        <f t="shared" si="57"/>
        <v>0</v>
      </c>
      <c r="H1239">
        <f t="shared" si="58"/>
        <v>0</v>
      </c>
      <c r="I1239">
        <f t="shared" si="59"/>
        <v>0</v>
      </c>
    </row>
    <row r="1240" spans="1:9" x14ac:dyDescent="0.3">
      <c r="A1240" s="12">
        <v>55850</v>
      </c>
      <c r="B1240" s="5">
        <v>55900</v>
      </c>
      <c r="C1240" s="6">
        <v>8232</v>
      </c>
      <c r="D1240" s="6">
        <v>6324</v>
      </c>
      <c r="E1240" s="6">
        <v>8232</v>
      </c>
      <c r="F1240" s="13">
        <v>6841</v>
      </c>
      <c r="G1240">
        <f t="shared" si="57"/>
        <v>0</v>
      </c>
      <c r="H1240">
        <f t="shared" si="58"/>
        <v>0</v>
      </c>
      <c r="I1240">
        <f t="shared" si="59"/>
        <v>0</v>
      </c>
    </row>
    <row r="1241" spans="1:9" x14ac:dyDescent="0.3">
      <c r="A1241" s="12">
        <v>55900</v>
      </c>
      <c r="B1241" s="5">
        <v>55950</v>
      </c>
      <c r="C1241" s="6">
        <v>8243</v>
      </c>
      <c r="D1241" s="6">
        <v>6330</v>
      </c>
      <c r="E1241" s="6">
        <v>8243</v>
      </c>
      <c r="F1241" s="13">
        <v>6852</v>
      </c>
      <c r="G1241">
        <f t="shared" si="57"/>
        <v>0</v>
      </c>
      <c r="H1241">
        <f t="shared" si="58"/>
        <v>0</v>
      </c>
      <c r="I1241">
        <f t="shared" si="59"/>
        <v>0</v>
      </c>
    </row>
    <row r="1242" spans="1:9" ht="15" thickBot="1" x14ac:dyDescent="0.35">
      <c r="A1242" s="12">
        <v>55950</v>
      </c>
      <c r="B1242" s="5">
        <v>56000</v>
      </c>
      <c r="C1242" s="6">
        <v>8254</v>
      </c>
      <c r="D1242" s="6">
        <v>6336</v>
      </c>
      <c r="E1242" s="6">
        <v>8254</v>
      </c>
      <c r="F1242" s="13">
        <v>6863</v>
      </c>
      <c r="G1242">
        <f t="shared" si="57"/>
        <v>0</v>
      </c>
      <c r="H1242">
        <f t="shared" si="58"/>
        <v>0</v>
      </c>
      <c r="I1242">
        <f t="shared" si="59"/>
        <v>0</v>
      </c>
    </row>
    <row r="1243" spans="1:9" ht="15.6" thickTop="1" thickBot="1" x14ac:dyDescent="0.35">
      <c r="A1243" s="23">
        <v>56000</v>
      </c>
      <c r="B1243" s="24"/>
      <c r="C1243" s="24"/>
      <c r="D1243" s="24"/>
      <c r="E1243" s="24"/>
      <c r="F1243" s="25"/>
      <c r="G1243">
        <f t="shared" si="57"/>
        <v>0</v>
      </c>
      <c r="H1243">
        <f t="shared" si="58"/>
        <v>0</v>
      </c>
      <c r="I1243">
        <f t="shared" si="59"/>
        <v>0</v>
      </c>
    </row>
    <row r="1244" spans="1:9" x14ac:dyDescent="0.3">
      <c r="A1244" s="12">
        <v>56000</v>
      </c>
      <c r="B1244" s="5">
        <v>56050</v>
      </c>
      <c r="C1244" s="6">
        <v>8265</v>
      </c>
      <c r="D1244" s="6">
        <v>6342</v>
      </c>
      <c r="E1244" s="6">
        <v>8265</v>
      </c>
      <c r="F1244" s="13">
        <v>6874</v>
      </c>
      <c r="G1244">
        <f t="shared" si="57"/>
        <v>0</v>
      </c>
      <c r="H1244">
        <f t="shared" si="58"/>
        <v>0</v>
      </c>
      <c r="I1244">
        <f t="shared" si="59"/>
        <v>0</v>
      </c>
    </row>
    <row r="1245" spans="1:9" x14ac:dyDescent="0.3">
      <c r="A1245" s="12">
        <v>56050</v>
      </c>
      <c r="B1245" s="5">
        <v>56100</v>
      </c>
      <c r="C1245" s="6">
        <v>8276</v>
      </c>
      <c r="D1245" s="6">
        <v>6348</v>
      </c>
      <c r="E1245" s="6">
        <v>8276</v>
      </c>
      <c r="F1245" s="13">
        <v>6885</v>
      </c>
      <c r="G1245">
        <f t="shared" si="57"/>
        <v>0</v>
      </c>
      <c r="H1245">
        <f t="shared" si="58"/>
        <v>0</v>
      </c>
      <c r="I1245">
        <f t="shared" si="59"/>
        <v>0</v>
      </c>
    </row>
    <row r="1246" spans="1:9" x14ac:dyDescent="0.3">
      <c r="A1246" s="12">
        <v>56100</v>
      </c>
      <c r="B1246" s="5">
        <v>56150</v>
      </c>
      <c r="C1246" s="6">
        <v>8287</v>
      </c>
      <c r="D1246" s="6">
        <v>6354</v>
      </c>
      <c r="E1246" s="6">
        <v>8287</v>
      </c>
      <c r="F1246" s="13">
        <v>6896</v>
      </c>
      <c r="G1246">
        <f t="shared" si="57"/>
        <v>0</v>
      </c>
      <c r="H1246">
        <f t="shared" si="58"/>
        <v>0</v>
      </c>
      <c r="I1246">
        <f t="shared" si="59"/>
        <v>0</v>
      </c>
    </row>
    <row r="1247" spans="1:9" x14ac:dyDescent="0.3">
      <c r="A1247" s="12">
        <v>56150</v>
      </c>
      <c r="B1247" s="5">
        <v>56200</v>
      </c>
      <c r="C1247" s="6">
        <v>8298</v>
      </c>
      <c r="D1247" s="6">
        <v>6360</v>
      </c>
      <c r="E1247" s="6">
        <v>8298</v>
      </c>
      <c r="F1247" s="13">
        <v>6907</v>
      </c>
      <c r="G1247">
        <f t="shared" si="57"/>
        <v>0</v>
      </c>
      <c r="H1247">
        <f t="shared" si="58"/>
        <v>0</v>
      </c>
      <c r="I1247">
        <f t="shared" si="59"/>
        <v>0</v>
      </c>
    </row>
    <row r="1248" spans="1:9" x14ac:dyDescent="0.3">
      <c r="A1248" s="12">
        <v>56200</v>
      </c>
      <c r="B1248" s="5">
        <v>56250</v>
      </c>
      <c r="C1248" s="6">
        <v>8309</v>
      </c>
      <c r="D1248" s="6">
        <v>6366</v>
      </c>
      <c r="E1248" s="6">
        <v>8309</v>
      </c>
      <c r="F1248" s="13">
        <v>6918</v>
      </c>
      <c r="G1248">
        <f t="shared" si="57"/>
        <v>0</v>
      </c>
      <c r="H1248">
        <f t="shared" si="58"/>
        <v>0</v>
      </c>
      <c r="I1248">
        <f t="shared" si="59"/>
        <v>0</v>
      </c>
    </row>
    <row r="1249" spans="1:9" x14ac:dyDescent="0.3">
      <c r="A1249" s="12">
        <v>56250</v>
      </c>
      <c r="B1249" s="5">
        <v>56300</v>
      </c>
      <c r="C1249" s="6">
        <v>8320</v>
      </c>
      <c r="D1249" s="6">
        <v>6372</v>
      </c>
      <c r="E1249" s="6">
        <v>8320</v>
      </c>
      <c r="F1249" s="13">
        <v>6929</v>
      </c>
      <c r="G1249">
        <f t="shared" si="57"/>
        <v>0</v>
      </c>
      <c r="H1249">
        <f t="shared" si="58"/>
        <v>0</v>
      </c>
      <c r="I1249">
        <f t="shared" si="59"/>
        <v>0</v>
      </c>
    </row>
    <row r="1250" spans="1:9" x14ac:dyDescent="0.3">
      <c r="A1250" s="12">
        <v>56300</v>
      </c>
      <c r="B1250" s="5">
        <v>56350</v>
      </c>
      <c r="C1250" s="6">
        <v>8331</v>
      </c>
      <c r="D1250" s="6">
        <v>6378</v>
      </c>
      <c r="E1250" s="6">
        <v>8331</v>
      </c>
      <c r="F1250" s="13">
        <v>6940</v>
      </c>
      <c r="G1250">
        <f t="shared" si="57"/>
        <v>0</v>
      </c>
      <c r="H1250">
        <f t="shared" si="58"/>
        <v>0</v>
      </c>
      <c r="I1250">
        <f t="shared" si="59"/>
        <v>0</v>
      </c>
    </row>
    <row r="1251" spans="1:9" x14ac:dyDescent="0.3">
      <c r="A1251" s="12">
        <v>56350</v>
      </c>
      <c r="B1251" s="5">
        <v>56400</v>
      </c>
      <c r="C1251" s="6">
        <v>8342</v>
      </c>
      <c r="D1251" s="6">
        <v>6384</v>
      </c>
      <c r="E1251" s="6">
        <v>8342</v>
      </c>
      <c r="F1251" s="13">
        <v>6951</v>
      </c>
      <c r="G1251">
        <f t="shared" si="57"/>
        <v>0</v>
      </c>
      <c r="H1251">
        <f t="shared" si="58"/>
        <v>0</v>
      </c>
      <c r="I1251">
        <f t="shared" si="59"/>
        <v>0</v>
      </c>
    </row>
    <row r="1252" spans="1:9" x14ac:dyDescent="0.3">
      <c r="A1252" s="12">
        <v>56400</v>
      </c>
      <c r="B1252" s="5">
        <v>56450</v>
      </c>
      <c r="C1252" s="6">
        <v>8353</v>
      </c>
      <c r="D1252" s="6">
        <v>6390</v>
      </c>
      <c r="E1252" s="6">
        <v>8353</v>
      </c>
      <c r="F1252" s="13">
        <v>6962</v>
      </c>
      <c r="G1252">
        <f t="shared" si="57"/>
        <v>0</v>
      </c>
      <c r="H1252">
        <f t="shared" si="58"/>
        <v>0</v>
      </c>
      <c r="I1252">
        <f t="shared" si="59"/>
        <v>0</v>
      </c>
    </row>
    <row r="1253" spans="1:9" x14ac:dyDescent="0.3">
      <c r="A1253" s="12">
        <v>56450</v>
      </c>
      <c r="B1253" s="5">
        <v>56500</v>
      </c>
      <c r="C1253" s="6">
        <v>8364</v>
      </c>
      <c r="D1253" s="6">
        <v>6396</v>
      </c>
      <c r="E1253" s="6">
        <v>8364</v>
      </c>
      <c r="F1253" s="13">
        <v>6973</v>
      </c>
      <c r="G1253">
        <f t="shared" si="57"/>
        <v>0</v>
      </c>
      <c r="H1253">
        <f t="shared" si="58"/>
        <v>0</v>
      </c>
      <c r="I1253">
        <f t="shared" si="59"/>
        <v>0</v>
      </c>
    </row>
    <row r="1254" spans="1:9" x14ac:dyDescent="0.3">
      <c r="A1254" s="12">
        <v>56500</v>
      </c>
      <c r="B1254" s="5">
        <v>56550</v>
      </c>
      <c r="C1254" s="6">
        <v>8375</v>
      </c>
      <c r="D1254" s="6">
        <v>6402</v>
      </c>
      <c r="E1254" s="6">
        <v>8375</v>
      </c>
      <c r="F1254" s="13">
        <v>6984</v>
      </c>
      <c r="G1254">
        <f t="shared" si="57"/>
        <v>0</v>
      </c>
      <c r="H1254">
        <f t="shared" si="58"/>
        <v>0</v>
      </c>
      <c r="I1254">
        <f t="shared" si="59"/>
        <v>0</v>
      </c>
    </row>
    <row r="1255" spans="1:9" x14ac:dyDescent="0.3">
      <c r="A1255" s="12">
        <v>56550</v>
      </c>
      <c r="B1255" s="5">
        <v>56600</v>
      </c>
      <c r="C1255" s="6">
        <v>8386</v>
      </c>
      <c r="D1255" s="6">
        <v>6408</v>
      </c>
      <c r="E1255" s="6">
        <v>8386</v>
      </c>
      <c r="F1255" s="13">
        <v>6995</v>
      </c>
      <c r="G1255">
        <f t="shared" si="57"/>
        <v>0</v>
      </c>
      <c r="H1255">
        <f t="shared" si="58"/>
        <v>0</v>
      </c>
      <c r="I1255">
        <f t="shared" si="59"/>
        <v>0</v>
      </c>
    </row>
    <row r="1256" spans="1:9" x14ac:dyDescent="0.3">
      <c r="A1256" s="12">
        <v>56600</v>
      </c>
      <c r="B1256" s="5">
        <v>56650</v>
      </c>
      <c r="C1256" s="6">
        <v>8397</v>
      </c>
      <c r="D1256" s="6">
        <v>6414</v>
      </c>
      <c r="E1256" s="6">
        <v>8397</v>
      </c>
      <c r="F1256" s="13">
        <v>7006</v>
      </c>
      <c r="G1256">
        <f t="shared" si="57"/>
        <v>0</v>
      </c>
      <c r="H1256">
        <f t="shared" si="58"/>
        <v>0</v>
      </c>
      <c r="I1256">
        <f t="shared" si="59"/>
        <v>0</v>
      </c>
    </row>
    <row r="1257" spans="1:9" x14ac:dyDescent="0.3">
      <c r="A1257" s="12">
        <v>56650</v>
      </c>
      <c r="B1257" s="5">
        <v>56700</v>
      </c>
      <c r="C1257" s="6">
        <v>8408</v>
      </c>
      <c r="D1257" s="6">
        <v>6420</v>
      </c>
      <c r="E1257" s="6">
        <v>8408</v>
      </c>
      <c r="F1257" s="13">
        <v>7017</v>
      </c>
      <c r="G1257">
        <f t="shared" si="57"/>
        <v>0</v>
      </c>
      <c r="H1257">
        <f t="shared" si="58"/>
        <v>0</v>
      </c>
      <c r="I1257">
        <f t="shared" si="59"/>
        <v>0</v>
      </c>
    </row>
    <row r="1258" spans="1:9" x14ac:dyDescent="0.3">
      <c r="A1258" s="12">
        <v>56700</v>
      </c>
      <c r="B1258" s="5">
        <v>56750</v>
      </c>
      <c r="C1258" s="6">
        <v>8419</v>
      </c>
      <c r="D1258" s="6">
        <v>6426</v>
      </c>
      <c r="E1258" s="6">
        <v>8419</v>
      </c>
      <c r="F1258" s="13">
        <v>7028</v>
      </c>
      <c r="G1258">
        <f t="shared" si="57"/>
        <v>0</v>
      </c>
      <c r="H1258">
        <f t="shared" si="58"/>
        <v>0</v>
      </c>
      <c r="I1258">
        <f t="shared" si="59"/>
        <v>0</v>
      </c>
    </row>
    <row r="1259" spans="1:9" x14ac:dyDescent="0.3">
      <c r="A1259" s="12">
        <v>56750</v>
      </c>
      <c r="B1259" s="5">
        <v>56800</v>
      </c>
      <c r="C1259" s="6">
        <v>8430</v>
      </c>
      <c r="D1259" s="6">
        <v>6432</v>
      </c>
      <c r="E1259" s="6">
        <v>8430</v>
      </c>
      <c r="F1259" s="13">
        <v>7039</v>
      </c>
      <c r="G1259">
        <f t="shared" si="57"/>
        <v>0</v>
      </c>
      <c r="H1259">
        <f t="shared" si="58"/>
        <v>0</v>
      </c>
      <c r="I1259">
        <f t="shared" si="59"/>
        <v>0</v>
      </c>
    </row>
    <row r="1260" spans="1:9" x14ac:dyDescent="0.3">
      <c r="A1260" s="12">
        <v>56800</v>
      </c>
      <c r="B1260" s="5">
        <v>56850</v>
      </c>
      <c r="C1260" s="6">
        <v>8441</v>
      </c>
      <c r="D1260" s="6">
        <v>6438</v>
      </c>
      <c r="E1260" s="6">
        <v>8441</v>
      </c>
      <c r="F1260" s="13">
        <v>7050</v>
      </c>
      <c r="G1260">
        <f t="shared" si="57"/>
        <v>0</v>
      </c>
      <c r="H1260">
        <f t="shared" si="58"/>
        <v>0</v>
      </c>
      <c r="I1260">
        <f t="shared" si="59"/>
        <v>0</v>
      </c>
    </row>
    <row r="1261" spans="1:9" x14ac:dyDescent="0.3">
      <c r="A1261" s="12">
        <v>56850</v>
      </c>
      <c r="B1261" s="5">
        <v>56900</v>
      </c>
      <c r="C1261" s="6">
        <v>8452</v>
      </c>
      <c r="D1261" s="6">
        <v>6444</v>
      </c>
      <c r="E1261" s="6">
        <v>8452</v>
      </c>
      <c r="F1261" s="13">
        <v>7061</v>
      </c>
      <c r="G1261">
        <f t="shared" si="57"/>
        <v>0</v>
      </c>
      <c r="H1261">
        <f t="shared" si="58"/>
        <v>0</v>
      </c>
      <c r="I1261">
        <f t="shared" si="59"/>
        <v>0</v>
      </c>
    </row>
    <row r="1262" spans="1:9" x14ac:dyDescent="0.3">
      <c r="A1262" s="12">
        <v>56900</v>
      </c>
      <c r="B1262" s="5">
        <v>56950</v>
      </c>
      <c r="C1262" s="6">
        <v>8463</v>
      </c>
      <c r="D1262" s="6">
        <v>6450</v>
      </c>
      <c r="E1262" s="6">
        <v>8463</v>
      </c>
      <c r="F1262" s="13">
        <v>7072</v>
      </c>
      <c r="G1262">
        <f t="shared" si="57"/>
        <v>0</v>
      </c>
      <c r="H1262">
        <f t="shared" si="58"/>
        <v>0</v>
      </c>
      <c r="I1262">
        <f t="shared" si="59"/>
        <v>0</v>
      </c>
    </row>
    <row r="1263" spans="1:9" ht="15" thickBot="1" x14ac:dyDescent="0.35">
      <c r="A1263" s="12">
        <v>56950</v>
      </c>
      <c r="B1263" s="5">
        <v>57000</v>
      </c>
      <c r="C1263" s="6">
        <v>8474</v>
      </c>
      <c r="D1263" s="6">
        <v>6456</v>
      </c>
      <c r="E1263" s="6">
        <v>8474</v>
      </c>
      <c r="F1263" s="13">
        <v>7083</v>
      </c>
      <c r="G1263">
        <f t="shared" si="57"/>
        <v>0</v>
      </c>
      <c r="H1263">
        <f t="shared" si="58"/>
        <v>0</v>
      </c>
      <c r="I1263">
        <f t="shared" si="59"/>
        <v>0</v>
      </c>
    </row>
    <row r="1264" spans="1:9" ht="15.6" thickTop="1" thickBot="1" x14ac:dyDescent="0.35">
      <c r="A1264" s="23">
        <v>57000</v>
      </c>
      <c r="B1264" s="24"/>
      <c r="C1264" s="24"/>
      <c r="D1264" s="24"/>
      <c r="E1264" s="24"/>
      <c r="F1264" s="25"/>
      <c r="G1264">
        <f t="shared" si="57"/>
        <v>0</v>
      </c>
      <c r="H1264">
        <f t="shared" si="58"/>
        <v>0</v>
      </c>
      <c r="I1264">
        <f t="shared" si="59"/>
        <v>0</v>
      </c>
    </row>
    <row r="1265" spans="1:9" x14ac:dyDescent="0.3">
      <c r="A1265" s="12">
        <v>57000</v>
      </c>
      <c r="B1265" s="5">
        <v>57050</v>
      </c>
      <c r="C1265" s="6">
        <v>8485</v>
      </c>
      <c r="D1265" s="6">
        <v>6462</v>
      </c>
      <c r="E1265" s="6">
        <v>8485</v>
      </c>
      <c r="F1265" s="13">
        <v>7094</v>
      </c>
      <c r="G1265">
        <f t="shared" si="57"/>
        <v>0</v>
      </c>
      <c r="H1265">
        <f t="shared" si="58"/>
        <v>0</v>
      </c>
      <c r="I1265">
        <f t="shared" si="59"/>
        <v>0</v>
      </c>
    </row>
    <row r="1266" spans="1:9" x14ac:dyDescent="0.3">
      <c r="A1266" s="12">
        <v>57050</v>
      </c>
      <c r="B1266" s="5">
        <v>57100</v>
      </c>
      <c r="C1266" s="6">
        <v>8496</v>
      </c>
      <c r="D1266" s="6">
        <v>6468</v>
      </c>
      <c r="E1266" s="6">
        <v>8496</v>
      </c>
      <c r="F1266" s="13">
        <v>7105</v>
      </c>
      <c r="G1266">
        <f t="shared" si="57"/>
        <v>0</v>
      </c>
      <c r="H1266">
        <f t="shared" si="58"/>
        <v>0</v>
      </c>
      <c r="I1266">
        <f t="shared" si="59"/>
        <v>0</v>
      </c>
    </row>
    <row r="1267" spans="1:9" x14ac:dyDescent="0.3">
      <c r="A1267" s="12">
        <v>57100</v>
      </c>
      <c r="B1267" s="5">
        <v>57150</v>
      </c>
      <c r="C1267" s="6">
        <v>8507</v>
      </c>
      <c r="D1267" s="6">
        <v>6474</v>
      </c>
      <c r="E1267" s="6">
        <v>8507</v>
      </c>
      <c r="F1267" s="13">
        <v>7116</v>
      </c>
      <c r="G1267">
        <f t="shared" si="57"/>
        <v>0</v>
      </c>
      <c r="H1267">
        <f t="shared" si="58"/>
        <v>0</v>
      </c>
      <c r="I1267">
        <f t="shared" si="59"/>
        <v>0</v>
      </c>
    </row>
    <row r="1268" spans="1:9" x14ac:dyDescent="0.3">
      <c r="A1268" s="12">
        <v>57150</v>
      </c>
      <c r="B1268" s="5">
        <v>57200</v>
      </c>
      <c r="C1268" s="6">
        <v>8518</v>
      </c>
      <c r="D1268" s="6">
        <v>6480</v>
      </c>
      <c r="E1268" s="6">
        <v>8518</v>
      </c>
      <c r="F1268" s="13">
        <v>7127</v>
      </c>
      <c r="G1268">
        <f t="shared" si="57"/>
        <v>0</v>
      </c>
      <c r="H1268">
        <f t="shared" si="58"/>
        <v>0</v>
      </c>
      <c r="I1268">
        <f t="shared" si="59"/>
        <v>0</v>
      </c>
    </row>
    <row r="1269" spans="1:9" x14ac:dyDescent="0.3">
      <c r="A1269" s="12">
        <v>57200</v>
      </c>
      <c r="B1269" s="5">
        <v>57250</v>
      </c>
      <c r="C1269" s="6">
        <v>8529</v>
      </c>
      <c r="D1269" s="6">
        <v>6486</v>
      </c>
      <c r="E1269" s="6">
        <v>8529</v>
      </c>
      <c r="F1269" s="13">
        <v>7138</v>
      </c>
      <c r="G1269">
        <f t="shared" si="57"/>
        <v>0</v>
      </c>
      <c r="H1269">
        <f t="shared" si="58"/>
        <v>0</v>
      </c>
      <c r="I1269">
        <f t="shared" si="59"/>
        <v>0</v>
      </c>
    </row>
    <row r="1270" spans="1:9" x14ac:dyDescent="0.3">
      <c r="A1270" s="12">
        <v>57250</v>
      </c>
      <c r="B1270" s="5">
        <v>57300</v>
      </c>
      <c r="C1270" s="6">
        <v>8540</v>
      </c>
      <c r="D1270" s="6">
        <v>6492</v>
      </c>
      <c r="E1270" s="6">
        <v>8540</v>
      </c>
      <c r="F1270" s="13">
        <v>7149</v>
      </c>
      <c r="G1270">
        <f t="shared" si="57"/>
        <v>0</v>
      </c>
      <c r="H1270">
        <f t="shared" si="58"/>
        <v>0</v>
      </c>
      <c r="I1270">
        <f t="shared" si="59"/>
        <v>0</v>
      </c>
    </row>
    <row r="1271" spans="1:9" x14ac:dyDescent="0.3">
      <c r="A1271" s="12">
        <v>57300</v>
      </c>
      <c r="B1271" s="5">
        <v>57350</v>
      </c>
      <c r="C1271" s="6">
        <v>8551</v>
      </c>
      <c r="D1271" s="6">
        <v>6498</v>
      </c>
      <c r="E1271" s="6">
        <v>8551</v>
      </c>
      <c r="F1271" s="13">
        <v>7160</v>
      </c>
      <c r="G1271">
        <f t="shared" si="57"/>
        <v>0</v>
      </c>
      <c r="H1271">
        <f t="shared" si="58"/>
        <v>0</v>
      </c>
      <c r="I1271">
        <f t="shared" si="59"/>
        <v>0</v>
      </c>
    </row>
    <row r="1272" spans="1:9" x14ac:dyDescent="0.3">
      <c r="A1272" s="12">
        <v>57350</v>
      </c>
      <c r="B1272" s="5">
        <v>57400</v>
      </c>
      <c r="C1272" s="6">
        <v>8562</v>
      </c>
      <c r="D1272" s="6">
        <v>6504</v>
      </c>
      <c r="E1272" s="6">
        <v>8562</v>
      </c>
      <c r="F1272" s="13">
        <v>7171</v>
      </c>
      <c r="G1272">
        <f t="shared" si="57"/>
        <v>0</v>
      </c>
      <c r="H1272">
        <f t="shared" si="58"/>
        <v>0</v>
      </c>
      <c r="I1272">
        <f t="shared" si="59"/>
        <v>0</v>
      </c>
    </row>
    <row r="1273" spans="1:9" x14ac:dyDescent="0.3">
      <c r="A1273" s="12">
        <v>57400</v>
      </c>
      <c r="B1273" s="5">
        <v>57450</v>
      </c>
      <c r="C1273" s="6">
        <v>8573</v>
      </c>
      <c r="D1273" s="6">
        <v>6510</v>
      </c>
      <c r="E1273" s="6">
        <v>8573</v>
      </c>
      <c r="F1273" s="13">
        <v>7182</v>
      </c>
      <c r="G1273">
        <f t="shared" si="57"/>
        <v>0</v>
      </c>
      <c r="H1273">
        <f t="shared" si="58"/>
        <v>0</v>
      </c>
      <c r="I1273">
        <f t="shared" si="59"/>
        <v>0</v>
      </c>
    </row>
    <row r="1274" spans="1:9" x14ac:dyDescent="0.3">
      <c r="A1274" s="12">
        <v>57450</v>
      </c>
      <c r="B1274" s="5">
        <v>57500</v>
      </c>
      <c r="C1274" s="6">
        <v>8584</v>
      </c>
      <c r="D1274" s="6">
        <v>6516</v>
      </c>
      <c r="E1274" s="6">
        <v>8584</v>
      </c>
      <c r="F1274" s="13">
        <v>7193</v>
      </c>
      <c r="G1274">
        <f t="shared" si="57"/>
        <v>0</v>
      </c>
      <c r="H1274">
        <f t="shared" si="58"/>
        <v>0</v>
      </c>
      <c r="I1274">
        <f t="shared" si="59"/>
        <v>0</v>
      </c>
    </row>
    <row r="1275" spans="1:9" x14ac:dyDescent="0.3">
      <c r="A1275" s="12">
        <v>57500</v>
      </c>
      <c r="B1275" s="5">
        <v>57550</v>
      </c>
      <c r="C1275" s="6">
        <v>8595</v>
      </c>
      <c r="D1275" s="6">
        <v>6522</v>
      </c>
      <c r="E1275" s="6">
        <v>8595</v>
      </c>
      <c r="F1275" s="13">
        <v>7204</v>
      </c>
      <c r="G1275">
        <f t="shared" si="57"/>
        <v>0</v>
      </c>
      <c r="H1275">
        <f t="shared" si="58"/>
        <v>0</v>
      </c>
      <c r="I1275">
        <f t="shared" si="59"/>
        <v>0</v>
      </c>
    </row>
    <row r="1276" spans="1:9" x14ac:dyDescent="0.3">
      <c r="A1276" s="12">
        <v>57550</v>
      </c>
      <c r="B1276" s="5">
        <v>57600</v>
      </c>
      <c r="C1276" s="6">
        <v>8606</v>
      </c>
      <c r="D1276" s="6">
        <v>6528</v>
      </c>
      <c r="E1276" s="6">
        <v>8606</v>
      </c>
      <c r="F1276" s="13">
        <v>7215</v>
      </c>
      <c r="G1276">
        <f t="shared" si="57"/>
        <v>0</v>
      </c>
      <c r="H1276">
        <f t="shared" si="58"/>
        <v>0</v>
      </c>
      <c r="I1276">
        <f t="shared" si="59"/>
        <v>0</v>
      </c>
    </row>
    <row r="1277" spans="1:9" x14ac:dyDescent="0.3">
      <c r="A1277" s="12">
        <v>57600</v>
      </c>
      <c r="B1277" s="5">
        <v>57650</v>
      </c>
      <c r="C1277" s="6">
        <v>8617</v>
      </c>
      <c r="D1277" s="6">
        <v>6534</v>
      </c>
      <c r="E1277" s="6">
        <v>8617</v>
      </c>
      <c r="F1277" s="13">
        <v>7226</v>
      </c>
      <c r="G1277">
        <f t="shared" si="57"/>
        <v>0</v>
      </c>
      <c r="H1277">
        <f t="shared" si="58"/>
        <v>0</v>
      </c>
      <c r="I1277">
        <f t="shared" si="59"/>
        <v>0</v>
      </c>
    </row>
    <row r="1278" spans="1:9" x14ac:dyDescent="0.3">
      <c r="A1278" s="12">
        <v>57650</v>
      </c>
      <c r="B1278" s="5">
        <v>57700</v>
      </c>
      <c r="C1278" s="6">
        <v>8628</v>
      </c>
      <c r="D1278" s="6">
        <v>6540</v>
      </c>
      <c r="E1278" s="6">
        <v>8628</v>
      </c>
      <c r="F1278" s="13">
        <v>7237</v>
      </c>
      <c r="G1278">
        <f t="shared" si="57"/>
        <v>0</v>
      </c>
      <c r="H1278">
        <f t="shared" si="58"/>
        <v>0</v>
      </c>
      <c r="I1278">
        <f t="shared" si="59"/>
        <v>0</v>
      </c>
    </row>
    <row r="1279" spans="1:9" x14ac:dyDescent="0.3">
      <c r="A1279" s="12">
        <v>57700</v>
      </c>
      <c r="B1279" s="5">
        <v>57750</v>
      </c>
      <c r="C1279" s="6">
        <v>8639</v>
      </c>
      <c r="D1279" s="6">
        <v>6546</v>
      </c>
      <c r="E1279" s="6">
        <v>8639</v>
      </c>
      <c r="F1279" s="13">
        <v>7248</v>
      </c>
      <c r="G1279">
        <f t="shared" si="57"/>
        <v>0</v>
      </c>
      <c r="H1279">
        <f t="shared" si="58"/>
        <v>0</v>
      </c>
      <c r="I1279">
        <f t="shared" si="59"/>
        <v>0</v>
      </c>
    </row>
    <row r="1280" spans="1:9" x14ac:dyDescent="0.3">
      <c r="A1280" s="12">
        <v>57750</v>
      </c>
      <c r="B1280" s="5">
        <v>57800</v>
      </c>
      <c r="C1280" s="6">
        <v>8650</v>
      </c>
      <c r="D1280" s="6">
        <v>6552</v>
      </c>
      <c r="E1280" s="6">
        <v>8650</v>
      </c>
      <c r="F1280" s="13">
        <v>7259</v>
      </c>
      <c r="G1280">
        <f t="shared" si="57"/>
        <v>0</v>
      </c>
      <c r="H1280">
        <f t="shared" si="58"/>
        <v>0</v>
      </c>
      <c r="I1280">
        <f t="shared" si="59"/>
        <v>0</v>
      </c>
    </row>
    <row r="1281" spans="1:9" x14ac:dyDescent="0.3">
      <c r="A1281" s="12">
        <v>57800</v>
      </c>
      <c r="B1281" s="5">
        <v>57850</v>
      </c>
      <c r="C1281" s="6">
        <v>8661</v>
      </c>
      <c r="D1281" s="6">
        <v>6558</v>
      </c>
      <c r="E1281" s="6">
        <v>8661</v>
      </c>
      <c r="F1281" s="13">
        <v>7270</v>
      </c>
      <c r="G1281">
        <f t="shared" si="57"/>
        <v>0</v>
      </c>
      <c r="H1281">
        <f t="shared" si="58"/>
        <v>0</v>
      </c>
      <c r="I1281">
        <f t="shared" si="59"/>
        <v>0</v>
      </c>
    </row>
    <row r="1282" spans="1:9" x14ac:dyDescent="0.3">
      <c r="A1282" s="12">
        <v>57850</v>
      </c>
      <c r="B1282" s="5">
        <v>57900</v>
      </c>
      <c r="C1282" s="6">
        <v>8672</v>
      </c>
      <c r="D1282" s="6">
        <v>6564</v>
      </c>
      <c r="E1282" s="6">
        <v>8672</v>
      </c>
      <c r="F1282" s="13">
        <v>7281</v>
      </c>
      <c r="G1282">
        <f t="shared" si="57"/>
        <v>0</v>
      </c>
      <c r="H1282">
        <f t="shared" si="58"/>
        <v>0</v>
      </c>
      <c r="I1282">
        <f t="shared" si="59"/>
        <v>0</v>
      </c>
    </row>
    <row r="1283" spans="1:9" x14ac:dyDescent="0.3">
      <c r="A1283" s="12">
        <v>57900</v>
      </c>
      <c r="B1283" s="5">
        <v>57950</v>
      </c>
      <c r="C1283" s="6">
        <v>8683</v>
      </c>
      <c r="D1283" s="6">
        <v>6570</v>
      </c>
      <c r="E1283" s="6">
        <v>8683</v>
      </c>
      <c r="F1283" s="13">
        <v>7292</v>
      </c>
      <c r="G1283">
        <f t="shared" si="57"/>
        <v>0</v>
      </c>
      <c r="H1283">
        <f t="shared" si="58"/>
        <v>0</v>
      </c>
      <c r="I1283">
        <f t="shared" si="59"/>
        <v>0</v>
      </c>
    </row>
    <row r="1284" spans="1:9" ht="15" thickBot="1" x14ac:dyDescent="0.35">
      <c r="A1284" s="12">
        <v>57950</v>
      </c>
      <c r="B1284" s="5">
        <v>58000</v>
      </c>
      <c r="C1284" s="6">
        <v>8694</v>
      </c>
      <c r="D1284" s="6">
        <v>6576</v>
      </c>
      <c r="E1284" s="6">
        <v>8694</v>
      </c>
      <c r="F1284" s="13">
        <v>7303</v>
      </c>
      <c r="G1284">
        <f t="shared" si="57"/>
        <v>0</v>
      </c>
      <c r="H1284">
        <f t="shared" si="58"/>
        <v>0</v>
      </c>
      <c r="I1284">
        <f t="shared" si="59"/>
        <v>0</v>
      </c>
    </row>
    <row r="1285" spans="1:9" ht="15.6" thickTop="1" thickBot="1" x14ac:dyDescent="0.35">
      <c r="A1285" s="23">
        <v>58000</v>
      </c>
      <c r="B1285" s="24"/>
      <c r="C1285" s="24"/>
      <c r="D1285" s="24"/>
      <c r="E1285" s="24"/>
      <c r="F1285" s="25"/>
      <c r="G1285">
        <f t="shared" si="57"/>
        <v>0</v>
      </c>
      <c r="H1285">
        <f t="shared" si="58"/>
        <v>0</v>
      </c>
      <c r="I1285">
        <f t="shared" si="59"/>
        <v>0</v>
      </c>
    </row>
    <row r="1286" spans="1:9" x14ac:dyDescent="0.3">
      <c r="A1286" s="12">
        <v>58000</v>
      </c>
      <c r="B1286" s="5">
        <v>58050</v>
      </c>
      <c r="C1286" s="6">
        <v>8705</v>
      </c>
      <c r="D1286" s="6">
        <v>6582</v>
      </c>
      <c r="E1286" s="6">
        <v>8705</v>
      </c>
      <c r="F1286" s="13">
        <v>7314</v>
      </c>
      <c r="G1286">
        <f t="shared" si="57"/>
        <v>0</v>
      </c>
      <c r="H1286">
        <f t="shared" si="58"/>
        <v>0</v>
      </c>
      <c r="I1286">
        <f t="shared" si="59"/>
        <v>0</v>
      </c>
    </row>
    <row r="1287" spans="1:9" x14ac:dyDescent="0.3">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
      <c r="A1288" s="12">
        <v>58100</v>
      </c>
      <c r="B1288" s="5">
        <v>58150</v>
      </c>
      <c r="C1288" s="6">
        <v>8727</v>
      </c>
      <c r="D1288" s="6">
        <v>6594</v>
      </c>
      <c r="E1288" s="6">
        <v>8727</v>
      </c>
      <c r="F1288" s="13">
        <v>7336</v>
      </c>
      <c r="G1288">
        <f t="shared" si="60"/>
        <v>0</v>
      </c>
      <c r="H1288">
        <f t="shared" si="61"/>
        <v>0</v>
      </c>
      <c r="I1288">
        <f t="shared" si="62"/>
        <v>0</v>
      </c>
    </row>
    <row r="1289" spans="1:9" x14ac:dyDescent="0.3">
      <c r="A1289" s="12">
        <v>58150</v>
      </c>
      <c r="B1289" s="5">
        <v>58200</v>
      </c>
      <c r="C1289" s="6">
        <v>8738</v>
      </c>
      <c r="D1289" s="6">
        <v>6600</v>
      </c>
      <c r="E1289" s="6">
        <v>8738</v>
      </c>
      <c r="F1289" s="13">
        <v>7347</v>
      </c>
      <c r="G1289">
        <f t="shared" si="60"/>
        <v>0</v>
      </c>
      <c r="H1289">
        <f t="shared" si="61"/>
        <v>0</v>
      </c>
      <c r="I1289">
        <f t="shared" si="62"/>
        <v>0</v>
      </c>
    </row>
    <row r="1290" spans="1:9" x14ac:dyDescent="0.3">
      <c r="A1290" s="12">
        <v>58200</v>
      </c>
      <c r="B1290" s="5">
        <v>58250</v>
      </c>
      <c r="C1290" s="6">
        <v>8749</v>
      </c>
      <c r="D1290" s="6">
        <v>6606</v>
      </c>
      <c r="E1290" s="6">
        <v>8749</v>
      </c>
      <c r="F1290" s="13">
        <v>7358</v>
      </c>
      <c r="G1290">
        <f t="shared" si="60"/>
        <v>0</v>
      </c>
      <c r="H1290">
        <f t="shared" si="61"/>
        <v>0</v>
      </c>
      <c r="I1290">
        <f t="shared" si="62"/>
        <v>0</v>
      </c>
    </row>
    <row r="1291" spans="1:9" x14ac:dyDescent="0.3">
      <c r="A1291" s="12">
        <v>58250</v>
      </c>
      <c r="B1291" s="5">
        <v>58300</v>
      </c>
      <c r="C1291" s="6">
        <v>8760</v>
      </c>
      <c r="D1291" s="6">
        <v>6612</v>
      </c>
      <c r="E1291" s="6">
        <v>8760</v>
      </c>
      <c r="F1291" s="13">
        <v>7369</v>
      </c>
      <c r="G1291">
        <f t="shared" si="60"/>
        <v>0</v>
      </c>
      <c r="H1291">
        <f t="shared" si="61"/>
        <v>0</v>
      </c>
      <c r="I1291">
        <f t="shared" si="62"/>
        <v>0</v>
      </c>
    </row>
    <row r="1292" spans="1:9" x14ac:dyDescent="0.3">
      <c r="A1292" s="12">
        <v>58300</v>
      </c>
      <c r="B1292" s="5">
        <v>58350</v>
      </c>
      <c r="C1292" s="6">
        <v>8771</v>
      </c>
      <c r="D1292" s="6">
        <v>6618</v>
      </c>
      <c r="E1292" s="6">
        <v>8771</v>
      </c>
      <c r="F1292" s="13">
        <v>7380</v>
      </c>
      <c r="G1292">
        <f t="shared" si="60"/>
        <v>0</v>
      </c>
      <c r="H1292">
        <f t="shared" si="61"/>
        <v>0</v>
      </c>
      <c r="I1292">
        <f t="shared" si="62"/>
        <v>0</v>
      </c>
    </row>
    <row r="1293" spans="1:9" x14ac:dyDescent="0.3">
      <c r="A1293" s="12">
        <v>58350</v>
      </c>
      <c r="B1293" s="5">
        <v>58400</v>
      </c>
      <c r="C1293" s="6">
        <v>8782</v>
      </c>
      <c r="D1293" s="6">
        <v>6624</v>
      </c>
      <c r="E1293" s="6">
        <v>8782</v>
      </c>
      <c r="F1293" s="13">
        <v>7391</v>
      </c>
      <c r="G1293">
        <f t="shared" si="60"/>
        <v>0</v>
      </c>
      <c r="H1293">
        <f t="shared" si="61"/>
        <v>0</v>
      </c>
      <c r="I1293">
        <f t="shared" si="62"/>
        <v>0</v>
      </c>
    </row>
    <row r="1294" spans="1:9" x14ac:dyDescent="0.3">
      <c r="A1294" s="12">
        <v>58400</v>
      </c>
      <c r="B1294" s="5">
        <v>58450</v>
      </c>
      <c r="C1294" s="6">
        <v>8793</v>
      </c>
      <c r="D1294" s="6">
        <v>6630</v>
      </c>
      <c r="E1294" s="6">
        <v>8793</v>
      </c>
      <c r="F1294" s="13">
        <v>7402</v>
      </c>
      <c r="G1294">
        <f t="shared" si="60"/>
        <v>0</v>
      </c>
      <c r="H1294">
        <f t="shared" si="61"/>
        <v>0</v>
      </c>
      <c r="I1294">
        <f t="shared" si="62"/>
        <v>0</v>
      </c>
    </row>
    <row r="1295" spans="1:9" x14ac:dyDescent="0.3">
      <c r="A1295" s="12">
        <v>58450</v>
      </c>
      <c r="B1295" s="5">
        <v>58500</v>
      </c>
      <c r="C1295" s="6">
        <v>8804</v>
      </c>
      <c r="D1295" s="6">
        <v>6636</v>
      </c>
      <c r="E1295" s="6">
        <v>8804</v>
      </c>
      <c r="F1295" s="13">
        <v>7413</v>
      </c>
      <c r="G1295">
        <f t="shared" si="60"/>
        <v>0</v>
      </c>
      <c r="H1295">
        <f t="shared" si="61"/>
        <v>0</v>
      </c>
      <c r="I1295">
        <f t="shared" si="62"/>
        <v>0</v>
      </c>
    </row>
    <row r="1296" spans="1:9" x14ac:dyDescent="0.3">
      <c r="A1296" s="12">
        <v>58500</v>
      </c>
      <c r="B1296" s="5">
        <v>58550</v>
      </c>
      <c r="C1296" s="6">
        <v>8815</v>
      </c>
      <c r="D1296" s="6">
        <v>6642</v>
      </c>
      <c r="E1296" s="6">
        <v>8815</v>
      </c>
      <c r="F1296" s="13">
        <v>7424</v>
      </c>
      <c r="G1296">
        <f t="shared" si="60"/>
        <v>0</v>
      </c>
      <c r="H1296">
        <f t="shared" si="61"/>
        <v>0</v>
      </c>
      <c r="I1296">
        <f t="shared" si="62"/>
        <v>0</v>
      </c>
    </row>
    <row r="1297" spans="1:9" x14ac:dyDescent="0.3">
      <c r="A1297" s="12">
        <v>58550</v>
      </c>
      <c r="B1297" s="5">
        <v>58600</v>
      </c>
      <c r="C1297" s="6">
        <v>8826</v>
      </c>
      <c r="D1297" s="6">
        <v>6648</v>
      </c>
      <c r="E1297" s="6">
        <v>8826</v>
      </c>
      <c r="F1297" s="13">
        <v>7435</v>
      </c>
      <c r="G1297">
        <f t="shared" si="60"/>
        <v>0</v>
      </c>
      <c r="H1297">
        <f t="shared" si="61"/>
        <v>0</v>
      </c>
      <c r="I1297">
        <f t="shared" si="62"/>
        <v>0</v>
      </c>
    </row>
    <row r="1298" spans="1:9" x14ac:dyDescent="0.3">
      <c r="A1298" s="12">
        <v>58600</v>
      </c>
      <c r="B1298" s="5">
        <v>58650</v>
      </c>
      <c r="C1298" s="6">
        <v>8837</v>
      </c>
      <c r="D1298" s="6">
        <v>6654</v>
      </c>
      <c r="E1298" s="6">
        <v>8837</v>
      </c>
      <c r="F1298" s="13">
        <v>7446</v>
      </c>
      <c r="G1298">
        <f t="shared" si="60"/>
        <v>0</v>
      </c>
      <c r="H1298">
        <f t="shared" si="61"/>
        <v>0</v>
      </c>
      <c r="I1298">
        <f t="shared" si="62"/>
        <v>0</v>
      </c>
    </row>
    <row r="1299" spans="1:9" x14ac:dyDescent="0.3">
      <c r="A1299" s="12">
        <v>58650</v>
      </c>
      <c r="B1299" s="5">
        <v>58700</v>
      </c>
      <c r="C1299" s="6">
        <v>8848</v>
      </c>
      <c r="D1299" s="6">
        <v>6660</v>
      </c>
      <c r="E1299" s="6">
        <v>8848</v>
      </c>
      <c r="F1299" s="13">
        <v>7457</v>
      </c>
      <c r="G1299">
        <f t="shared" si="60"/>
        <v>0</v>
      </c>
      <c r="H1299">
        <f t="shared" si="61"/>
        <v>0</v>
      </c>
      <c r="I1299">
        <f t="shared" si="62"/>
        <v>0</v>
      </c>
    </row>
    <row r="1300" spans="1:9" x14ac:dyDescent="0.3">
      <c r="A1300" s="12">
        <v>58700</v>
      </c>
      <c r="B1300" s="5">
        <v>58750</v>
      </c>
      <c r="C1300" s="6">
        <v>8859</v>
      </c>
      <c r="D1300" s="6">
        <v>6666</v>
      </c>
      <c r="E1300" s="6">
        <v>8859</v>
      </c>
      <c r="F1300" s="13">
        <v>7468</v>
      </c>
      <c r="G1300">
        <f t="shared" si="60"/>
        <v>0</v>
      </c>
      <c r="H1300">
        <f t="shared" si="61"/>
        <v>0</v>
      </c>
      <c r="I1300">
        <f t="shared" si="62"/>
        <v>0</v>
      </c>
    </row>
    <row r="1301" spans="1:9" x14ac:dyDescent="0.3">
      <c r="A1301" s="12">
        <v>58750</v>
      </c>
      <c r="B1301" s="5">
        <v>58800</v>
      </c>
      <c r="C1301" s="6">
        <v>8870</v>
      </c>
      <c r="D1301" s="6">
        <v>6672</v>
      </c>
      <c r="E1301" s="6">
        <v>8870</v>
      </c>
      <c r="F1301" s="13">
        <v>7479</v>
      </c>
      <c r="G1301">
        <f t="shared" si="60"/>
        <v>0</v>
      </c>
      <c r="H1301">
        <f t="shared" si="61"/>
        <v>0</v>
      </c>
      <c r="I1301">
        <f t="shared" si="62"/>
        <v>0</v>
      </c>
    </row>
    <row r="1302" spans="1:9" x14ac:dyDescent="0.3">
      <c r="A1302" s="12">
        <v>58800</v>
      </c>
      <c r="B1302" s="5">
        <v>58850</v>
      </c>
      <c r="C1302" s="6">
        <v>8881</v>
      </c>
      <c r="D1302" s="6">
        <v>6678</v>
      </c>
      <c r="E1302" s="6">
        <v>8881</v>
      </c>
      <c r="F1302" s="13">
        <v>7490</v>
      </c>
      <c r="G1302">
        <f t="shared" si="60"/>
        <v>0</v>
      </c>
      <c r="H1302">
        <f t="shared" si="61"/>
        <v>0</v>
      </c>
      <c r="I1302">
        <f t="shared" si="62"/>
        <v>0</v>
      </c>
    </row>
    <row r="1303" spans="1:9" x14ac:dyDescent="0.3">
      <c r="A1303" s="12">
        <v>58850</v>
      </c>
      <c r="B1303" s="5">
        <v>58900</v>
      </c>
      <c r="C1303" s="6">
        <v>8892</v>
      </c>
      <c r="D1303" s="6">
        <v>6684</v>
      </c>
      <c r="E1303" s="6">
        <v>8892</v>
      </c>
      <c r="F1303" s="13">
        <v>7501</v>
      </c>
      <c r="G1303">
        <f t="shared" si="60"/>
        <v>0</v>
      </c>
      <c r="H1303">
        <f t="shared" si="61"/>
        <v>0</v>
      </c>
      <c r="I1303">
        <f t="shared" si="62"/>
        <v>0</v>
      </c>
    </row>
    <row r="1304" spans="1:9" x14ac:dyDescent="0.3">
      <c r="A1304" s="12">
        <v>58900</v>
      </c>
      <c r="B1304" s="5">
        <v>58950</v>
      </c>
      <c r="C1304" s="6">
        <v>8903</v>
      </c>
      <c r="D1304" s="6">
        <v>6690</v>
      </c>
      <c r="E1304" s="6">
        <v>8903</v>
      </c>
      <c r="F1304" s="13">
        <v>7512</v>
      </c>
      <c r="G1304">
        <f t="shared" si="60"/>
        <v>0</v>
      </c>
      <c r="H1304">
        <f t="shared" si="61"/>
        <v>0</v>
      </c>
      <c r="I1304">
        <f t="shared" si="62"/>
        <v>0</v>
      </c>
    </row>
    <row r="1305" spans="1:9" ht="15" thickBot="1" x14ac:dyDescent="0.35">
      <c r="A1305" s="12">
        <v>58950</v>
      </c>
      <c r="B1305" s="5">
        <v>59000</v>
      </c>
      <c r="C1305" s="6">
        <v>8914</v>
      </c>
      <c r="D1305" s="6">
        <v>6696</v>
      </c>
      <c r="E1305" s="6">
        <v>8914</v>
      </c>
      <c r="F1305" s="13">
        <v>7523</v>
      </c>
      <c r="G1305">
        <f t="shared" si="60"/>
        <v>0</v>
      </c>
      <c r="H1305">
        <f t="shared" si="61"/>
        <v>0</v>
      </c>
      <c r="I1305">
        <f t="shared" si="62"/>
        <v>0</v>
      </c>
    </row>
    <row r="1306" spans="1:9" ht="15.6" thickTop="1" thickBot="1" x14ac:dyDescent="0.35">
      <c r="A1306" s="23">
        <v>59000</v>
      </c>
      <c r="B1306" s="24"/>
      <c r="C1306" s="24"/>
      <c r="D1306" s="24"/>
      <c r="E1306" s="24"/>
      <c r="F1306" s="25"/>
      <c r="G1306">
        <f t="shared" si="60"/>
        <v>0</v>
      </c>
      <c r="H1306">
        <f t="shared" si="61"/>
        <v>0</v>
      </c>
      <c r="I1306">
        <f t="shared" si="62"/>
        <v>0</v>
      </c>
    </row>
    <row r="1307" spans="1:9" x14ac:dyDescent="0.3">
      <c r="A1307" s="12">
        <v>59000</v>
      </c>
      <c r="B1307" s="5">
        <v>59050</v>
      </c>
      <c r="C1307" s="6">
        <v>8925</v>
      </c>
      <c r="D1307" s="6">
        <v>6702</v>
      </c>
      <c r="E1307" s="6">
        <v>8925</v>
      </c>
      <c r="F1307" s="13">
        <v>7534</v>
      </c>
      <c r="G1307">
        <f t="shared" si="60"/>
        <v>0</v>
      </c>
      <c r="H1307">
        <f t="shared" si="61"/>
        <v>0</v>
      </c>
      <c r="I1307">
        <f t="shared" si="62"/>
        <v>0</v>
      </c>
    </row>
    <row r="1308" spans="1:9" x14ac:dyDescent="0.3">
      <c r="A1308" s="12">
        <v>59050</v>
      </c>
      <c r="B1308" s="5">
        <v>59100</v>
      </c>
      <c r="C1308" s="6">
        <v>8936</v>
      </c>
      <c r="D1308" s="6">
        <v>6708</v>
      </c>
      <c r="E1308" s="6">
        <v>8936</v>
      </c>
      <c r="F1308" s="13">
        <v>7545</v>
      </c>
      <c r="G1308">
        <f t="shared" si="60"/>
        <v>0</v>
      </c>
      <c r="H1308">
        <f t="shared" si="61"/>
        <v>0</v>
      </c>
      <c r="I1308">
        <f t="shared" si="62"/>
        <v>0</v>
      </c>
    </row>
    <row r="1309" spans="1:9" x14ac:dyDescent="0.3">
      <c r="A1309" s="12">
        <v>59100</v>
      </c>
      <c r="B1309" s="5">
        <v>59150</v>
      </c>
      <c r="C1309" s="6">
        <v>8947</v>
      </c>
      <c r="D1309" s="6">
        <v>6714</v>
      </c>
      <c r="E1309" s="6">
        <v>8947</v>
      </c>
      <c r="F1309" s="13">
        <v>7556</v>
      </c>
      <c r="G1309">
        <f t="shared" si="60"/>
        <v>0</v>
      </c>
      <c r="H1309">
        <f t="shared" si="61"/>
        <v>0</v>
      </c>
      <c r="I1309">
        <f t="shared" si="62"/>
        <v>0</v>
      </c>
    </row>
    <row r="1310" spans="1:9" x14ac:dyDescent="0.3">
      <c r="A1310" s="12">
        <v>59150</v>
      </c>
      <c r="B1310" s="5">
        <v>59200</v>
      </c>
      <c r="C1310" s="6">
        <v>8958</v>
      </c>
      <c r="D1310" s="6">
        <v>6720</v>
      </c>
      <c r="E1310" s="6">
        <v>8958</v>
      </c>
      <c r="F1310" s="13">
        <v>7567</v>
      </c>
      <c r="G1310">
        <f t="shared" si="60"/>
        <v>0</v>
      </c>
      <c r="H1310">
        <f t="shared" si="61"/>
        <v>0</v>
      </c>
      <c r="I1310">
        <f t="shared" si="62"/>
        <v>0</v>
      </c>
    </row>
    <row r="1311" spans="1:9" x14ac:dyDescent="0.3">
      <c r="A1311" s="12">
        <v>59200</v>
      </c>
      <c r="B1311" s="5">
        <v>59250</v>
      </c>
      <c r="C1311" s="6">
        <v>8969</v>
      </c>
      <c r="D1311" s="6">
        <v>6726</v>
      </c>
      <c r="E1311" s="6">
        <v>8969</v>
      </c>
      <c r="F1311" s="13">
        <v>7578</v>
      </c>
      <c r="G1311">
        <f t="shared" si="60"/>
        <v>0</v>
      </c>
      <c r="H1311">
        <f t="shared" si="61"/>
        <v>0</v>
      </c>
      <c r="I1311">
        <f t="shared" si="62"/>
        <v>0</v>
      </c>
    </row>
    <row r="1312" spans="1:9" x14ac:dyDescent="0.3">
      <c r="A1312" s="12">
        <v>59250</v>
      </c>
      <c r="B1312" s="5">
        <v>59300</v>
      </c>
      <c r="C1312" s="6">
        <v>8980</v>
      </c>
      <c r="D1312" s="6">
        <v>6732</v>
      </c>
      <c r="E1312" s="6">
        <v>8980</v>
      </c>
      <c r="F1312" s="13">
        <v>7589</v>
      </c>
      <c r="G1312">
        <f t="shared" si="60"/>
        <v>0</v>
      </c>
      <c r="H1312">
        <f t="shared" si="61"/>
        <v>0</v>
      </c>
      <c r="I1312">
        <f t="shared" si="62"/>
        <v>0</v>
      </c>
    </row>
    <row r="1313" spans="1:9" x14ac:dyDescent="0.3">
      <c r="A1313" s="12">
        <v>59300</v>
      </c>
      <c r="B1313" s="5">
        <v>59350</v>
      </c>
      <c r="C1313" s="6">
        <v>8991</v>
      </c>
      <c r="D1313" s="6">
        <v>6738</v>
      </c>
      <c r="E1313" s="6">
        <v>8991</v>
      </c>
      <c r="F1313" s="13">
        <v>7600</v>
      </c>
      <c r="G1313">
        <f t="shared" si="60"/>
        <v>0</v>
      </c>
      <c r="H1313">
        <f t="shared" si="61"/>
        <v>0</v>
      </c>
      <c r="I1313">
        <f t="shared" si="62"/>
        <v>0</v>
      </c>
    </row>
    <row r="1314" spans="1:9" x14ac:dyDescent="0.3">
      <c r="A1314" s="12">
        <v>59350</v>
      </c>
      <c r="B1314" s="5">
        <v>59400</v>
      </c>
      <c r="C1314" s="6">
        <v>9002</v>
      </c>
      <c r="D1314" s="6">
        <v>6744</v>
      </c>
      <c r="E1314" s="6">
        <v>9002</v>
      </c>
      <c r="F1314" s="13">
        <v>7611</v>
      </c>
      <c r="G1314">
        <f t="shared" si="60"/>
        <v>0</v>
      </c>
      <c r="H1314">
        <f t="shared" si="61"/>
        <v>0</v>
      </c>
      <c r="I1314">
        <f t="shared" si="62"/>
        <v>0</v>
      </c>
    </row>
    <row r="1315" spans="1:9" x14ac:dyDescent="0.3">
      <c r="A1315" s="12">
        <v>59400</v>
      </c>
      <c r="B1315" s="5">
        <v>59450</v>
      </c>
      <c r="C1315" s="6">
        <v>9013</v>
      </c>
      <c r="D1315" s="6">
        <v>6750</v>
      </c>
      <c r="E1315" s="6">
        <v>9013</v>
      </c>
      <c r="F1315" s="13">
        <v>7622</v>
      </c>
      <c r="G1315">
        <f t="shared" si="60"/>
        <v>0</v>
      </c>
      <c r="H1315">
        <f t="shared" si="61"/>
        <v>0</v>
      </c>
      <c r="I1315">
        <f t="shared" si="62"/>
        <v>0</v>
      </c>
    </row>
    <row r="1316" spans="1:9" x14ac:dyDescent="0.3">
      <c r="A1316" s="12">
        <v>59450</v>
      </c>
      <c r="B1316" s="5">
        <v>59500</v>
      </c>
      <c r="C1316" s="6">
        <v>9024</v>
      </c>
      <c r="D1316" s="6">
        <v>6756</v>
      </c>
      <c r="E1316" s="6">
        <v>9024</v>
      </c>
      <c r="F1316" s="13">
        <v>7633</v>
      </c>
      <c r="G1316">
        <f t="shared" si="60"/>
        <v>0</v>
      </c>
      <c r="H1316">
        <f t="shared" si="61"/>
        <v>0</v>
      </c>
      <c r="I1316">
        <f t="shared" si="62"/>
        <v>0</v>
      </c>
    </row>
    <row r="1317" spans="1:9" x14ac:dyDescent="0.3">
      <c r="A1317" s="12">
        <v>59500</v>
      </c>
      <c r="B1317" s="5">
        <v>59550</v>
      </c>
      <c r="C1317" s="6">
        <v>9035</v>
      </c>
      <c r="D1317" s="6">
        <v>6762</v>
      </c>
      <c r="E1317" s="6">
        <v>9035</v>
      </c>
      <c r="F1317" s="13">
        <v>7644</v>
      </c>
      <c r="G1317">
        <f t="shared" si="60"/>
        <v>0</v>
      </c>
      <c r="H1317">
        <f t="shared" si="61"/>
        <v>0</v>
      </c>
      <c r="I1317">
        <f t="shared" si="62"/>
        <v>0</v>
      </c>
    </row>
    <row r="1318" spans="1:9" x14ac:dyDescent="0.3">
      <c r="A1318" s="12">
        <v>59550</v>
      </c>
      <c r="B1318" s="5">
        <v>59600</v>
      </c>
      <c r="C1318" s="6">
        <v>9046</v>
      </c>
      <c r="D1318" s="6">
        <v>6768</v>
      </c>
      <c r="E1318" s="6">
        <v>9046</v>
      </c>
      <c r="F1318" s="13">
        <v>7655</v>
      </c>
      <c r="G1318">
        <f t="shared" si="60"/>
        <v>0</v>
      </c>
      <c r="H1318">
        <f t="shared" si="61"/>
        <v>0</v>
      </c>
      <c r="I1318">
        <f t="shared" si="62"/>
        <v>0</v>
      </c>
    </row>
    <row r="1319" spans="1:9" x14ac:dyDescent="0.3">
      <c r="A1319" s="12">
        <v>59600</v>
      </c>
      <c r="B1319" s="5">
        <v>59650</v>
      </c>
      <c r="C1319" s="6">
        <v>9057</v>
      </c>
      <c r="D1319" s="6">
        <v>6774</v>
      </c>
      <c r="E1319" s="6">
        <v>9057</v>
      </c>
      <c r="F1319" s="13">
        <v>7666</v>
      </c>
      <c r="G1319">
        <f t="shared" si="60"/>
        <v>0</v>
      </c>
      <c r="H1319">
        <f t="shared" si="61"/>
        <v>0</v>
      </c>
      <c r="I1319">
        <f t="shared" si="62"/>
        <v>0</v>
      </c>
    </row>
    <row r="1320" spans="1:9" x14ac:dyDescent="0.3">
      <c r="A1320" s="12">
        <v>59650</v>
      </c>
      <c r="B1320" s="5">
        <v>59700</v>
      </c>
      <c r="C1320" s="6">
        <v>9068</v>
      </c>
      <c r="D1320" s="6">
        <v>6780</v>
      </c>
      <c r="E1320" s="6">
        <v>9068</v>
      </c>
      <c r="F1320" s="13">
        <v>7677</v>
      </c>
      <c r="G1320">
        <f t="shared" si="60"/>
        <v>0</v>
      </c>
      <c r="H1320">
        <f t="shared" si="61"/>
        <v>0</v>
      </c>
      <c r="I1320">
        <f t="shared" si="62"/>
        <v>0</v>
      </c>
    </row>
    <row r="1321" spans="1:9" x14ac:dyDescent="0.3">
      <c r="A1321" s="12">
        <v>59700</v>
      </c>
      <c r="B1321" s="5">
        <v>59750</v>
      </c>
      <c r="C1321" s="6">
        <v>9079</v>
      </c>
      <c r="D1321" s="6">
        <v>6786</v>
      </c>
      <c r="E1321" s="6">
        <v>9079</v>
      </c>
      <c r="F1321" s="13">
        <v>7688</v>
      </c>
      <c r="G1321">
        <f t="shared" si="60"/>
        <v>0</v>
      </c>
      <c r="H1321">
        <f t="shared" si="61"/>
        <v>0</v>
      </c>
      <c r="I1321">
        <f t="shared" si="62"/>
        <v>0</v>
      </c>
    </row>
    <row r="1322" spans="1:9" x14ac:dyDescent="0.3">
      <c r="A1322" s="12">
        <v>59750</v>
      </c>
      <c r="B1322" s="5">
        <v>59800</v>
      </c>
      <c r="C1322" s="6">
        <v>9090</v>
      </c>
      <c r="D1322" s="6">
        <v>6792</v>
      </c>
      <c r="E1322" s="6">
        <v>9090</v>
      </c>
      <c r="F1322" s="13">
        <v>7699</v>
      </c>
      <c r="G1322">
        <f t="shared" si="60"/>
        <v>0</v>
      </c>
      <c r="H1322">
        <f t="shared" si="61"/>
        <v>0</v>
      </c>
      <c r="I1322">
        <f t="shared" si="62"/>
        <v>0</v>
      </c>
    </row>
    <row r="1323" spans="1:9" x14ac:dyDescent="0.3">
      <c r="A1323" s="12">
        <v>59800</v>
      </c>
      <c r="B1323" s="5">
        <v>59850</v>
      </c>
      <c r="C1323" s="6">
        <v>9101</v>
      </c>
      <c r="D1323" s="6">
        <v>6798</v>
      </c>
      <c r="E1323" s="6">
        <v>9101</v>
      </c>
      <c r="F1323" s="13">
        <v>7710</v>
      </c>
      <c r="G1323">
        <f t="shared" si="60"/>
        <v>0</v>
      </c>
      <c r="H1323">
        <f t="shared" si="61"/>
        <v>0</v>
      </c>
      <c r="I1323">
        <f t="shared" si="62"/>
        <v>0</v>
      </c>
    </row>
    <row r="1324" spans="1:9" x14ac:dyDescent="0.3">
      <c r="A1324" s="12">
        <v>59850</v>
      </c>
      <c r="B1324" s="5">
        <v>59900</v>
      </c>
      <c r="C1324" s="6">
        <v>9112</v>
      </c>
      <c r="D1324" s="6">
        <v>6804</v>
      </c>
      <c r="E1324" s="6">
        <v>9112</v>
      </c>
      <c r="F1324" s="13">
        <v>7721</v>
      </c>
      <c r="G1324">
        <f t="shared" si="60"/>
        <v>0</v>
      </c>
      <c r="H1324">
        <f t="shared" si="61"/>
        <v>0</v>
      </c>
      <c r="I1324">
        <f t="shared" si="62"/>
        <v>0</v>
      </c>
    </row>
    <row r="1325" spans="1:9" x14ac:dyDescent="0.3">
      <c r="A1325" s="12">
        <v>59900</v>
      </c>
      <c r="B1325" s="5">
        <v>59950</v>
      </c>
      <c r="C1325" s="6">
        <v>9123</v>
      </c>
      <c r="D1325" s="6">
        <v>6810</v>
      </c>
      <c r="E1325" s="6">
        <v>9123</v>
      </c>
      <c r="F1325" s="13">
        <v>7732</v>
      </c>
      <c r="G1325">
        <f t="shared" si="60"/>
        <v>0</v>
      </c>
      <c r="H1325">
        <f t="shared" si="61"/>
        <v>0</v>
      </c>
      <c r="I1325">
        <f t="shared" si="62"/>
        <v>0</v>
      </c>
    </row>
    <row r="1326" spans="1:9" ht="15" thickBot="1" x14ac:dyDescent="0.35">
      <c r="A1326" s="12">
        <v>59950</v>
      </c>
      <c r="B1326" s="5">
        <v>60000</v>
      </c>
      <c r="C1326" s="6">
        <v>9134</v>
      </c>
      <c r="D1326" s="6">
        <v>6816</v>
      </c>
      <c r="E1326" s="6">
        <v>9134</v>
      </c>
      <c r="F1326" s="13">
        <v>7743</v>
      </c>
      <c r="G1326">
        <f t="shared" si="60"/>
        <v>0</v>
      </c>
      <c r="H1326">
        <f t="shared" si="61"/>
        <v>0</v>
      </c>
      <c r="I1326">
        <f t="shared" si="62"/>
        <v>0</v>
      </c>
    </row>
    <row r="1327" spans="1:9" ht="15.6" thickTop="1" thickBot="1" x14ac:dyDescent="0.35">
      <c r="A1327" s="23">
        <v>60000</v>
      </c>
      <c r="B1327" s="24"/>
      <c r="C1327" s="24"/>
      <c r="D1327" s="24"/>
      <c r="E1327" s="24"/>
      <c r="F1327" s="25"/>
      <c r="G1327">
        <f t="shared" si="60"/>
        <v>0</v>
      </c>
      <c r="H1327">
        <f t="shared" si="61"/>
        <v>0</v>
      </c>
      <c r="I1327">
        <f t="shared" si="62"/>
        <v>0</v>
      </c>
    </row>
    <row r="1328" spans="1:9" x14ac:dyDescent="0.3">
      <c r="A1328" s="12">
        <v>60000</v>
      </c>
      <c r="B1328" s="5">
        <v>60050</v>
      </c>
      <c r="C1328" s="6">
        <v>9145</v>
      </c>
      <c r="D1328" s="6">
        <v>6822</v>
      </c>
      <c r="E1328" s="6">
        <v>9145</v>
      </c>
      <c r="F1328" s="13">
        <v>7754</v>
      </c>
      <c r="G1328">
        <f t="shared" si="60"/>
        <v>0</v>
      </c>
      <c r="H1328">
        <f t="shared" si="61"/>
        <v>0</v>
      </c>
      <c r="I1328">
        <f t="shared" si="62"/>
        <v>0</v>
      </c>
    </row>
    <row r="1329" spans="1:9" x14ac:dyDescent="0.3">
      <c r="A1329" s="12">
        <v>60050</v>
      </c>
      <c r="B1329" s="5">
        <v>60100</v>
      </c>
      <c r="C1329" s="6">
        <v>9156</v>
      </c>
      <c r="D1329" s="6">
        <v>6828</v>
      </c>
      <c r="E1329" s="6">
        <v>9156</v>
      </c>
      <c r="F1329" s="13">
        <v>7765</v>
      </c>
      <c r="G1329">
        <f t="shared" si="60"/>
        <v>0</v>
      </c>
      <c r="H1329">
        <f t="shared" si="61"/>
        <v>0</v>
      </c>
      <c r="I1329">
        <f t="shared" si="62"/>
        <v>0</v>
      </c>
    </row>
    <row r="1330" spans="1:9" x14ac:dyDescent="0.3">
      <c r="A1330" s="12">
        <v>60100</v>
      </c>
      <c r="B1330" s="5">
        <v>60150</v>
      </c>
      <c r="C1330" s="6">
        <v>9167</v>
      </c>
      <c r="D1330" s="6">
        <v>6834</v>
      </c>
      <c r="E1330" s="6">
        <v>9167</v>
      </c>
      <c r="F1330" s="13">
        <v>7776</v>
      </c>
      <c r="G1330">
        <f t="shared" si="60"/>
        <v>0</v>
      </c>
      <c r="H1330">
        <f t="shared" si="61"/>
        <v>0</v>
      </c>
      <c r="I1330">
        <f t="shared" si="62"/>
        <v>0</v>
      </c>
    </row>
    <row r="1331" spans="1:9" x14ac:dyDescent="0.3">
      <c r="A1331" s="12">
        <v>60150</v>
      </c>
      <c r="B1331" s="5">
        <v>60200</v>
      </c>
      <c r="C1331" s="6">
        <v>9178</v>
      </c>
      <c r="D1331" s="6">
        <v>6840</v>
      </c>
      <c r="E1331" s="6">
        <v>9178</v>
      </c>
      <c r="F1331" s="13">
        <v>7787</v>
      </c>
      <c r="G1331">
        <f t="shared" si="60"/>
        <v>0</v>
      </c>
      <c r="H1331">
        <f t="shared" si="61"/>
        <v>0</v>
      </c>
      <c r="I1331">
        <f t="shared" si="62"/>
        <v>0</v>
      </c>
    </row>
    <row r="1332" spans="1:9" x14ac:dyDescent="0.3">
      <c r="A1332" s="12">
        <v>60200</v>
      </c>
      <c r="B1332" s="5">
        <v>60250</v>
      </c>
      <c r="C1332" s="6">
        <v>9189</v>
      </c>
      <c r="D1332" s="6">
        <v>6846</v>
      </c>
      <c r="E1332" s="6">
        <v>9189</v>
      </c>
      <c r="F1332" s="13">
        <v>7798</v>
      </c>
      <c r="G1332">
        <f t="shared" si="60"/>
        <v>0</v>
      </c>
      <c r="H1332">
        <f t="shared" si="61"/>
        <v>0</v>
      </c>
      <c r="I1332">
        <f t="shared" si="62"/>
        <v>0</v>
      </c>
    </row>
    <row r="1333" spans="1:9" x14ac:dyDescent="0.3">
      <c r="A1333" s="12">
        <v>60250</v>
      </c>
      <c r="B1333" s="5">
        <v>60300</v>
      </c>
      <c r="C1333" s="6">
        <v>9200</v>
      </c>
      <c r="D1333" s="6">
        <v>6852</v>
      </c>
      <c r="E1333" s="6">
        <v>9200</v>
      </c>
      <c r="F1333" s="13">
        <v>7809</v>
      </c>
      <c r="G1333">
        <f t="shared" si="60"/>
        <v>0</v>
      </c>
      <c r="H1333">
        <f t="shared" si="61"/>
        <v>0</v>
      </c>
      <c r="I1333">
        <f t="shared" si="62"/>
        <v>0</v>
      </c>
    </row>
    <row r="1334" spans="1:9" x14ac:dyDescent="0.3">
      <c r="A1334" s="12">
        <v>60300</v>
      </c>
      <c r="B1334" s="5">
        <v>60350</v>
      </c>
      <c r="C1334" s="6">
        <v>9211</v>
      </c>
      <c r="D1334" s="6">
        <v>6858</v>
      </c>
      <c r="E1334" s="6">
        <v>9211</v>
      </c>
      <c r="F1334" s="13">
        <v>7820</v>
      </c>
      <c r="G1334">
        <f t="shared" si="60"/>
        <v>0</v>
      </c>
      <c r="H1334">
        <f t="shared" si="61"/>
        <v>0</v>
      </c>
      <c r="I1334">
        <f t="shared" si="62"/>
        <v>0</v>
      </c>
    </row>
    <row r="1335" spans="1:9" x14ac:dyDescent="0.3">
      <c r="A1335" s="12">
        <v>60350</v>
      </c>
      <c r="B1335" s="5">
        <v>60400</v>
      </c>
      <c r="C1335" s="6">
        <v>9222</v>
      </c>
      <c r="D1335" s="6">
        <v>6864</v>
      </c>
      <c r="E1335" s="6">
        <v>9222</v>
      </c>
      <c r="F1335" s="13">
        <v>7831</v>
      </c>
      <c r="G1335">
        <f t="shared" si="60"/>
        <v>0</v>
      </c>
      <c r="H1335">
        <f t="shared" si="61"/>
        <v>0</v>
      </c>
      <c r="I1335">
        <f t="shared" si="62"/>
        <v>0</v>
      </c>
    </row>
    <row r="1336" spans="1:9" x14ac:dyDescent="0.3">
      <c r="A1336" s="12">
        <v>60400</v>
      </c>
      <c r="B1336" s="5">
        <v>60450</v>
      </c>
      <c r="C1336" s="6">
        <v>9233</v>
      </c>
      <c r="D1336" s="6">
        <v>6870</v>
      </c>
      <c r="E1336" s="6">
        <v>9233</v>
      </c>
      <c r="F1336" s="13">
        <v>7842</v>
      </c>
      <c r="G1336">
        <f t="shared" si="60"/>
        <v>0</v>
      </c>
      <c r="H1336">
        <f t="shared" si="61"/>
        <v>0</v>
      </c>
      <c r="I1336">
        <f t="shared" si="62"/>
        <v>0</v>
      </c>
    </row>
    <row r="1337" spans="1:9" x14ac:dyDescent="0.3">
      <c r="A1337" s="12">
        <v>60450</v>
      </c>
      <c r="B1337" s="5">
        <v>60500</v>
      </c>
      <c r="C1337" s="6">
        <v>9244</v>
      </c>
      <c r="D1337" s="6">
        <v>6876</v>
      </c>
      <c r="E1337" s="6">
        <v>9244</v>
      </c>
      <c r="F1337" s="13">
        <v>7853</v>
      </c>
      <c r="G1337">
        <f t="shared" si="60"/>
        <v>0</v>
      </c>
      <c r="H1337">
        <f t="shared" si="61"/>
        <v>0</v>
      </c>
      <c r="I1337">
        <f t="shared" si="62"/>
        <v>0</v>
      </c>
    </row>
    <row r="1338" spans="1:9" x14ac:dyDescent="0.3">
      <c r="A1338" s="12">
        <v>60500</v>
      </c>
      <c r="B1338" s="5">
        <v>60550</v>
      </c>
      <c r="C1338" s="6">
        <v>9255</v>
      </c>
      <c r="D1338" s="6">
        <v>6882</v>
      </c>
      <c r="E1338" s="6">
        <v>9255</v>
      </c>
      <c r="F1338" s="13">
        <v>7864</v>
      </c>
      <c r="G1338">
        <f t="shared" si="60"/>
        <v>0</v>
      </c>
      <c r="H1338">
        <f t="shared" si="61"/>
        <v>0</v>
      </c>
      <c r="I1338">
        <f t="shared" si="62"/>
        <v>0</v>
      </c>
    </row>
    <row r="1339" spans="1:9" x14ac:dyDescent="0.3">
      <c r="A1339" s="12">
        <v>60550</v>
      </c>
      <c r="B1339" s="5">
        <v>60600</v>
      </c>
      <c r="C1339" s="6">
        <v>9266</v>
      </c>
      <c r="D1339" s="6">
        <v>6888</v>
      </c>
      <c r="E1339" s="6">
        <v>9266</v>
      </c>
      <c r="F1339" s="13">
        <v>7875</v>
      </c>
      <c r="G1339">
        <f t="shared" si="60"/>
        <v>0</v>
      </c>
      <c r="H1339">
        <f t="shared" si="61"/>
        <v>0</v>
      </c>
      <c r="I1339">
        <f t="shared" si="62"/>
        <v>0</v>
      </c>
    </row>
    <row r="1340" spans="1:9" x14ac:dyDescent="0.3">
      <c r="A1340" s="12">
        <v>60600</v>
      </c>
      <c r="B1340" s="5">
        <v>60650</v>
      </c>
      <c r="C1340" s="6">
        <v>9277</v>
      </c>
      <c r="D1340" s="6">
        <v>6894</v>
      </c>
      <c r="E1340" s="6">
        <v>9277</v>
      </c>
      <c r="F1340" s="13">
        <v>7886</v>
      </c>
      <c r="G1340">
        <f t="shared" si="60"/>
        <v>0</v>
      </c>
      <c r="H1340">
        <f t="shared" si="61"/>
        <v>0</v>
      </c>
      <c r="I1340">
        <f t="shared" si="62"/>
        <v>0</v>
      </c>
    </row>
    <row r="1341" spans="1:9" x14ac:dyDescent="0.3">
      <c r="A1341" s="12">
        <v>60650</v>
      </c>
      <c r="B1341" s="5">
        <v>60700</v>
      </c>
      <c r="C1341" s="6">
        <v>9288</v>
      </c>
      <c r="D1341" s="6">
        <v>6900</v>
      </c>
      <c r="E1341" s="6">
        <v>9288</v>
      </c>
      <c r="F1341" s="13">
        <v>7897</v>
      </c>
      <c r="G1341">
        <f t="shared" si="60"/>
        <v>0</v>
      </c>
      <c r="H1341">
        <f t="shared" si="61"/>
        <v>0</v>
      </c>
      <c r="I1341">
        <f t="shared" si="62"/>
        <v>0</v>
      </c>
    </row>
    <row r="1342" spans="1:9" x14ac:dyDescent="0.3">
      <c r="A1342" s="12">
        <v>60700</v>
      </c>
      <c r="B1342" s="5">
        <v>60750</v>
      </c>
      <c r="C1342" s="6">
        <v>9299</v>
      </c>
      <c r="D1342" s="6">
        <v>6906</v>
      </c>
      <c r="E1342" s="6">
        <v>9299</v>
      </c>
      <c r="F1342" s="13">
        <v>7908</v>
      </c>
      <c r="G1342">
        <f t="shared" si="60"/>
        <v>0</v>
      </c>
      <c r="H1342">
        <f t="shared" si="61"/>
        <v>0</v>
      </c>
      <c r="I1342">
        <f t="shared" si="62"/>
        <v>0</v>
      </c>
    </row>
    <row r="1343" spans="1:9" x14ac:dyDescent="0.3">
      <c r="A1343" s="12">
        <v>60750</v>
      </c>
      <c r="B1343" s="5">
        <v>60800</v>
      </c>
      <c r="C1343" s="6">
        <v>9310</v>
      </c>
      <c r="D1343" s="6">
        <v>6912</v>
      </c>
      <c r="E1343" s="6">
        <v>9310</v>
      </c>
      <c r="F1343" s="13">
        <v>7919</v>
      </c>
      <c r="G1343">
        <f t="shared" si="60"/>
        <v>0</v>
      </c>
      <c r="H1343">
        <f t="shared" si="61"/>
        <v>0</v>
      </c>
      <c r="I1343">
        <f t="shared" si="62"/>
        <v>0</v>
      </c>
    </row>
    <row r="1344" spans="1:9" x14ac:dyDescent="0.3">
      <c r="A1344" s="12">
        <v>60800</v>
      </c>
      <c r="B1344" s="5">
        <v>60850</v>
      </c>
      <c r="C1344" s="6">
        <v>9321</v>
      </c>
      <c r="D1344" s="6">
        <v>6918</v>
      </c>
      <c r="E1344" s="6">
        <v>9321</v>
      </c>
      <c r="F1344" s="13">
        <v>7930</v>
      </c>
      <c r="G1344">
        <f t="shared" si="60"/>
        <v>0</v>
      </c>
      <c r="H1344">
        <f t="shared" si="61"/>
        <v>0</v>
      </c>
      <c r="I1344">
        <f t="shared" si="62"/>
        <v>0</v>
      </c>
    </row>
    <row r="1345" spans="1:9" x14ac:dyDescent="0.3">
      <c r="A1345" s="12">
        <v>60850</v>
      </c>
      <c r="B1345" s="5">
        <v>60900</v>
      </c>
      <c r="C1345" s="6">
        <v>9332</v>
      </c>
      <c r="D1345" s="6">
        <v>6924</v>
      </c>
      <c r="E1345" s="6">
        <v>9332</v>
      </c>
      <c r="F1345" s="13">
        <v>7941</v>
      </c>
      <c r="G1345">
        <f t="shared" si="60"/>
        <v>0</v>
      </c>
      <c r="H1345">
        <f t="shared" si="61"/>
        <v>0</v>
      </c>
      <c r="I1345">
        <f t="shared" si="62"/>
        <v>0</v>
      </c>
    </row>
    <row r="1346" spans="1:9" x14ac:dyDescent="0.3">
      <c r="A1346" s="12">
        <v>60900</v>
      </c>
      <c r="B1346" s="5">
        <v>60950</v>
      </c>
      <c r="C1346" s="6">
        <v>9343</v>
      </c>
      <c r="D1346" s="6">
        <v>6930</v>
      </c>
      <c r="E1346" s="6">
        <v>9343</v>
      </c>
      <c r="F1346" s="13">
        <v>7952</v>
      </c>
      <c r="G1346">
        <f t="shared" si="60"/>
        <v>0</v>
      </c>
      <c r="H1346">
        <f t="shared" si="61"/>
        <v>0</v>
      </c>
      <c r="I1346">
        <f t="shared" si="62"/>
        <v>0</v>
      </c>
    </row>
    <row r="1347" spans="1:9" ht="15" thickBot="1" x14ac:dyDescent="0.35">
      <c r="A1347" s="12">
        <v>60950</v>
      </c>
      <c r="B1347" s="5">
        <v>61000</v>
      </c>
      <c r="C1347" s="6">
        <v>9354</v>
      </c>
      <c r="D1347" s="6">
        <v>6936</v>
      </c>
      <c r="E1347" s="6">
        <v>9354</v>
      </c>
      <c r="F1347" s="13">
        <v>7963</v>
      </c>
      <c r="G1347">
        <f t="shared" si="60"/>
        <v>0</v>
      </c>
      <c r="H1347">
        <f t="shared" si="61"/>
        <v>0</v>
      </c>
      <c r="I1347">
        <f t="shared" si="62"/>
        <v>0</v>
      </c>
    </row>
    <row r="1348" spans="1:9" ht="15.6" thickTop="1" thickBot="1" x14ac:dyDescent="0.35">
      <c r="A1348" s="23">
        <v>61000</v>
      </c>
      <c r="B1348" s="24"/>
      <c r="C1348" s="24"/>
      <c r="D1348" s="24"/>
      <c r="E1348" s="24"/>
      <c r="F1348" s="25"/>
      <c r="G1348">
        <f t="shared" si="60"/>
        <v>0</v>
      </c>
      <c r="H1348">
        <f t="shared" si="61"/>
        <v>0</v>
      </c>
      <c r="I1348">
        <f t="shared" si="62"/>
        <v>0</v>
      </c>
    </row>
    <row r="1349" spans="1:9" x14ac:dyDescent="0.3">
      <c r="A1349" s="12">
        <v>61000</v>
      </c>
      <c r="B1349" s="5">
        <v>61050</v>
      </c>
      <c r="C1349" s="6">
        <v>9365</v>
      </c>
      <c r="D1349" s="6">
        <v>6942</v>
      </c>
      <c r="E1349" s="6">
        <v>9365</v>
      </c>
      <c r="F1349" s="13">
        <v>7974</v>
      </c>
      <c r="G1349">
        <f t="shared" si="60"/>
        <v>0</v>
      </c>
      <c r="H1349">
        <f t="shared" si="61"/>
        <v>0</v>
      </c>
      <c r="I1349">
        <f t="shared" si="62"/>
        <v>0</v>
      </c>
    </row>
    <row r="1350" spans="1:9" x14ac:dyDescent="0.3">
      <c r="A1350" s="12">
        <v>61050</v>
      </c>
      <c r="B1350" s="5">
        <v>61100</v>
      </c>
      <c r="C1350" s="6">
        <v>9376</v>
      </c>
      <c r="D1350" s="6">
        <v>6948</v>
      </c>
      <c r="E1350" s="6">
        <v>9376</v>
      </c>
      <c r="F1350" s="13">
        <v>7985</v>
      </c>
      <c r="G1350">
        <f t="shared" si="60"/>
        <v>0</v>
      </c>
      <c r="H1350">
        <f t="shared" si="61"/>
        <v>0</v>
      </c>
      <c r="I1350">
        <f t="shared" si="62"/>
        <v>0</v>
      </c>
    </row>
    <row r="1351" spans="1:9" x14ac:dyDescent="0.3">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
      <c r="A1352" s="12">
        <v>61150</v>
      </c>
      <c r="B1352" s="5">
        <v>61200</v>
      </c>
      <c r="C1352" s="6">
        <v>9398</v>
      </c>
      <c r="D1352" s="6">
        <v>6960</v>
      </c>
      <c r="E1352" s="6">
        <v>9398</v>
      </c>
      <c r="F1352" s="13">
        <v>8007</v>
      </c>
      <c r="G1352">
        <f t="shared" si="63"/>
        <v>0</v>
      </c>
      <c r="H1352">
        <f t="shared" si="64"/>
        <v>0</v>
      </c>
      <c r="I1352">
        <f t="shared" si="65"/>
        <v>0</v>
      </c>
    </row>
    <row r="1353" spans="1:9" x14ac:dyDescent="0.3">
      <c r="A1353" s="12">
        <v>61200</v>
      </c>
      <c r="B1353" s="5">
        <v>61250</v>
      </c>
      <c r="C1353" s="6">
        <v>9409</v>
      </c>
      <c r="D1353" s="6">
        <v>6966</v>
      </c>
      <c r="E1353" s="6">
        <v>9409</v>
      </c>
      <c r="F1353" s="13">
        <v>8018</v>
      </c>
      <c r="G1353">
        <f t="shared" si="63"/>
        <v>0</v>
      </c>
      <c r="H1353">
        <f t="shared" si="64"/>
        <v>0</v>
      </c>
      <c r="I1353">
        <f t="shared" si="65"/>
        <v>0</v>
      </c>
    </row>
    <row r="1354" spans="1:9" x14ac:dyDescent="0.3">
      <c r="A1354" s="12">
        <v>61250</v>
      </c>
      <c r="B1354" s="5">
        <v>61300</v>
      </c>
      <c r="C1354" s="6">
        <v>9420</v>
      </c>
      <c r="D1354" s="6">
        <v>6972</v>
      </c>
      <c r="E1354" s="6">
        <v>9420</v>
      </c>
      <c r="F1354" s="13">
        <v>8029</v>
      </c>
      <c r="G1354">
        <f t="shared" si="63"/>
        <v>0</v>
      </c>
      <c r="H1354">
        <f t="shared" si="64"/>
        <v>0</v>
      </c>
      <c r="I1354">
        <f t="shared" si="65"/>
        <v>0</v>
      </c>
    </row>
    <row r="1355" spans="1:9" x14ac:dyDescent="0.3">
      <c r="A1355" s="12">
        <v>61300</v>
      </c>
      <c r="B1355" s="5">
        <v>61350</v>
      </c>
      <c r="C1355" s="6">
        <v>9431</v>
      </c>
      <c r="D1355" s="6">
        <v>6978</v>
      </c>
      <c r="E1355" s="6">
        <v>9431</v>
      </c>
      <c r="F1355" s="13">
        <v>8040</v>
      </c>
      <c r="G1355">
        <f t="shared" si="63"/>
        <v>0</v>
      </c>
      <c r="H1355">
        <f t="shared" si="64"/>
        <v>0</v>
      </c>
      <c r="I1355">
        <f t="shared" si="65"/>
        <v>0</v>
      </c>
    </row>
    <row r="1356" spans="1:9" x14ac:dyDescent="0.3">
      <c r="A1356" s="12">
        <v>61350</v>
      </c>
      <c r="B1356" s="5">
        <v>61400</v>
      </c>
      <c r="C1356" s="6">
        <v>9442</v>
      </c>
      <c r="D1356" s="6">
        <v>6984</v>
      </c>
      <c r="E1356" s="6">
        <v>9442</v>
      </c>
      <c r="F1356" s="13">
        <v>8051</v>
      </c>
      <c r="G1356">
        <f t="shared" si="63"/>
        <v>0</v>
      </c>
      <c r="H1356">
        <f t="shared" si="64"/>
        <v>0</v>
      </c>
      <c r="I1356">
        <f t="shared" si="65"/>
        <v>0</v>
      </c>
    </row>
    <row r="1357" spans="1:9" x14ac:dyDescent="0.3">
      <c r="A1357" s="12">
        <v>61400</v>
      </c>
      <c r="B1357" s="5">
        <v>61450</v>
      </c>
      <c r="C1357" s="6">
        <v>9453</v>
      </c>
      <c r="D1357" s="6">
        <v>6990</v>
      </c>
      <c r="E1357" s="6">
        <v>9453</v>
      </c>
      <c r="F1357" s="13">
        <v>8062</v>
      </c>
      <c r="G1357">
        <f t="shared" si="63"/>
        <v>0</v>
      </c>
      <c r="H1357">
        <f t="shared" si="64"/>
        <v>0</v>
      </c>
      <c r="I1357">
        <f t="shared" si="65"/>
        <v>0</v>
      </c>
    </row>
    <row r="1358" spans="1:9" x14ac:dyDescent="0.3">
      <c r="A1358" s="12">
        <v>61450</v>
      </c>
      <c r="B1358" s="5">
        <v>61500</v>
      </c>
      <c r="C1358" s="6">
        <v>9464</v>
      </c>
      <c r="D1358" s="6">
        <v>6996</v>
      </c>
      <c r="E1358" s="6">
        <v>9464</v>
      </c>
      <c r="F1358" s="13">
        <v>8073</v>
      </c>
      <c r="G1358">
        <f t="shared" si="63"/>
        <v>0</v>
      </c>
      <c r="H1358">
        <f t="shared" si="64"/>
        <v>0</v>
      </c>
      <c r="I1358">
        <f t="shared" si="65"/>
        <v>0</v>
      </c>
    </row>
    <row r="1359" spans="1:9" x14ac:dyDescent="0.3">
      <c r="A1359" s="12">
        <v>61500</v>
      </c>
      <c r="B1359" s="5">
        <v>61550</v>
      </c>
      <c r="C1359" s="6">
        <v>9475</v>
      </c>
      <c r="D1359" s="6">
        <v>7002</v>
      </c>
      <c r="E1359" s="6">
        <v>9475</v>
      </c>
      <c r="F1359" s="13">
        <v>8084</v>
      </c>
      <c r="G1359">
        <f t="shared" si="63"/>
        <v>0</v>
      </c>
      <c r="H1359">
        <f t="shared" si="64"/>
        <v>0</v>
      </c>
      <c r="I1359">
        <f t="shared" si="65"/>
        <v>0</v>
      </c>
    </row>
    <row r="1360" spans="1:9" x14ac:dyDescent="0.3">
      <c r="A1360" s="12">
        <v>61550</v>
      </c>
      <c r="B1360" s="5">
        <v>61600</v>
      </c>
      <c r="C1360" s="6">
        <v>9486</v>
      </c>
      <c r="D1360" s="6">
        <v>7008</v>
      </c>
      <c r="E1360" s="6">
        <v>9486</v>
      </c>
      <c r="F1360" s="13">
        <v>8095</v>
      </c>
      <c r="G1360">
        <f t="shared" si="63"/>
        <v>0</v>
      </c>
      <c r="H1360">
        <f t="shared" si="64"/>
        <v>0</v>
      </c>
      <c r="I1360">
        <f t="shared" si="65"/>
        <v>0</v>
      </c>
    </row>
    <row r="1361" spans="1:9" x14ac:dyDescent="0.3">
      <c r="A1361" s="12">
        <v>61600</v>
      </c>
      <c r="B1361" s="5">
        <v>61650</v>
      </c>
      <c r="C1361" s="6">
        <v>9497</v>
      </c>
      <c r="D1361" s="6">
        <v>7014</v>
      </c>
      <c r="E1361" s="6">
        <v>9497</v>
      </c>
      <c r="F1361" s="13">
        <v>8106</v>
      </c>
      <c r="G1361">
        <f t="shared" si="63"/>
        <v>0</v>
      </c>
      <c r="H1361">
        <f t="shared" si="64"/>
        <v>0</v>
      </c>
      <c r="I1361">
        <f t="shared" si="65"/>
        <v>0</v>
      </c>
    </row>
    <row r="1362" spans="1:9" x14ac:dyDescent="0.3">
      <c r="A1362" s="12">
        <v>61650</v>
      </c>
      <c r="B1362" s="5">
        <v>61700</v>
      </c>
      <c r="C1362" s="6">
        <v>9508</v>
      </c>
      <c r="D1362" s="6">
        <v>7020</v>
      </c>
      <c r="E1362" s="6">
        <v>9508</v>
      </c>
      <c r="F1362" s="13">
        <v>8117</v>
      </c>
      <c r="G1362">
        <f t="shared" si="63"/>
        <v>0</v>
      </c>
      <c r="H1362">
        <f t="shared" si="64"/>
        <v>0</v>
      </c>
      <c r="I1362">
        <f t="shared" si="65"/>
        <v>0</v>
      </c>
    </row>
    <row r="1363" spans="1:9" x14ac:dyDescent="0.3">
      <c r="A1363" s="12">
        <v>61700</v>
      </c>
      <c r="B1363" s="5">
        <v>61750</v>
      </c>
      <c r="C1363" s="6">
        <v>9519</v>
      </c>
      <c r="D1363" s="6">
        <v>7026</v>
      </c>
      <c r="E1363" s="6">
        <v>9519</v>
      </c>
      <c r="F1363" s="13">
        <v>8128</v>
      </c>
      <c r="G1363">
        <f t="shared" si="63"/>
        <v>0</v>
      </c>
      <c r="H1363">
        <f t="shared" si="64"/>
        <v>0</v>
      </c>
      <c r="I1363">
        <f t="shared" si="65"/>
        <v>0</v>
      </c>
    </row>
    <row r="1364" spans="1:9" x14ac:dyDescent="0.3">
      <c r="A1364" s="12">
        <v>61750</v>
      </c>
      <c r="B1364" s="5">
        <v>61800</v>
      </c>
      <c r="C1364" s="6">
        <v>9530</v>
      </c>
      <c r="D1364" s="6">
        <v>7032</v>
      </c>
      <c r="E1364" s="6">
        <v>9530</v>
      </c>
      <c r="F1364" s="13">
        <v>8139</v>
      </c>
      <c r="G1364">
        <f t="shared" si="63"/>
        <v>0</v>
      </c>
      <c r="H1364">
        <f t="shared" si="64"/>
        <v>0</v>
      </c>
      <c r="I1364">
        <f t="shared" si="65"/>
        <v>0</v>
      </c>
    </row>
    <row r="1365" spans="1:9" x14ac:dyDescent="0.3">
      <c r="A1365" s="12">
        <v>61800</v>
      </c>
      <c r="B1365" s="5">
        <v>61850</v>
      </c>
      <c r="C1365" s="6">
        <v>9541</v>
      </c>
      <c r="D1365" s="6">
        <v>7038</v>
      </c>
      <c r="E1365" s="6">
        <v>9541</v>
      </c>
      <c r="F1365" s="13">
        <v>8150</v>
      </c>
      <c r="G1365">
        <f t="shared" si="63"/>
        <v>0</v>
      </c>
      <c r="H1365">
        <f t="shared" si="64"/>
        <v>0</v>
      </c>
      <c r="I1365">
        <f t="shared" si="65"/>
        <v>0</v>
      </c>
    </row>
    <row r="1366" spans="1:9" x14ac:dyDescent="0.3">
      <c r="A1366" s="12">
        <v>61850</v>
      </c>
      <c r="B1366" s="5">
        <v>61900</v>
      </c>
      <c r="C1366" s="6">
        <v>9552</v>
      </c>
      <c r="D1366" s="6">
        <v>7044</v>
      </c>
      <c r="E1366" s="6">
        <v>9552</v>
      </c>
      <c r="F1366" s="13">
        <v>8161</v>
      </c>
      <c r="G1366">
        <f t="shared" si="63"/>
        <v>0</v>
      </c>
      <c r="H1366">
        <f t="shared" si="64"/>
        <v>0</v>
      </c>
      <c r="I1366">
        <f t="shared" si="65"/>
        <v>0</v>
      </c>
    </row>
    <row r="1367" spans="1:9" x14ac:dyDescent="0.3">
      <c r="A1367" s="12">
        <v>61900</v>
      </c>
      <c r="B1367" s="5">
        <v>61950</v>
      </c>
      <c r="C1367" s="6">
        <v>9563</v>
      </c>
      <c r="D1367" s="6">
        <v>7050</v>
      </c>
      <c r="E1367" s="6">
        <v>9563</v>
      </c>
      <c r="F1367" s="13">
        <v>8172</v>
      </c>
      <c r="G1367">
        <f t="shared" si="63"/>
        <v>0</v>
      </c>
      <c r="H1367">
        <f t="shared" si="64"/>
        <v>0</v>
      </c>
      <c r="I1367">
        <f t="shared" si="65"/>
        <v>0</v>
      </c>
    </row>
    <row r="1368" spans="1:9" ht="15" thickBot="1" x14ac:dyDescent="0.35">
      <c r="A1368" s="12">
        <v>61950</v>
      </c>
      <c r="B1368" s="5">
        <v>62000</v>
      </c>
      <c r="C1368" s="6">
        <v>9574</v>
      </c>
      <c r="D1368" s="6">
        <v>7056</v>
      </c>
      <c r="E1368" s="6">
        <v>9574</v>
      </c>
      <c r="F1368" s="13">
        <v>8183</v>
      </c>
      <c r="G1368">
        <f t="shared" si="63"/>
        <v>0</v>
      </c>
      <c r="H1368">
        <f t="shared" si="64"/>
        <v>0</v>
      </c>
      <c r="I1368">
        <f t="shared" si="65"/>
        <v>0</v>
      </c>
    </row>
    <row r="1369" spans="1:9" ht="15.6" thickTop="1" thickBot="1" x14ac:dyDescent="0.35">
      <c r="A1369" s="23">
        <v>62000</v>
      </c>
      <c r="B1369" s="24"/>
      <c r="C1369" s="24"/>
      <c r="D1369" s="24"/>
      <c r="E1369" s="24"/>
      <c r="F1369" s="25"/>
      <c r="G1369">
        <f t="shared" si="63"/>
        <v>0</v>
      </c>
      <c r="H1369">
        <f t="shared" si="64"/>
        <v>0</v>
      </c>
      <c r="I1369">
        <f t="shared" si="65"/>
        <v>0</v>
      </c>
    </row>
    <row r="1370" spans="1:9" x14ac:dyDescent="0.3">
      <c r="A1370" s="12">
        <v>62000</v>
      </c>
      <c r="B1370" s="5">
        <v>62050</v>
      </c>
      <c r="C1370" s="6">
        <v>9585</v>
      </c>
      <c r="D1370" s="6">
        <v>7062</v>
      </c>
      <c r="E1370" s="6">
        <v>9585</v>
      </c>
      <c r="F1370" s="13">
        <v>8194</v>
      </c>
      <c r="G1370">
        <f t="shared" si="63"/>
        <v>0</v>
      </c>
      <c r="H1370">
        <f t="shared" si="64"/>
        <v>0</v>
      </c>
      <c r="I1370">
        <f t="shared" si="65"/>
        <v>0</v>
      </c>
    </row>
    <row r="1371" spans="1:9" x14ac:dyDescent="0.3">
      <c r="A1371" s="12">
        <v>62050</v>
      </c>
      <c r="B1371" s="5">
        <v>62100</v>
      </c>
      <c r="C1371" s="6">
        <v>9596</v>
      </c>
      <c r="D1371" s="6">
        <v>7068</v>
      </c>
      <c r="E1371" s="6">
        <v>9596</v>
      </c>
      <c r="F1371" s="13">
        <v>8205</v>
      </c>
      <c r="G1371">
        <f t="shared" si="63"/>
        <v>0</v>
      </c>
      <c r="H1371">
        <f t="shared" si="64"/>
        <v>0</v>
      </c>
      <c r="I1371">
        <f t="shared" si="65"/>
        <v>0</v>
      </c>
    </row>
    <row r="1372" spans="1:9" x14ac:dyDescent="0.3">
      <c r="A1372" s="12">
        <v>62100</v>
      </c>
      <c r="B1372" s="5">
        <v>62150</v>
      </c>
      <c r="C1372" s="6">
        <v>9607</v>
      </c>
      <c r="D1372" s="6">
        <v>7074</v>
      </c>
      <c r="E1372" s="6">
        <v>9607</v>
      </c>
      <c r="F1372" s="13">
        <v>8216</v>
      </c>
      <c r="G1372">
        <f t="shared" si="63"/>
        <v>0</v>
      </c>
      <c r="H1372">
        <f t="shared" si="64"/>
        <v>0</v>
      </c>
      <c r="I1372">
        <f t="shared" si="65"/>
        <v>0</v>
      </c>
    </row>
    <row r="1373" spans="1:9" x14ac:dyDescent="0.3">
      <c r="A1373" s="12">
        <v>62150</v>
      </c>
      <c r="B1373" s="5">
        <v>62200</v>
      </c>
      <c r="C1373" s="6">
        <v>9618</v>
      </c>
      <c r="D1373" s="6">
        <v>7080</v>
      </c>
      <c r="E1373" s="6">
        <v>9618</v>
      </c>
      <c r="F1373" s="13">
        <v>8227</v>
      </c>
      <c r="G1373">
        <f t="shared" si="63"/>
        <v>0</v>
      </c>
      <c r="H1373">
        <f t="shared" si="64"/>
        <v>0</v>
      </c>
      <c r="I1373">
        <f t="shared" si="65"/>
        <v>0</v>
      </c>
    </row>
    <row r="1374" spans="1:9" x14ac:dyDescent="0.3">
      <c r="A1374" s="12">
        <v>62200</v>
      </c>
      <c r="B1374" s="5">
        <v>62250</v>
      </c>
      <c r="C1374" s="6">
        <v>9629</v>
      </c>
      <c r="D1374" s="6">
        <v>7086</v>
      </c>
      <c r="E1374" s="6">
        <v>9629</v>
      </c>
      <c r="F1374" s="13">
        <v>8238</v>
      </c>
      <c r="G1374">
        <f t="shared" si="63"/>
        <v>0</v>
      </c>
      <c r="H1374">
        <f t="shared" si="64"/>
        <v>0</v>
      </c>
      <c r="I1374">
        <f t="shared" si="65"/>
        <v>0</v>
      </c>
    </row>
    <row r="1375" spans="1:9" x14ac:dyDescent="0.3">
      <c r="A1375" s="12">
        <v>62250</v>
      </c>
      <c r="B1375" s="5">
        <v>62300</v>
      </c>
      <c r="C1375" s="6">
        <v>9640</v>
      </c>
      <c r="D1375" s="6">
        <v>7092</v>
      </c>
      <c r="E1375" s="6">
        <v>9640</v>
      </c>
      <c r="F1375" s="13">
        <v>8249</v>
      </c>
      <c r="G1375">
        <f t="shared" si="63"/>
        <v>0</v>
      </c>
      <c r="H1375">
        <f t="shared" si="64"/>
        <v>0</v>
      </c>
      <c r="I1375">
        <f t="shared" si="65"/>
        <v>0</v>
      </c>
    </row>
    <row r="1376" spans="1:9" x14ac:dyDescent="0.3">
      <c r="A1376" s="12">
        <v>62300</v>
      </c>
      <c r="B1376" s="5">
        <v>62350</v>
      </c>
      <c r="C1376" s="6">
        <v>9651</v>
      </c>
      <c r="D1376" s="6">
        <v>7098</v>
      </c>
      <c r="E1376" s="6">
        <v>9651</v>
      </c>
      <c r="F1376" s="13">
        <v>8260</v>
      </c>
      <c r="G1376">
        <f t="shared" si="63"/>
        <v>0</v>
      </c>
      <c r="H1376">
        <f t="shared" si="64"/>
        <v>0</v>
      </c>
      <c r="I1376">
        <f t="shared" si="65"/>
        <v>0</v>
      </c>
    </row>
    <row r="1377" spans="1:9" x14ac:dyDescent="0.3">
      <c r="A1377" s="12">
        <v>62350</v>
      </c>
      <c r="B1377" s="5">
        <v>62400</v>
      </c>
      <c r="C1377" s="6">
        <v>9662</v>
      </c>
      <c r="D1377" s="6">
        <v>7104</v>
      </c>
      <c r="E1377" s="6">
        <v>9662</v>
      </c>
      <c r="F1377" s="13">
        <v>8271</v>
      </c>
      <c r="G1377">
        <f t="shared" si="63"/>
        <v>0</v>
      </c>
      <c r="H1377">
        <f t="shared" si="64"/>
        <v>0</v>
      </c>
      <c r="I1377">
        <f t="shared" si="65"/>
        <v>0</v>
      </c>
    </row>
    <row r="1378" spans="1:9" x14ac:dyDescent="0.3">
      <c r="A1378" s="12">
        <v>62400</v>
      </c>
      <c r="B1378" s="5">
        <v>62450</v>
      </c>
      <c r="C1378" s="6">
        <v>9673</v>
      </c>
      <c r="D1378" s="6">
        <v>7110</v>
      </c>
      <c r="E1378" s="6">
        <v>9673</v>
      </c>
      <c r="F1378" s="13">
        <v>8282</v>
      </c>
      <c r="G1378">
        <f t="shared" si="63"/>
        <v>0</v>
      </c>
      <c r="H1378">
        <f t="shared" si="64"/>
        <v>0</v>
      </c>
      <c r="I1378">
        <f t="shared" si="65"/>
        <v>0</v>
      </c>
    </row>
    <row r="1379" spans="1:9" x14ac:dyDescent="0.3">
      <c r="A1379" s="12">
        <v>62450</v>
      </c>
      <c r="B1379" s="5">
        <v>62500</v>
      </c>
      <c r="C1379" s="6">
        <v>9684</v>
      </c>
      <c r="D1379" s="6">
        <v>7116</v>
      </c>
      <c r="E1379" s="6">
        <v>9684</v>
      </c>
      <c r="F1379" s="13">
        <v>8293</v>
      </c>
      <c r="G1379">
        <f t="shared" si="63"/>
        <v>0</v>
      </c>
      <c r="H1379">
        <f t="shared" si="64"/>
        <v>0</v>
      </c>
      <c r="I1379">
        <f t="shared" si="65"/>
        <v>0</v>
      </c>
    </row>
    <row r="1380" spans="1:9" x14ac:dyDescent="0.3">
      <c r="A1380" s="12">
        <v>62500</v>
      </c>
      <c r="B1380" s="5">
        <v>62550</v>
      </c>
      <c r="C1380" s="6">
        <v>9695</v>
      </c>
      <c r="D1380" s="6">
        <v>7122</v>
      </c>
      <c r="E1380" s="6">
        <v>9695</v>
      </c>
      <c r="F1380" s="13">
        <v>8304</v>
      </c>
      <c r="G1380">
        <f t="shared" si="63"/>
        <v>0</v>
      </c>
      <c r="H1380">
        <f t="shared" si="64"/>
        <v>0</v>
      </c>
      <c r="I1380">
        <f t="shared" si="65"/>
        <v>0</v>
      </c>
    </row>
    <row r="1381" spans="1:9" x14ac:dyDescent="0.3">
      <c r="A1381" s="12">
        <v>62550</v>
      </c>
      <c r="B1381" s="5">
        <v>62600</v>
      </c>
      <c r="C1381" s="6">
        <v>9706</v>
      </c>
      <c r="D1381" s="6">
        <v>7128</v>
      </c>
      <c r="E1381" s="6">
        <v>9706</v>
      </c>
      <c r="F1381" s="13">
        <v>8315</v>
      </c>
      <c r="G1381">
        <f t="shared" si="63"/>
        <v>0</v>
      </c>
      <c r="H1381">
        <f t="shared" si="64"/>
        <v>0</v>
      </c>
      <c r="I1381">
        <f t="shared" si="65"/>
        <v>0</v>
      </c>
    </row>
    <row r="1382" spans="1:9" x14ac:dyDescent="0.3">
      <c r="A1382" s="12">
        <v>62600</v>
      </c>
      <c r="B1382" s="5">
        <v>62650</v>
      </c>
      <c r="C1382" s="6">
        <v>9717</v>
      </c>
      <c r="D1382" s="6">
        <v>7134</v>
      </c>
      <c r="E1382" s="6">
        <v>9717</v>
      </c>
      <c r="F1382" s="13">
        <v>8326</v>
      </c>
      <c r="G1382">
        <f t="shared" si="63"/>
        <v>0</v>
      </c>
      <c r="H1382">
        <f t="shared" si="64"/>
        <v>0</v>
      </c>
      <c r="I1382">
        <f t="shared" si="65"/>
        <v>0</v>
      </c>
    </row>
    <row r="1383" spans="1:9" x14ac:dyDescent="0.3">
      <c r="A1383" s="12">
        <v>62650</v>
      </c>
      <c r="B1383" s="5">
        <v>62700</v>
      </c>
      <c r="C1383" s="6">
        <v>9728</v>
      </c>
      <c r="D1383" s="6">
        <v>7140</v>
      </c>
      <c r="E1383" s="6">
        <v>9728</v>
      </c>
      <c r="F1383" s="13">
        <v>8337</v>
      </c>
      <c r="G1383">
        <f t="shared" si="63"/>
        <v>0</v>
      </c>
      <c r="H1383">
        <f t="shared" si="64"/>
        <v>0</v>
      </c>
      <c r="I1383">
        <f t="shared" si="65"/>
        <v>0</v>
      </c>
    </row>
    <row r="1384" spans="1:9" x14ac:dyDescent="0.3">
      <c r="A1384" s="12">
        <v>62700</v>
      </c>
      <c r="B1384" s="5">
        <v>62750</v>
      </c>
      <c r="C1384" s="6">
        <v>9739</v>
      </c>
      <c r="D1384" s="6">
        <v>7146</v>
      </c>
      <c r="E1384" s="6">
        <v>9739</v>
      </c>
      <c r="F1384" s="13">
        <v>8348</v>
      </c>
      <c r="G1384">
        <f t="shared" si="63"/>
        <v>0</v>
      </c>
      <c r="H1384">
        <f t="shared" si="64"/>
        <v>0</v>
      </c>
      <c r="I1384">
        <f t="shared" si="65"/>
        <v>0</v>
      </c>
    </row>
    <row r="1385" spans="1:9" x14ac:dyDescent="0.3">
      <c r="A1385" s="12">
        <v>62750</v>
      </c>
      <c r="B1385" s="5">
        <v>62800</v>
      </c>
      <c r="C1385" s="6">
        <v>9750</v>
      </c>
      <c r="D1385" s="6">
        <v>7152</v>
      </c>
      <c r="E1385" s="6">
        <v>9750</v>
      </c>
      <c r="F1385" s="13">
        <v>8359</v>
      </c>
      <c r="G1385">
        <f t="shared" si="63"/>
        <v>0</v>
      </c>
      <c r="H1385">
        <f t="shared" si="64"/>
        <v>0</v>
      </c>
      <c r="I1385">
        <f t="shared" si="65"/>
        <v>0</v>
      </c>
    </row>
    <row r="1386" spans="1:9" x14ac:dyDescent="0.3">
      <c r="A1386" s="12">
        <v>62800</v>
      </c>
      <c r="B1386" s="5">
        <v>62850</v>
      </c>
      <c r="C1386" s="6">
        <v>9761</v>
      </c>
      <c r="D1386" s="6">
        <v>7158</v>
      </c>
      <c r="E1386" s="6">
        <v>9761</v>
      </c>
      <c r="F1386" s="13">
        <v>8370</v>
      </c>
      <c r="G1386">
        <f t="shared" si="63"/>
        <v>0</v>
      </c>
      <c r="H1386">
        <f t="shared" si="64"/>
        <v>0</v>
      </c>
      <c r="I1386">
        <f t="shared" si="65"/>
        <v>0</v>
      </c>
    </row>
    <row r="1387" spans="1:9" x14ac:dyDescent="0.3">
      <c r="A1387" s="12">
        <v>62850</v>
      </c>
      <c r="B1387" s="5">
        <v>62900</v>
      </c>
      <c r="C1387" s="6">
        <v>9772</v>
      </c>
      <c r="D1387" s="6">
        <v>7164</v>
      </c>
      <c r="E1387" s="6">
        <v>9772</v>
      </c>
      <c r="F1387" s="13">
        <v>8381</v>
      </c>
      <c r="G1387">
        <f t="shared" si="63"/>
        <v>0</v>
      </c>
      <c r="H1387">
        <f t="shared" si="64"/>
        <v>0</v>
      </c>
      <c r="I1387">
        <f t="shared" si="65"/>
        <v>0</v>
      </c>
    </row>
    <row r="1388" spans="1:9" x14ac:dyDescent="0.3">
      <c r="A1388" s="12">
        <v>62900</v>
      </c>
      <c r="B1388" s="5">
        <v>62950</v>
      </c>
      <c r="C1388" s="6">
        <v>9783</v>
      </c>
      <c r="D1388" s="6">
        <v>7170</v>
      </c>
      <c r="E1388" s="6">
        <v>9783</v>
      </c>
      <c r="F1388" s="13">
        <v>8392</v>
      </c>
      <c r="G1388">
        <f t="shared" si="63"/>
        <v>0</v>
      </c>
      <c r="H1388">
        <f t="shared" si="64"/>
        <v>0</v>
      </c>
      <c r="I1388">
        <f t="shared" si="65"/>
        <v>0</v>
      </c>
    </row>
    <row r="1389" spans="1:9" ht="15" thickBot="1" x14ac:dyDescent="0.35">
      <c r="A1389" s="12">
        <v>62950</v>
      </c>
      <c r="B1389" s="5">
        <v>63000</v>
      </c>
      <c r="C1389" s="6">
        <v>9794</v>
      </c>
      <c r="D1389" s="6">
        <v>7176</v>
      </c>
      <c r="E1389" s="6">
        <v>9794</v>
      </c>
      <c r="F1389" s="13">
        <v>8403</v>
      </c>
      <c r="G1389">
        <f t="shared" si="63"/>
        <v>0</v>
      </c>
      <c r="H1389">
        <f t="shared" si="64"/>
        <v>0</v>
      </c>
      <c r="I1389">
        <f t="shared" si="65"/>
        <v>0</v>
      </c>
    </row>
    <row r="1390" spans="1:9" ht="15.6" thickTop="1" thickBot="1" x14ac:dyDescent="0.35">
      <c r="A1390" s="23">
        <v>63000</v>
      </c>
      <c r="B1390" s="24"/>
      <c r="C1390" s="24"/>
      <c r="D1390" s="24"/>
      <c r="E1390" s="24"/>
      <c r="F1390" s="25"/>
      <c r="G1390">
        <f t="shared" si="63"/>
        <v>0</v>
      </c>
      <c r="H1390">
        <f t="shared" si="64"/>
        <v>0</v>
      </c>
      <c r="I1390">
        <f t="shared" si="65"/>
        <v>0</v>
      </c>
    </row>
    <row r="1391" spans="1:9" x14ac:dyDescent="0.3">
      <c r="A1391" s="12">
        <v>63000</v>
      </c>
      <c r="B1391" s="5">
        <v>63050</v>
      </c>
      <c r="C1391" s="6">
        <v>9805</v>
      </c>
      <c r="D1391" s="6">
        <v>7182</v>
      </c>
      <c r="E1391" s="6">
        <v>9805</v>
      </c>
      <c r="F1391" s="13">
        <v>8414</v>
      </c>
      <c r="G1391">
        <f t="shared" si="63"/>
        <v>0</v>
      </c>
      <c r="H1391">
        <f t="shared" si="64"/>
        <v>0</v>
      </c>
      <c r="I1391">
        <f t="shared" si="65"/>
        <v>0</v>
      </c>
    </row>
    <row r="1392" spans="1:9" x14ac:dyDescent="0.3">
      <c r="A1392" s="12">
        <v>63050</v>
      </c>
      <c r="B1392" s="5">
        <v>63100</v>
      </c>
      <c r="C1392" s="6">
        <v>9816</v>
      </c>
      <c r="D1392" s="6">
        <v>7188</v>
      </c>
      <c r="E1392" s="6">
        <v>9816</v>
      </c>
      <c r="F1392" s="13">
        <v>8425</v>
      </c>
      <c r="G1392">
        <f t="shared" si="63"/>
        <v>0</v>
      </c>
      <c r="H1392">
        <f t="shared" si="64"/>
        <v>0</v>
      </c>
      <c r="I1392">
        <f t="shared" si="65"/>
        <v>0</v>
      </c>
    </row>
    <row r="1393" spans="1:9" x14ac:dyDescent="0.3">
      <c r="A1393" s="12">
        <v>63100</v>
      </c>
      <c r="B1393" s="5">
        <v>63150</v>
      </c>
      <c r="C1393" s="6">
        <v>9827</v>
      </c>
      <c r="D1393" s="6">
        <v>7194</v>
      </c>
      <c r="E1393" s="6">
        <v>9827</v>
      </c>
      <c r="F1393" s="13">
        <v>8436</v>
      </c>
      <c r="G1393">
        <f t="shared" si="63"/>
        <v>0</v>
      </c>
      <c r="H1393">
        <f t="shared" si="64"/>
        <v>0</v>
      </c>
      <c r="I1393">
        <f t="shared" si="65"/>
        <v>0</v>
      </c>
    </row>
    <row r="1394" spans="1:9" x14ac:dyDescent="0.3">
      <c r="A1394" s="12">
        <v>63150</v>
      </c>
      <c r="B1394" s="5">
        <v>63200</v>
      </c>
      <c r="C1394" s="6">
        <v>9838</v>
      </c>
      <c r="D1394" s="6">
        <v>7200</v>
      </c>
      <c r="E1394" s="6">
        <v>9838</v>
      </c>
      <c r="F1394" s="13">
        <v>8447</v>
      </c>
      <c r="G1394">
        <f t="shared" si="63"/>
        <v>0</v>
      </c>
      <c r="H1394">
        <f t="shared" si="64"/>
        <v>0</v>
      </c>
      <c r="I1394">
        <f t="shared" si="65"/>
        <v>0</v>
      </c>
    </row>
    <row r="1395" spans="1:9" x14ac:dyDescent="0.3">
      <c r="A1395" s="12">
        <v>63200</v>
      </c>
      <c r="B1395" s="5">
        <v>63250</v>
      </c>
      <c r="C1395" s="6">
        <v>9849</v>
      </c>
      <c r="D1395" s="6">
        <v>7206</v>
      </c>
      <c r="E1395" s="6">
        <v>9849</v>
      </c>
      <c r="F1395" s="13">
        <v>8458</v>
      </c>
      <c r="G1395">
        <f t="shared" si="63"/>
        <v>0</v>
      </c>
      <c r="H1395">
        <f t="shared" si="64"/>
        <v>0</v>
      </c>
      <c r="I1395">
        <f t="shared" si="65"/>
        <v>0</v>
      </c>
    </row>
    <row r="1396" spans="1:9" x14ac:dyDescent="0.3">
      <c r="A1396" s="12">
        <v>63250</v>
      </c>
      <c r="B1396" s="5">
        <v>63300</v>
      </c>
      <c r="C1396" s="6">
        <v>9860</v>
      </c>
      <c r="D1396" s="6">
        <v>7212</v>
      </c>
      <c r="E1396" s="6">
        <v>9860</v>
      </c>
      <c r="F1396" s="13">
        <v>8469</v>
      </c>
      <c r="G1396">
        <f t="shared" si="63"/>
        <v>0</v>
      </c>
      <c r="H1396">
        <f t="shared" si="64"/>
        <v>0</v>
      </c>
      <c r="I1396">
        <f t="shared" si="65"/>
        <v>0</v>
      </c>
    </row>
    <row r="1397" spans="1:9" x14ac:dyDescent="0.3">
      <c r="A1397" s="12">
        <v>63300</v>
      </c>
      <c r="B1397" s="5">
        <v>63350</v>
      </c>
      <c r="C1397" s="6">
        <v>9871</v>
      </c>
      <c r="D1397" s="6">
        <v>7218</v>
      </c>
      <c r="E1397" s="6">
        <v>9871</v>
      </c>
      <c r="F1397" s="13">
        <v>8480</v>
      </c>
      <c r="G1397">
        <f t="shared" si="63"/>
        <v>0</v>
      </c>
      <c r="H1397">
        <f t="shared" si="64"/>
        <v>0</v>
      </c>
      <c r="I1397">
        <f t="shared" si="65"/>
        <v>0</v>
      </c>
    </row>
    <row r="1398" spans="1:9" x14ac:dyDescent="0.3">
      <c r="A1398" s="12">
        <v>63350</v>
      </c>
      <c r="B1398" s="5">
        <v>63400</v>
      </c>
      <c r="C1398" s="6">
        <v>9882</v>
      </c>
      <c r="D1398" s="6">
        <v>7224</v>
      </c>
      <c r="E1398" s="6">
        <v>9882</v>
      </c>
      <c r="F1398" s="13">
        <v>8491</v>
      </c>
      <c r="G1398">
        <f t="shared" si="63"/>
        <v>0</v>
      </c>
      <c r="H1398">
        <f t="shared" si="64"/>
        <v>0</v>
      </c>
      <c r="I1398">
        <f t="shared" si="65"/>
        <v>0</v>
      </c>
    </row>
    <row r="1399" spans="1:9" x14ac:dyDescent="0.3">
      <c r="A1399" s="12">
        <v>63400</v>
      </c>
      <c r="B1399" s="5">
        <v>63450</v>
      </c>
      <c r="C1399" s="6">
        <v>9893</v>
      </c>
      <c r="D1399" s="6">
        <v>7230</v>
      </c>
      <c r="E1399" s="6">
        <v>9893</v>
      </c>
      <c r="F1399" s="13">
        <v>8502</v>
      </c>
      <c r="G1399">
        <f t="shared" si="63"/>
        <v>0</v>
      </c>
      <c r="H1399">
        <f t="shared" si="64"/>
        <v>0</v>
      </c>
      <c r="I1399">
        <f t="shared" si="65"/>
        <v>0</v>
      </c>
    </row>
    <row r="1400" spans="1:9" x14ac:dyDescent="0.3">
      <c r="A1400" s="12">
        <v>63450</v>
      </c>
      <c r="B1400" s="5">
        <v>63500</v>
      </c>
      <c r="C1400" s="6">
        <v>9904</v>
      </c>
      <c r="D1400" s="6">
        <v>7236</v>
      </c>
      <c r="E1400" s="6">
        <v>9904</v>
      </c>
      <c r="F1400" s="13">
        <v>8513</v>
      </c>
      <c r="G1400">
        <f t="shared" si="63"/>
        <v>0</v>
      </c>
      <c r="H1400">
        <f t="shared" si="64"/>
        <v>0</v>
      </c>
      <c r="I1400">
        <f t="shared" si="65"/>
        <v>0</v>
      </c>
    </row>
    <row r="1401" spans="1:9" x14ac:dyDescent="0.3">
      <c r="A1401" s="12">
        <v>63500</v>
      </c>
      <c r="B1401" s="5">
        <v>63550</v>
      </c>
      <c r="C1401" s="6">
        <v>9915</v>
      </c>
      <c r="D1401" s="6">
        <v>7242</v>
      </c>
      <c r="E1401" s="6">
        <v>9915</v>
      </c>
      <c r="F1401" s="13">
        <v>8524</v>
      </c>
      <c r="G1401">
        <f t="shared" si="63"/>
        <v>0</v>
      </c>
      <c r="H1401">
        <f t="shared" si="64"/>
        <v>0</v>
      </c>
      <c r="I1401">
        <f t="shared" si="65"/>
        <v>0</v>
      </c>
    </row>
    <row r="1402" spans="1:9" x14ac:dyDescent="0.3">
      <c r="A1402" s="12">
        <v>63550</v>
      </c>
      <c r="B1402" s="5">
        <v>63600</v>
      </c>
      <c r="C1402" s="6">
        <v>9926</v>
      </c>
      <c r="D1402" s="6">
        <v>7248</v>
      </c>
      <c r="E1402" s="6">
        <v>9926</v>
      </c>
      <c r="F1402" s="13">
        <v>8535</v>
      </c>
      <c r="G1402">
        <f t="shared" si="63"/>
        <v>0</v>
      </c>
      <c r="H1402">
        <f t="shared" si="64"/>
        <v>0</v>
      </c>
      <c r="I1402">
        <f t="shared" si="65"/>
        <v>0</v>
      </c>
    </row>
    <row r="1403" spans="1:9" x14ac:dyDescent="0.3">
      <c r="A1403" s="12">
        <v>63600</v>
      </c>
      <c r="B1403" s="5">
        <v>63650</v>
      </c>
      <c r="C1403" s="6">
        <v>9937</v>
      </c>
      <c r="D1403" s="6">
        <v>7254</v>
      </c>
      <c r="E1403" s="6">
        <v>9937</v>
      </c>
      <c r="F1403" s="13">
        <v>8546</v>
      </c>
      <c r="G1403">
        <f t="shared" si="63"/>
        <v>0</v>
      </c>
      <c r="H1403">
        <f t="shared" si="64"/>
        <v>0</v>
      </c>
      <c r="I1403">
        <f t="shared" si="65"/>
        <v>0</v>
      </c>
    </row>
    <row r="1404" spans="1:9" x14ac:dyDescent="0.3">
      <c r="A1404" s="12">
        <v>63650</v>
      </c>
      <c r="B1404" s="5">
        <v>63700</v>
      </c>
      <c r="C1404" s="6">
        <v>9948</v>
      </c>
      <c r="D1404" s="6">
        <v>7260</v>
      </c>
      <c r="E1404" s="6">
        <v>9948</v>
      </c>
      <c r="F1404" s="13">
        <v>8557</v>
      </c>
      <c r="G1404">
        <f t="shared" si="63"/>
        <v>0</v>
      </c>
      <c r="H1404">
        <f t="shared" si="64"/>
        <v>0</v>
      </c>
      <c r="I1404">
        <f t="shared" si="65"/>
        <v>0</v>
      </c>
    </row>
    <row r="1405" spans="1:9" x14ac:dyDescent="0.3">
      <c r="A1405" s="12">
        <v>63700</v>
      </c>
      <c r="B1405" s="5">
        <v>63750</v>
      </c>
      <c r="C1405" s="6">
        <v>9959</v>
      </c>
      <c r="D1405" s="6">
        <v>7266</v>
      </c>
      <c r="E1405" s="6">
        <v>9959</v>
      </c>
      <c r="F1405" s="13">
        <v>8568</v>
      </c>
      <c r="G1405">
        <f t="shared" si="63"/>
        <v>0</v>
      </c>
      <c r="H1405">
        <f t="shared" si="64"/>
        <v>0</v>
      </c>
      <c r="I1405">
        <f t="shared" si="65"/>
        <v>0</v>
      </c>
    </row>
    <row r="1406" spans="1:9" x14ac:dyDescent="0.3">
      <c r="A1406" s="12">
        <v>63750</v>
      </c>
      <c r="B1406" s="5">
        <v>63800</v>
      </c>
      <c r="C1406" s="6">
        <v>9970</v>
      </c>
      <c r="D1406" s="6">
        <v>7272</v>
      </c>
      <c r="E1406" s="6">
        <v>9970</v>
      </c>
      <c r="F1406" s="13">
        <v>8579</v>
      </c>
      <c r="G1406">
        <f t="shared" si="63"/>
        <v>0</v>
      </c>
      <c r="H1406">
        <f t="shared" si="64"/>
        <v>0</v>
      </c>
      <c r="I1406">
        <f t="shared" si="65"/>
        <v>0</v>
      </c>
    </row>
    <row r="1407" spans="1:9" x14ac:dyDescent="0.3">
      <c r="A1407" s="12">
        <v>63800</v>
      </c>
      <c r="B1407" s="5">
        <v>63850</v>
      </c>
      <c r="C1407" s="6">
        <v>9981</v>
      </c>
      <c r="D1407" s="6">
        <v>7278</v>
      </c>
      <c r="E1407" s="6">
        <v>9981</v>
      </c>
      <c r="F1407" s="13">
        <v>8590</v>
      </c>
      <c r="G1407">
        <f t="shared" si="63"/>
        <v>0</v>
      </c>
      <c r="H1407">
        <f t="shared" si="64"/>
        <v>0</v>
      </c>
      <c r="I1407">
        <f t="shared" si="65"/>
        <v>0</v>
      </c>
    </row>
    <row r="1408" spans="1:9" x14ac:dyDescent="0.3">
      <c r="A1408" s="12">
        <v>63850</v>
      </c>
      <c r="B1408" s="5">
        <v>63900</v>
      </c>
      <c r="C1408" s="6">
        <v>9992</v>
      </c>
      <c r="D1408" s="6">
        <v>7284</v>
      </c>
      <c r="E1408" s="6">
        <v>9992</v>
      </c>
      <c r="F1408" s="13">
        <v>8601</v>
      </c>
      <c r="G1408">
        <f t="shared" si="63"/>
        <v>0</v>
      </c>
      <c r="H1408">
        <f t="shared" si="64"/>
        <v>0</v>
      </c>
      <c r="I1408">
        <f t="shared" si="65"/>
        <v>0</v>
      </c>
    </row>
    <row r="1409" spans="1:9" x14ac:dyDescent="0.3">
      <c r="A1409" s="12">
        <v>63900</v>
      </c>
      <c r="B1409" s="5">
        <v>63950</v>
      </c>
      <c r="C1409" s="6">
        <v>10003</v>
      </c>
      <c r="D1409" s="6">
        <v>7290</v>
      </c>
      <c r="E1409" s="6">
        <v>10003</v>
      </c>
      <c r="F1409" s="13">
        <v>8612</v>
      </c>
      <c r="G1409">
        <f t="shared" si="63"/>
        <v>0</v>
      </c>
      <c r="H1409">
        <f t="shared" si="64"/>
        <v>0</v>
      </c>
      <c r="I1409">
        <f t="shared" si="65"/>
        <v>0</v>
      </c>
    </row>
    <row r="1410" spans="1:9" ht="15" thickBot="1" x14ac:dyDescent="0.35">
      <c r="A1410" s="12">
        <v>63950</v>
      </c>
      <c r="B1410" s="5">
        <v>64000</v>
      </c>
      <c r="C1410" s="6">
        <v>10014</v>
      </c>
      <c r="D1410" s="6">
        <v>7296</v>
      </c>
      <c r="E1410" s="6">
        <v>10014</v>
      </c>
      <c r="F1410" s="13">
        <v>8623</v>
      </c>
      <c r="G1410">
        <f t="shared" si="63"/>
        <v>0</v>
      </c>
      <c r="H1410">
        <f t="shared" si="64"/>
        <v>0</v>
      </c>
      <c r="I1410">
        <f t="shared" si="65"/>
        <v>0</v>
      </c>
    </row>
    <row r="1411" spans="1:9" ht="15.6" thickTop="1" thickBot="1" x14ac:dyDescent="0.35">
      <c r="A1411" s="23">
        <v>64000</v>
      </c>
      <c r="B1411" s="24"/>
      <c r="C1411" s="24"/>
      <c r="D1411" s="24"/>
      <c r="E1411" s="24"/>
      <c r="F1411" s="25"/>
      <c r="G1411">
        <f t="shared" si="63"/>
        <v>0</v>
      </c>
      <c r="H1411">
        <f t="shared" si="64"/>
        <v>0</v>
      </c>
      <c r="I1411">
        <f t="shared" si="65"/>
        <v>0</v>
      </c>
    </row>
    <row r="1412" spans="1:9" x14ac:dyDescent="0.3">
      <c r="A1412" s="12">
        <v>64000</v>
      </c>
      <c r="B1412" s="5">
        <v>64050</v>
      </c>
      <c r="C1412" s="6">
        <v>10025</v>
      </c>
      <c r="D1412" s="6">
        <v>7302</v>
      </c>
      <c r="E1412" s="6">
        <v>10025</v>
      </c>
      <c r="F1412" s="13">
        <v>8634</v>
      </c>
      <c r="G1412">
        <f t="shared" si="63"/>
        <v>0</v>
      </c>
      <c r="H1412">
        <f t="shared" si="64"/>
        <v>0</v>
      </c>
      <c r="I1412">
        <f t="shared" si="65"/>
        <v>0</v>
      </c>
    </row>
    <row r="1413" spans="1:9" x14ac:dyDescent="0.3">
      <c r="A1413" s="12">
        <v>64050</v>
      </c>
      <c r="B1413" s="5">
        <v>64100</v>
      </c>
      <c r="C1413" s="6">
        <v>10036</v>
      </c>
      <c r="D1413" s="6">
        <v>7308</v>
      </c>
      <c r="E1413" s="6">
        <v>10036</v>
      </c>
      <c r="F1413" s="13">
        <v>8645</v>
      </c>
      <c r="G1413">
        <f t="shared" si="63"/>
        <v>0</v>
      </c>
      <c r="H1413">
        <f t="shared" si="64"/>
        <v>0</v>
      </c>
      <c r="I1413">
        <f t="shared" si="65"/>
        <v>0</v>
      </c>
    </row>
    <row r="1414" spans="1:9" x14ac:dyDescent="0.3">
      <c r="A1414" s="12">
        <v>64100</v>
      </c>
      <c r="B1414" s="5">
        <v>64150</v>
      </c>
      <c r="C1414" s="6">
        <v>10047</v>
      </c>
      <c r="D1414" s="6">
        <v>7314</v>
      </c>
      <c r="E1414" s="6">
        <v>10047</v>
      </c>
      <c r="F1414" s="13">
        <v>8656</v>
      </c>
      <c r="G1414">
        <f t="shared" si="63"/>
        <v>0</v>
      </c>
      <c r="H1414">
        <f t="shared" si="64"/>
        <v>0</v>
      </c>
      <c r="I1414">
        <f t="shared" si="65"/>
        <v>0</v>
      </c>
    </row>
    <row r="1415" spans="1:9" x14ac:dyDescent="0.3">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
      <c r="A1416" s="12">
        <v>64200</v>
      </c>
      <c r="B1416" s="5">
        <v>64250</v>
      </c>
      <c r="C1416" s="6">
        <v>10069</v>
      </c>
      <c r="D1416" s="6">
        <v>7326</v>
      </c>
      <c r="E1416" s="6">
        <v>10069</v>
      </c>
      <c r="F1416" s="13">
        <v>8678</v>
      </c>
      <c r="G1416">
        <f t="shared" si="66"/>
        <v>0</v>
      </c>
      <c r="H1416">
        <f t="shared" si="67"/>
        <v>0</v>
      </c>
      <c r="I1416">
        <f t="shared" si="68"/>
        <v>0</v>
      </c>
    </row>
    <row r="1417" spans="1:9" x14ac:dyDescent="0.3">
      <c r="A1417" s="12">
        <v>64250</v>
      </c>
      <c r="B1417" s="5">
        <v>64300</v>
      </c>
      <c r="C1417" s="6">
        <v>10080</v>
      </c>
      <c r="D1417" s="6">
        <v>7332</v>
      </c>
      <c r="E1417" s="6">
        <v>10080</v>
      </c>
      <c r="F1417" s="13">
        <v>8689</v>
      </c>
      <c r="G1417">
        <f t="shared" si="66"/>
        <v>0</v>
      </c>
      <c r="H1417">
        <f t="shared" si="67"/>
        <v>0</v>
      </c>
      <c r="I1417">
        <f t="shared" si="68"/>
        <v>0</v>
      </c>
    </row>
    <row r="1418" spans="1:9" x14ac:dyDescent="0.3">
      <c r="A1418" s="12">
        <v>64300</v>
      </c>
      <c r="B1418" s="5">
        <v>64350</v>
      </c>
      <c r="C1418" s="6">
        <v>10091</v>
      </c>
      <c r="D1418" s="6">
        <v>7338</v>
      </c>
      <c r="E1418" s="6">
        <v>10091</v>
      </c>
      <c r="F1418" s="13">
        <v>8700</v>
      </c>
      <c r="G1418">
        <f t="shared" si="66"/>
        <v>0</v>
      </c>
      <c r="H1418">
        <f t="shared" si="67"/>
        <v>0</v>
      </c>
      <c r="I1418">
        <f t="shared" si="68"/>
        <v>0</v>
      </c>
    </row>
    <row r="1419" spans="1:9" x14ac:dyDescent="0.3">
      <c r="A1419" s="12">
        <v>64350</v>
      </c>
      <c r="B1419" s="5">
        <v>64400</v>
      </c>
      <c r="C1419" s="6">
        <v>10102</v>
      </c>
      <c r="D1419" s="6">
        <v>7344</v>
      </c>
      <c r="E1419" s="6">
        <v>10102</v>
      </c>
      <c r="F1419" s="13">
        <v>8711</v>
      </c>
      <c r="G1419">
        <f t="shared" si="66"/>
        <v>0</v>
      </c>
      <c r="H1419">
        <f t="shared" si="67"/>
        <v>0</v>
      </c>
      <c r="I1419">
        <f t="shared" si="68"/>
        <v>0</v>
      </c>
    </row>
    <row r="1420" spans="1:9" x14ac:dyDescent="0.3">
      <c r="A1420" s="12">
        <v>64400</v>
      </c>
      <c r="B1420" s="5">
        <v>64450</v>
      </c>
      <c r="C1420" s="6">
        <v>10113</v>
      </c>
      <c r="D1420" s="6">
        <v>7350</v>
      </c>
      <c r="E1420" s="6">
        <v>10113</v>
      </c>
      <c r="F1420" s="13">
        <v>8722</v>
      </c>
      <c r="G1420">
        <f t="shared" si="66"/>
        <v>0</v>
      </c>
      <c r="H1420">
        <f t="shared" si="67"/>
        <v>0</v>
      </c>
      <c r="I1420">
        <f t="shared" si="68"/>
        <v>0</v>
      </c>
    </row>
    <row r="1421" spans="1:9" x14ac:dyDescent="0.3">
      <c r="A1421" s="12">
        <v>64450</v>
      </c>
      <c r="B1421" s="5">
        <v>64500</v>
      </c>
      <c r="C1421" s="6">
        <v>10124</v>
      </c>
      <c r="D1421" s="6">
        <v>7356</v>
      </c>
      <c r="E1421" s="6">
        <v>10124</v>
      </c>
      <c r="F1421" s="13">
        <v>8733</v>
      </c>
      <c r="G1421">
        <f t="shared" si="66"/>
        <v>0</v>
      </c>
      <c r="H1421">
        <f t="shared" si="67"/>
        <v>0</v>
      </c>
      <c r="I1421">
        <f t="shared" si="68"/>
        <v>0</v>
      </c>
    </row>
    <row r="1422" spans="1:9" x14ac:dyDescent="0.3">
      <c r="A1422" s="12">
        <v>64500</v>
      </c>
      <c r="B1422" s="5">
        <v>64550</v>
      </c>
      <c r="C1422" s="6">
        <v>10135</v>
      </c>
      <c r="D1422" s="6">
        <v>7362</v>
      </c>
      <c r="E1422" s="6">
        <v>10135</v>
      </c>
      <c r="F1422" s="13">
        <v>8744</v>
      </c>
      <c r="G1422">
        <f t="shared" si="66"/>
        <v>0</v>
      </c>
      <c r="H1422">
        <f t="shared" si="67"/>
        <v>0</v>
      </c>
      <c r="I1422">
        <f t="shared" si="68"/>
        <v>0</v>
      </c>
    </row>
    <row r="1423" spans="1:9" x14ac:dyDescent="0.3">
      <c r="A1423" s="12">
        <v>64550</v>
      </c>
      <c r="B1423" s="5">
        <v>64600</v>
      </c>
      <c r="C1423" s="6">
        <v>10146</v>
      </c>
      <c r="D1423" s="6">
        <v>7368</v>
      </c>
      <c r="E1423" s="6">
        <v>10146</v>
      </c>
      <c r="F1423" s="13">
        <v>8755</v>
      </c>
      <c r="G1423">
        <f t="shared" si="66"/>
        <v>0</v>
      </c>
      <c r="H1423">
        <f t="shared" si="67"/>
        <v>0</v>
      </c>
      <c r="I1423">
        <f t="shared" si="68"/>
        <v>0</v>
      </c>
    </row>
    <row r="1424" spans="1:9" x14ac:dyDescent="0.3">
      <c r="A1424" s="12">
        <v>64600</v>
      </c>
      <c r="B1424" s="5">
        <v>64650</v>
      </c>
      <c r="C1424" s="6">
        <v>10157</v>
      </c>
      <c r="D1424" s="6">
        <v>7374</v>
      </c>
      <c r="E1424" s="6">
        <v>10157</v>
      </c>
      <c r="F1424" s="13">
        <v>8766</v>
      </c>
      <c r="G1424">
        <f t="shared" si="66"/>
        <v>0</v>
      </c>
      <c r="H1424">
        <f t="shared" si="67"/>
        <v>0</v>
      </c>
      <c r="I1424">
        <f t="shared" si="68"/>
        <v>0</v>
      </c>
    </row>
    <row r="1425" spans="1:9" x14ac:dyDescent="0.3">
      <c r="A1425" s="12">
        <v>64650</v>
      </c>
      <c r="B1425" s="5">
        <v>64700</v>
      </c>
      <c r="C1425" s="6">
        <v>10168</v>
      </c>
      <c r="D1425" s="6">
        <v>7380</v>
      </c>
      <c r="E1425" s="6">
        <v>10168</v>
      </c>
      <c r="F1425" s="13">
        <v>8777</v>
      </c>
      <c r="G1425">
        <f t="shared" si="66"/>
        <v>0</v>
      </c>
      <c r="H1425">
        <f t="shared" si="67"/>
        <v>0</v>
      </c>
      <c r="I1425">
        <f t="shared" si="68"/>
        <v>0</v>
      </c>
    </row>
    <row r="1426" spans="1:9" x14ac:dyDescent="0.3">
      <c r="A1426" s="12">
        <v>64700</v>
      </c>
      <c r="B1426" s="5">
        <v>64750</v>
      </c>
      <c r="C1426" s="6">
        <v>10179</v>
      </c>
      <c r="D1426" s="6">
        <v>7386</v>
      </c>
      <c r="E1426" s="6">
        <v>10179</v>
      </c>
      <c r="F1426" s="13">
        <v>8788</v>
      </c>
      <c r="G1426">
        <f t="shared" si="66"/>
        <v>0</v>
      </c>
      <c r="H1426">
        <f t="shared" si="67"/>
        <v>0</v>
      </c>
      <c r="I1426">
        <f t="shared" si="68"/>
        <v>0</v>
      </c>
    </row>
    <row r="1427" spans="1:9" x14ac:dyDescent="0.3">
      <c r="A1427" s="12">
        <v>64750</v>
      </c>
      <c r="B1427" s="5">
        <v>64800</v>
      </c>
      <c r="C1427" s="6">
        <v>10190</v>
      </c>
      <c r="D1427" s="6">
        <v>7392</v>
      </c>
      <c r="E1427" s="6">
        <v>10190</v>
      </c>
      <c r="F1427" s="13">
        <v>8799</v>
      </c>
      <c r="G1427">
        <f t="shared" si="66"/>
        <v>0</v>
      </c>
      <c r="H1427">
        <f t="shared" si="67"/>
        <v>0</v>
      </c>
      <c r="I1427">
        <f t="shared" si="68"/>
        <v>0</v>
      </c>
    </row>
    <row r="1428" spans="1:9" x14ac:dyDescent="0.3">
      <c r="A1428" s="12">
        <v>64800</v>
      </c>
      <c r="B1428" s="5">
        <v>64850</v>
      </c>
      <c r="C1428" s="6">
        <v>10201</v>
      </c>
      <c r="D1428" s="6">
        <v>7398</v>
      </c>
      <c r="E1428" s="6">
        <v>10201</v>
      </c>
      <c r="F1428" s="13">
        <v>8810</v>
      </c>
      <c r="G1428">
        <f t="shared" si="66"/>
        <v>0</v>
      </c>
      <c r="H1428">
        <f t="shared" si="67"/>
        <v>0</v>
      </c>
      <c r="I1428">
        <f t="shared" si="68"/>
        <v>0</v>
      </c>
    </row>
    <row r="1429" spans="1:9" x14ac:dyDescent="0.3">
      <c r="A1429" s="12">
        <v>64850</v>
      </c>
      <c r="B1429" s="5">
        <v>64900</v>
      </c>
      <c r="C1429" s="6">
        <v>10212</v>
      </c>
      <c r="D1429" s="6">
        <v>7404</v>
      </c>
      <c r="E1429" s="6">
        <v>10212</v>
      </c>
      <c r="F1429" s="13">
        <v>8821</v>
      </c>
      <c r="G1429">
        <f t="shared" si="66"/>
        <v>0</v>
      </c>
      <c r="H1429">
        <f t="shared" si="67"/>
        <v>0</v>
      </c>
      <c r="I1429">
        <f t="shared" si="68"/>
        <v>0</v>
      </c>
    </row>
    <row r="1430" spans="1:9" x14ac:dyDescent="0.3">
      <c r="A1430" s="12">
        <v>64900</v>
      </c>
      <c r="B1430" s="5">
        <v>64950</v>
      </c>
      <c r="C1430" s="6">
        <v>10223</v>
      </c>
      <c r="D1430" s="6">
        <v>7410</v>
      </c>
      <c r="E1430" s="6">
        <v>10223</v>
      </c>
      <c r="F1430" s="13">
        <v>8832</v>
      </c>
      <c r="G1430">
        <f t="shared" si="66"/>
        <v>0</v>
      </c>
      <c r="H1430">
        <f t="shared" si="67"/>
        <v>0</v>
      </c>
      <c r="I1430">
        <f t="shared" si="68"/>
        <v>0</v>
      </c>
    </row>
    <row r="1431" spans="1:9" ht="15" thickBot="1" x14ac:dyDescent="0.35">
      <c r="A1431" s="12">
        <v>64950</v>
      </c>
      <c r="B1431" s="5">
        <v>65000</v>
      </c>
      <c r="C1431" s="6">
        <v>10234</v>
      </c>
      <c r="D1431" s="6">
        <v>7416</v>
      </c>
      <c r="E1431" s="6">
        <v>10234</v>
      </c>
      <c r="F1431" s="13">
        <v>8843</v>
      </c>
      <c r="G1431">
        <f t="shared" si="66"/>
        <v>0</v>
      </c>
      <c r="H1431">
        <f t="shared" si="67"/>
        <v>0</v>
      </c>
      <c r="I1431">
        <f t="shared" si="68"/>
        <v>0</v>
      </c>
    </row>
    <row r="1432" spans="1:9" ht="15.6" thickTop="1" thickBot="1" x14ac:dyDescent="0.35">
      <c r="A1432" s="23">
        <v>65000</v>
      </c>
      <c r="B1432" s="24"/>
      <c r="C1432" s="24"/>
      <c r="D1432" s="24"/>
      <c r="E1432" s="24"/>
      <c r="F1432" s="25"/>
      <c r="G1432">
        <f t="shared" si="66"/>
        <v>0</v>
      </c>
      <c r="H1432">
        <f t="shared" si="67"/>
        <v>0</v>
      </c>
      <c r="I1432">
        <f t="shared" si="68"/>
        <v>0</v>
      </c>
    </row>
    <row r="1433" spans="1:9" x14ac:dyDescent="0.3">
      <c r="A1433" s="12">
        <v>65000</v>
      </c>
      <c r="B1433" s="5">
        <v>65050</v>
      </c>
      <c r="C1433" s="6">
        <v>10245</v>
      </c>
      <c r="D1433" s="6">
        <v>7422</v>
      </c>
      <c r="E1433" s="6">
        <v>10245</v>
      </c>
      <c r="F1433" s="13">
        <v>8854</v>
      </c>
      <c r="G1433">
        <f t="shared" si="66"/>
        <v>0</v>
      </c>
      <c r="H1433">
        <f t="shared" si="67"/>
        <v>0</v>
      </c>
      <c r="I1433">
        <f t="shared" si="68"/>
        <v>0</v>
      </c>
    </row>
    <row r="1434" spans="1:9" x14ac:dyDescent="0.3">
      <c r="A1434" s="12">
        <v>65050</v>
      </c>
      <c r="B1434" s="5">
        <v>65100</v>
      </c>
      <c r="C1434" s="6">
        <v>10256</v>
      </c>
      <c r="D1434" s="6">
        <v>7428</v>
      </c>
      <c r="E1434" s="6">
        <v>10256</v>
      </c>
      <c r="F1434" s="13">
        <v>8865</v>
      </c>
      <c r="G1434">
        <f t="shared" si="66"/>
        <v>0</v>
      </c>
      <c r="H1434">
        <f t="shared" si="67"/>
        <v>0</v>
      </c>
      <c r="I1434">
        <f t="shared" si="68"/>
        <v>0</v>
      </c>
    </row>
    <row r="1435" spans="1:9" x14ac:dyDescent="0.3">
      <c r="A1435" s="12">
        <v>65100</v>
      </c>
      <c r="B1435" s="5">
        <v>65150</v>
      </c>
      <c r="C1435" s="6">
        <v>10267</v>
      </c>
      <c r="D1435" s="6">
        <v>7434</v>
      </c>
      <c r="E1435" s="6">
        <v>10267</v>
      </c>
      <c r="F1435" s="13">
        <v>8876</v>
      </c>
      <c r="G1435">
        <f t="shared" si="66"/>
        <v>0</v>
      </c>
      <c r="H1435">
        <f t="shared" si="67"/>
        <v>0</v>
      </c>
      <c r="I1435">
        <f t="shared" si="68"/>
        <v>0</v>
      </c>
    </row>
    <row r="1436" spans="1:9" x14ac:dyDescent="0.3">
      <c r="A1436" s="12">
        <v>65150</v>
      </c>
      <c r="B1436" s="5">
        <v>65200</v>
      </c>
      <c r="C1436" s="6">
        <v>10278</v>
      </c>
      <c r="D1436" s="6">
        <v>7440</v>
      </c>
      <c r="E1436" s="6">
        <v>10278</v>
      </c>
      <c r="F1436" s="13">
        <v>8887</v>
      </c>
      <c r="G1436">
        <f t="shared" si="66"/>
        <v>0</v>
      </c>
      <c r="H1436">
        <f t="shared" si="67"/>
        <v>0</v>
      </c>
      <c r="I1436">
        <f t="shared" si="68"/>
        <v>0</v>
      </c>
    </row>
    <row r="1437" spans="1:9" x14ac:dyDescent="0.3">
      <c r="A1437" s="12">
        <v>65200</v>
      </c>
      <c r="B1437" s="5">
        <v>65250</v>
      </c>
      <c r="C1437" s="6">
        <v>10289</v>
      </c>
      <c r="D1437" s="6">
        <v>7446</v>
      </c>
      <c r="E1437" s="6">
        <v>10289</v>
      </c>
      <c r="F1437" s="13">
        <v>8898</v>
      </c>
      <c r="G1437">
        <f t="shared" si="66"/>
        <v>0</v>
      </c>
      <c r="H1437">
        <f t="shared" si="67"/>
        <v>0</v>
      </c>
      <c r="I1437">
        <f t="shared" si="68"/>
        <v>0</v>
      </c>
    </row>
    <row r="1438" spans="1:9" x14ac:dyDescent="0.3">
      <c r="A1438" s="12">
        <v>65250</v>
      </c>
      <c r="B1438" s="5">
        <v>65300</v>
      </c>
      <c r="C1438" s="6">
        <v>10300</v>
      </c>
      <c r="D1438" s="6">
        <v>7452</v>
      </c>
      <c r="E1438" s="6">
        <v>10300</v>
      </c>
      <c r="F1438" s="13">
        <v>8909</v>
      </c>
      <c r="G1438">
        <f t="shared" si="66"/>
        <v>0</v>
      </c>
      <c r="H1438">
        <f t="shared" si="67"/>
        <v>0</v>
      </c>
      <c r="I1438">
        <f t="shared" si="68"/>
        <v>0</v>
      </c>
    </row>
    <row r="1439" spans="1:9" x14ac:dyDescent="0.3">
      <c r="A1439" s="12">
        <v>65300</v>
      </c>
      <c r="B1439" s="5">
        <v>65350</v>
      </c>
      <c r="C1439" s="6">
        <v>10311</v>
      </c>
      <c r="D1439" s="6">
        <v>7458</v>
      </c>
      <c r="E1439" s="6">
        <v>10311</v>
      </c>
      <c r="F1439" s="13">
        <v>8920</v>
      </c>
      <c r="G1439">
        <f t="shared" si="66"/>
        <v>0</v>
      </c>
      <c r="H1439">
        <f t="shared" si="67"/>
        <v>0</v>
      </c>
      <c r="I1439">
        <f t="shared" si="68"/>
        <v>0</v>
      </c>
    </row>
    <row r="1440" spans="1:9" x14ac:dyDescent="0.3">
      <c r="A1440" s="12">
        <v>65350</v>
      </c>
      <c r="B1440" s="5">
        <v>65400</v>
      </c>
      <c r="C1440" s="6">
        <v>10322</v>
      </c>
      <c r="D1440" s="6">
        <v>7464</v>
      </c>
      <c r="E1440" s="6">
        <v>10322</v>
      </c>
      <c r="F1440" s="13">
        <v>8931</v>
      </c>
      <c r="G1440">
        <f t="shared" si="66"/>
        <v>0</v>
      </c>
      <c r="H1440">
        <f t="shared" si="67"/>
        <v>0</v>
      </c>
      <c r="I1440">
        <f t="shared" si="68"/>
        <v>0</v>
      </c>
    </row>
    <row r="1441" spans="1:9" x14ac:dyDescent="0.3">
      <c r="A1441" s="12">
        <v>65400</v>
      </c>
      <c r="B1441" s="5">
        <v>65450</v>
      </c>
      <c r="C1441" s="6">
        <v>10333</v>
      </c>
      <c r="D1441" s="6">
        <v>7470</v>
      </c>
      <c r="E1441" s="6">
        <v>10333</v>
      </c>
      <c r="F1441" s="13">
        <v>8942</v>
      </c>
      <c r="G1441">
        <f t="shared" si="66"/>
        <v>0</v>
      </c>
      <c r="H1441">
        <f t="shared" si="67"/>
        <v>0</v>
      </c>
      <c r="I1441">
        <f t="shared" si="68"/>
        <v>0</v>
      </c>
    </row>
    <row r="1442" spans="1:9" x14ac:dyDescent="0.3">
      <c r="A1442" s="12">
        <v>65450</v>
      </c>
      <c r="B1442" s="5">
        <v>65500</v>
      </c>
      <c r="C1442" s="6">
        <v>10344</v>
      </c>
      <c r="D1442" s="6">
        <v>7476</v>
      </c>
      <c r="E1442" s="6">
        <v>10344</v>
      </c>
      <c r="F1442" s="13">
        <v>8953</v>
      </c>
      <c r="G1442">
        <f t="shared" si="66"/>
        <v>0</v>
      </c>
      <c r="H1442">
        <f t="shared" si="67"/>
        <v>0</v>
      </c>
      <c r="I1442">
        <f t="shared" si="68"/>
        <v>0</v>
      </c>
    </row>
    <row r="1443" spans="1:9" x14ac:dyDescent="0.3">
      <c r="A1443" s="12">
        <v>65500</v>
      </c>
      <c r="B1443" s="5">
        <v>65550</v>
      </c>
      <c r="C1443" s="6">
        <v>10355</v>
      </c>
      <c r="D1443" s="6">
        <v>7482</v>
      </c>
      <c r="E1443" s="6">
        <v>10355</v>
      </c>
      <c r="F1443" s="13">
        <v>8964</v>
      </c>
      <c r="G1443">
        <f t="shared" si="66"/>
        <v>0</v>
      </c>
      <c r="H1443">
        <f t="shared" si="67"/>
        <v>0</v>
      </c>
      <c r="I1443">
        <f t="shared" si="68"/>
        <v>0</v>
      </c>
    </row>
    <row r="1444" spans="1:9" x14ac:dyDescent="0.3">
      <c r="A1444" s="12">
        <v>65550</v>
      </c>
      <c r="B1444" s="5">
        <v>65600</v>
      </c>
      <c r="C1444" s="6">
        <v>10366</v>
      </c>
      <c r="D1444" s="6">
        <v>7488</v>
      </c>
      <c r="E1444" s="6">
        <v>10366</v>
      </c>
      <c r="F1444" s="13">
        <v>8975</v>
      </c>
      <c r="G1444">
        <f t="shared" si="66"/>
        <v>0</v>
      </c>
      <c r="H1444">
        <f t="shared" si="67"/>
        <v>0</v>
      </c>
      <c r="I1444">
        <f t="shared" si="68"/>
        <v>0</v>
      </c>
    </row>
    <row r="1445" spans="1:9" x14ac:dyDescent="0.3">
      <c r="A1445" s="12">
        <v>65600</v>
      </c>
      <c r="B1445" s="5">
        <v>65650</v>
      </c>
      <c r="C1445" s="6">
        <v>10377</v>
      </c>
      <c r="D1445" s="6">
        <v>7494</v>
      </c>
      <c r="E1445" s="6">
        <v>10377</v>
      </c>
      <c r="F1445" s="13">
        <v>8986</v>
      </c>
      <c r="G1445">
        <f t="shared" si="66"/>
        <v>0</v>
      </c>
      <c r="H1445">
        <f t="shared" si="67"/>
        <v>0</v>
      </c>
      <c r="I1445">
        <f t="shared" si="68"/>
        <v>0</v>
      </c>
    </row>
    <row r="1446" spans="1:9" x14ac:dyDescent="0.3">
      <c r="A1446" s="12">
        <v>65650</v>
      </c>
      <c r="B1446" s="5">
        <v>65700</v>
      </c>
      <c r="C1446" s="6">
        <v>10388</v>
      </c>
      <c r="D1446" s="6">
        <v>7500</v>
      </c>
      <c r="E1446" s="6">
        <v>10388</v>
      </c>
      <c r="F1446" s="13">
        <v>8997</v>
      </c>
      <c r="G1446">
        <f t="shared" si="66"/>
        <v>0</v>
      </c>
      <c r="H1446">
        <f t="shared" si="67"/>
        <v>0</v>
      </c>
      <c r="I1446">
        <f t="shared" si="68"/>
        <v>0</v>
      </c>
    </row>
    <row r="1447" spans="1:9" x14ac:dyDescent="0.3">
      <c r="A1447" s="12">
        <v>65700</v>
      </c>
      <c r="B1447" s="5">
        <v>65750</v>
      </c>
      <c r="C1447" s="6">
        <v>10399</v>
      </c>
      <c r="D1447" s="6">
        <v>7506</v>
      </c>
      <c r="E1447" s="6">
        <v>10399</v>
      </c>
      <c r="F1447" s="13">
        <v>9008</v>
      </c>
      <c r="G1447">
        <f t="shared" si="66"/>
        <v>0</v>
      </c>
      <c r="H1447">
        <f t="shared" si="67"/>
        <v>0</v>
      </c>
      <c r="I1447">
        <f t="shared" si="68"/>
        <v>0</v>
      </c>
    </row>
    <row r="1448" spans="1:9" x14ac:dyDescent="0.3">
      <c r="A1448" s="12">
        <v>65750</v>
      </c>
      <c r="B1448" s="5">
        <v>65800</v>
      </c>
      <c r="C1448" s="6">
        <v>10410</v>
      </c>
      <c r="D1448" s="6">
        <v>7512</v>
      </c>
      <c r="E1448" s="6">
        <v>10410</v>
      </c>
      <c r="F1448" s="13">
        <v>9019</v>
      </c>
      <c r="G1448">
        <f t="shared" si="66"/>
        <v>0</v>
      </c>
      <c r="H1448">
        <f t="shared" si="67"/>
        <v>0</v>
      </c>
      <c r="I1448">
        <f t="shared" si="68"/>
        <v>0</v>
      </c>
    </row>
    <row r="1449" spans="1:9" x14ac:dyDescent="0.3">
      <c r="A1449" s="12">
        <v>65800</v>
      </c>
      <c r="B1449" s="5">
        <v>65850</v>
      </c>
      <c r="C1449" s="6">
        <v>10421</v>
      </c>
      <c r="D1449" s="6">
        <v>7518</v>
      </c>
      <c r="E1449" s="6">
        <v>10421</v>
      </c>
      <c r="F1449" s="13">
        <v>9030</v>
      </c>
      <c r="G1449">
        <f t="shared" si="66"/>
        <v>0</v>
      </c>
      <c r="H1449">
        <f t="shared" si="67"/>
        <v>0</v>
      </c>
      <c r="I1449">
        <f t="shared" si="68"/>
        <v>0</v>
      </c>
    </row>
    <row r="1450" spans="1:9" x14ac:dyDescent="0.3">
      <c r="A1450" s="12">
        <v>65850</v>
      </c>
      <c r="B1450" s="5">
        <v>65900</v>
      </c>
      <c r="C1450" s="6">
        <v>10432</v>
      </c>
      <c r="D1450" s="6">
        <v>7524</v>
      </c>
      <c r="E1450" s="6">
        <v>10432</v>
      </c>
      <c r="F1450" s="13">
        <v>9041</v>
      </c>
      <c r="G1450">
        <f t="shared" si="66"/>
        <v>0</v>
      </c>
      <c r="H1450">
        <f t="shared" si="67"/>
        <v>0</v>
      </c>
      <c r="I1450">
        <f t="shared" si="68"/>
        <v>0</v>
      </c>
    </row>
    <row r="1451" spans="1:9" x14ac:dyDescent="0.3">
      <c r="A1451" s="12">
        <v>65900</v>
      </c>
      <c r="B1451" s="5">
        <v>65950</v>
      </c>
      <c r="C1451" s="6">
        <v>10443</v>
      </c>
      <c r="D1451" s="6">
        <v>7530</v>
      </c>
      <c r="E1451" s="6">
        <v>10443</v>
      </c>
      <c r="F1451" s="13">
        <v>9052</v>
      </c>
      <c r="G1451">
        <f t="shared" si="66"/>
        <v>0</v>
      </c>
      <c r="H1451">
        <f t="shared" si="67"/>
        <v>0</v>
      </c>
      <c r="I1451">
        <f t="shared" si="68"/>
        <v>0</v>
      </c>
    </row>
    <row r="1452" spans="1:9" ht="15" thickBot="1" x14ac:dyDescent="0.35">
      <c r="A1452" s="12">
        <v>65950</v>
      </c>
      <c r="B1452" s="5">
        <v>66000</v>
      </c>
      <c r="C1452" s="6">
        <v>10454</v>
      </c>
      <c r="D1452" s="6">
        <v>7536</v>
      </c>
      <c r="E1452" s="6">
        <v>10454</v>
      </c>
      <c r="F1452" s="13">
        <v>9063</v>
      </c>
      <c r="G1452">
        <f t="shared" si="66"/>
        <v>0</v>
      </c>
      <c r="H1452">
        <f t="shared" si="67"/>
        <v>0</v>
      </c>
      <c r="I1452">
        <f t="shared" si="68"/>
        <v>0</v>
      </c>
    </row>
    <row r="1453" spans="1:9" ht="15.6" thickTop="1" thickBot="1" x14ac:dyDescent="0.35">
      <c r="A1453" s="23">
        <v>66000</v>
      </c>
      <c r="B1453" s="24"/>
      <c r="C1453" s="24"/>
      <c r="D1453" s="24"/>
      <c r="E1453" s="24"/>
      <c r="F1453" s="25"/>
      <c r="G1453">
        <f t="shared" si="66"/>
        <v>0</v>
      </c>
      <c r="H1453">
        <f t="shared" si="67"/>
        <v>0</v>
      </c>
      <c r="I1453">
        <f t="shared" si="68"/>
        <v>0</v>
      </c>
    </row>
    <row r="1454" spans="1:9" x14ac:dyDescent="0.3">
      <c r="A1454" s="12">
        <v>66000</v>
      </c>
      <c r="B1454" s="5">
        <v>66050</v>
      </c>
      <c r="C1454" s="6">
        <v>10465</v>
      </c>
      <c r="D1454" s="6">
        <v>7542</v>
      </c>
      <c r="E1454" s="6">
        <v>10465</v>
      </c>
      <c r="F1454" s="13">
        <v>9074</v>
      </c>
      <c r="G1454">
        <f t="shared" si="66"/>
        <v>0</v>
      </c>
      <c r="H1454">
        <f t="shared" si="67"/>
        <v>0</v>
      </c>
      <c r="I1454">
        <f t="shared" si="68"/>
        <v>0</v>
      </c>
    </row>
    <row r="1455" spans="1:9" x14ac:dyDescent="0.3">
      <c r="A1455" s="12">
        <v>66050</v>
      </c>
      <c r="B1455" s="5">
        <v>66100</v>
      </c>
      <c r="C1455" s="6">
        <v>10476</v>
      </c>
      <c r="D1455" s="6">
        <v>7548</v>
      </c>
      <c r="E1455" s="6">
        <v>10476</v>
      </c>
      <c r="F1455" s="13">
        <v>9085</v>
      </c>
      <c r="G1455">
        <f t="shared" si="66"/>
        <v>0</v>
      </c>
      <c r="H1455">
        <f t="shared" si="67"/>
        <v>0</v>
      </c>
      <c r="I1455">
        <f t="shared" si="68"/>
        <v>0</v>
      </c>
    </row>
    <row r="1456" spans="1:9" x14ac:dyDescent="0.3">
      <c r="A1456" s="12">
        <v>66100</v>
      </c>
      <c r="B1456" s="5">
        <v>66150</v>
      </c>
      <c r="C1456" s="6">
        <v>10487</v>
      </c>
      <c r="D1456" s="6">
        <v>7554</v>
      </c>
      <c r="E1456" s="6">
        <v>10487</v>
      </c>
      <c r="F1456" s="13">
        <v>9096</v>
      </c>
      <c r="G1456">
        <f t="shared" si="66"/>
        <v>0</v>
      </c>
      <c r="H1456">
        <f t="shared" si="67"/>
        <v>0</v>
      </c>
      <c r="I1456">
        <f t="shared" si="68"/>
        <v>0</v>
      </c>
    </row>
    <row r="1457" spans="1:9" x14ac:dyDescent="0.3">
      <c r="A1457" s="12">
        <v>66150</v>
      </c>
      <c r="B1457" s="5">
        <v>66200</v>
      </c>
      <c r="C1457" s="6">
        <v>10498</v>
      </c>
      <c r="D1457" s="6">
        <v>7560</v>
      </c>
      <c r="E1457" s="6">
        <v>10498</v>
      </c>
      <c r="F1457" s="13">
        <v>9107</v>
      </c>
      <c r="G1457">
        <f t="shared" si="66"/>
        <v>0</v>
      </c>
      <c r="H1457">
        <f t="shared" si="67"/>
        <v>0</v>
      </c>
      <c r="I1457">
        <f t="shared" si="68"/>
        <v>0</v>
      </c>
    </row>
    <row r="1458" spans="1:9" x14ac:dyDescent="0.3">
      <c r="A1458" s="12">
        <v>66200</v>
      </c>
      <c r="B1458" s="5">
        <v>66250</v>
      </c>
      <c r="C1458" s="6">
        <v>10509</v>
      </c>
      <c r="D1458" s="6">
        <v>7566</v>
      </c>
      <c r="E1458" s="6">
        <v>10509</v>
      </c>
      <c r="F1458" s="13">
        <v>9118</v>
      </c>
      <c r="G1458">
        <f t="shared" si="66"/>
        <v>0</v>
      </c>
      <c r="H1458">
        <f t="shared" si="67"/>
        <v>0</v>
      </c>
      <c r="I1458">
        <f t="shared" si="68"/>
        <v>0</v>
      </c>
    </row>
    <row r="1459" spans="1:9" x14ac:dyDescent="0.3">
      <c r="A1459" s="12">
        <v>66250</v>
      </c>
      <c r="B1459" s="5">
        <v>66300</v>
      </c>
      <c r="C1459" s="6">
        <v>10520</v>
      </c>
      <c r="D1459" s="6">
        <v>7572</v>
      </c>
      <c r="E1459" s="6">
        <v>10520</v>
      </c>
      <c r="F1459" s="13">
        <v>9129</v>
      </c>
      <c r="G1459">
        <f t="shared" si="66"/>
        <v>0</v>
      </c>
      <c r="H1459">
        <f t="shared" si="67"/>
        <v>0</v>
      </c>
      <c r="I1459">
        <f t="shared" si="68"/>
        <v>0</v>
      </c>
    </row>
    <row r="1460" spans="1:9" x14ac:dyDescent="0.3">
      <c r="A1460" s="12">
        <v>66300</v>
      </c>
      <c r="B1460" s="5">
        <v>66350</v>
      </c>
      <c r="C1460" s="6">
        <v>10531</v>
      </c>
      <c r="D1460" s="6">
        <v>7578</v>
      </c>
      <c r="E1460" s="6">
        <v>10531</v>
      </c>
      <c r="F1460" s="13">
        <v>9140</v>
      </c>
      <c r="G1460">
        <f t="shared" si="66"/>
        <v>0</v>
      </c>
      <c r="H1460">
        <f t="shared" si="67"/>
        <v>0</v>
      </c>
      <c r="I1460">
        <f t="shared" si="68"/>
        <v>0</v>
      </c>
    </row>
    <row r="1461" spans="1:9" x14ac:dyDescent="0.3">
      <c r="A1461" s="12">
        <v>66350</v>
      </c>
      <c r="B1461" s="5">
        <v>66400</v>
      </c>
      <c r="C1461" s="6">
        <v>10542</v>
      </c>
      <c r="D1461" s="6">
        <v>7584</v>
      </c>
      <c r="E1461" s="6">
        <v>10542</v>
      </c>
      <c r="F1461" s="13">
        <v>9151</v>
      </c>
      <c r="G1461">
        <f t="shared" si="66"/>
        <v>0</v>
      </c>
      <c r="H1461">
        <f t="shared" si="67"/>
        <v>0</v>
      </c>
      <c r="I1461">
        <f t="shared" si="68"/>
        <v>0</v>
      </c>
    </row>
    <row r="1462" spans="1:9" x14ac:dyDescent="0.3">
      <c r="A1462" s="12">
        <v>66400</v>
      </c>
      <c r="B1462" s="5">
        <v>66450</v>
      </c>
      <c r="C1462" s="6">
        <v>10553</v>
      </c>
      <c r="D1462" s="6">
        <v>7590</v>
      </c>
      <c r="E1462" s="6">
        <v>10553</v>
      </c>
      <c r="F1462" s="13">
        <v>9162</v>
      </c>
      <c r="G1462">
        <f t="shared" si="66"/>
        <v>0</v>
      </c>
      <c r="H1462">
        <f t="shared" si="67"/>
        <v>0</v>
      </c>
      <c r="I1462">
        <f t="shared" si="68"/>
        <v>0</v>
      </c>
    </row>
    <row r="1463" spans="1:9" x14ac:dyDescent="0.3">
      <c r="A1463" s="12">
        <v>66450</v>
      </c>
      <c r="B1463" s="5">
        <v>66500</v>
      </c>
      <c r="C1463" s="6">
        <v>10564</v>
      </c>
      <c r="D1463" s="6">
        <v>7596</v>
      </c>
      <c r="E1463" s="6">
        <v>10564</v>
      </c>
      <c r="F1463" s="13">
        <v>9173</v>
      </c>
      <c r="G1463">
        <f t="shared" si="66"/>
        <v>0</v>
      </c>
      <c r="H1463">
        <f t="shared" si="67"/>
        <v>0</v>
      </c>
      <c r="I1463">
        <f t="shared" si="68"/>
        <v>0</v>
      </c>
    </row>
    <row r="1464" spans="1:9" x14ac:dyDescent="0.3">
      <c r="A1464" s="12">
        <v>66500</v>
      </c>
      <c r="B1464" s="5">
        <v>66550</v>
      </c>
      <c r="C1464" s="6">
        <v>10575</v>
      </c>
      <c r="D1464" s="6">
        <v>7602</v>
      </c>
      <c r="E1464" s="6">
        <v>10575</v>
      </c>
      <c r="F1464" s="13">
        <v>9184</v>
      </c>
      <c r="G1464">
        <f t="shared" si="66"/>
        <v>0</v>
      </c>
      <c r="H1464">
        <f t="shared" si="67"/>
        <v>0</v>
      </c>
      <c r="I1464">
        <f t="shared" si="68"/>
        <v>0</v>
      </c>
    </row>
    <row r="1465" spans="1:9" x14ac:dyDescent="0.3">
      <c r="A1465" s="12">
        <v>66550</v>
      </c>
      <c r="B1465" s="5">
        <v>66600</v>
      </c>
      <c r="C1465" s="6">
        <v>10586</v>
      </c>
      <c r="D1465" s="6">
        <v>7608</v>
      </c>
      <c r="E1465" s="6">
        <v>10586</v>
      </c>
      <c r="F1465" s="13">
        <v>9195</v>
      </c>
      <c r="G1465">
        <f t="shared" si="66"/>
        <v>0</v>
      </c>
      <c r="H1465">
        <f t="shared" si="67"/>
        <v>0</v>
      </c>
      <c r="I1465">
        <f t="shared" si="68"/>
        <v>0</v>
      </c>
    </row>
    <row r="1466" spans="1:9" x14ac:dyDescent="0.3">
      <c r="A1466" s="12">
        <v>66600</v>
      </c>
      <c r="B1466" s="5">
        <v>66650</v>
      </c>
      <c r="C1466" s="6">
        <v>10597</v>
      </c>
      <c r="D1466" s="6">
        <v>7614</v>
      </c>
      <c r="E1466" s="6">
        <v>10597</v>
      </c>
      <c r="F1466" s="13">
        <v>9206</v>
      </c>
      <c r="G1466">
        <f t="shared" si="66"/>
        <v>0</v>
      </c>
      <c r="H1466">
        <f t="shared" si="67"/>
        <v>0</v>
      </c>
      <c r="I1466">
        <f t="shared" si="68"/>
        <v>0</v>
      </c>
    </row>
    <row r="1467" spans="1:9" x14ac:dyDescent="0.3">
      <c r="A1467" s="12">
        <v>66650</v>
      </c>
      <c r="B1467" s="5">
        <v>66700</v>
      </c>
      <c r="C1467" s="6">
        <v>10608</v>
      </c>
      <c r="D1467" s="6">
        <v>7620</v>
      </c>
      <c r="E1467" s="6">
        <v>10608</v>
      </c>
      <c r="F1467" s="13">
        <v>9217</v>
      </c>
      <c r="G1467">
        <f t="shared" si="66"/>
        <v>0</v>
      </c>
      <c r="H1467">
        <f t="shared" si="67"/>
        <v>0</v>
      </c>
      <c r="I1467">
        <f t="shared" si="68"/>
        <v>0</v>
      </c>
    </row>
    <row r="1468" spans="1:9" x14ac:dyDescent="0.3">
      <c r="A1468" s="12">
        <v>66700</v>
      </c>
      <c r="B1468" s="5">
        <v>66750</v>
      </c>
      <c r="C1468" s="6">
        <v>10619</v>
      </c>
      <c r="D1468" s="6">
        <v>7626</v>
      </c>
      <c r="E1468" s="6">
        <v>10619</v>
      </c>
      <c r="F1468" s="13">
        <v>9228</v>
      </c>
      <c r="G1468">
        <f t="shared" si="66"/>
        <v>0</v>
      </c>
      <c r="H1468">
        <f t="shared" si="67"/>
        <v>0</v>
      </c>
      <c r="I1468">
        <f t="shared" si="68"/>
        <v>0</v>
      </c>
    </row>
    <row r="1469" spans="1:9" x14ac:dyDescent="0.3">
      <c r="A1469" s="12">
        <v>66750</v>
      </c>
      <c r="B1469" s="5">
        <v>66800</v>
      </c>
      <c r="C1469" s="6">
        <v>10630</v>
      </c>
      <c r="D1469" s="6">
        <v>7632</v>
      </c>
      <c r="E1469" s="6">
        <v>10630</v>
      </c>
      <c r="F1469" s="13">
        <v>9239</v>
      </c>
      <c r="G1469">
        <f t="shared" si="66"/>
        <v>0</v>
      </c>
      <c r="H1469">
        <f t="shared" si="67"/>
        <v>0</v>
      </c>
      <c r="I1469">
        <f t="shared" si="68"/>
        <v>0</v>
      </c>
    </row>
    <row r="1470" spans="1:9" x14ac:dyDescent="0.3">
      <c r="A1470" s="12">
        <v>66800</v>
      </c>
      <c r="B1470" s="5">
        <v>66850</v>
      </c>
      <c r="C1470" s="6">
        <v>10641</v>
      </c>
      <c r="D1470" s="6">
        <v>7638</v>
      </c>
      <c r="E1470" s="6">
        <v>10641</v>
      </c>
      <c r="F1470" s="13">
        <v>9250</v>
      </c>
      <c r="G1470">
        <f t="shared" si="66"/>
        <v>0</v>
      </c>
      <c r="H1470">
        <f t="shared" si="67"/>
        <v>0</v>
      </c>
      <c r="I1470">
        <f t="shared" si="68"/>
        <v>0</v>
      </c>
    </row>
    <row r="1471" spans="1:9" x14ac:dyDescent="0.3">
      <c r="A1471" s="12">
        <v>66850</v>
      </c>
      <c r="B1471" s="5">
        <v>66900</v>
      </c>
      <c r="C1471" s="6">
        <v>10652</v>
      </c>
      <c r="D1471" s="6">
        <v>7644</v>
      </c>
      <c r="E1471" s="6">
        <v>10652</v>
      </c>
      <c r="F1471" s="13">
        <v>9261</v>
      </c>
      <c r="G1471">
        <f t="shared" si="66"/>
        <v>0</v>
      </c>
      <c r="H1471">
        <f t="shared" si="67"/>
        <v>0</v>
      </c>
      <c r="I1471">
        <f t="shared" si="68"/>
        <v>0</v>
      </c>
    </row>
    <row r="1472" spans="1:9" x14ac:dyDescent="0.3">
      <c r="A1472" s="12">
        <v>66900</v>
      </c>
      <c r="B1472" s="5">
        <v>66950</v>
      </c>
      <c r="C1472" s="6">
        <v>10663</v>
      </c>
      <c r="D1472" s="6">
        <v>7650</v>
      </c>
      <c r="E1472" s="6">
        <v>10663</v>
      </c>
      <c r="F1472" s="13">
        <v>9272</v>
      </c>
      <c r="G1472">
        <f t="shared" si="66"/>
        <v>0</v>
      </c>
      <c r="H1472">
        <f t="shared" si="67"/>
        <v>0</v>
      </c>
      <c r="I1472">
        <f t="shared" si="68"/>
        <v>0</v>
      </c>
    </row>
    <row r="1473" spans="1:9" ht="15" thickBot="1" x14ac:dyDescent="0.35">
      <c r="A1473" s="12">
        <v>66950</v>
      </c>
      <c r="B1473" s="5">
        <v>67000</v>
      </c>
      <c r="C1473" s="6">
        <v>10674</v>
      </c>
      <c r="D1473" s="6">
        <v>7656</v>
      </c>
      <c r="E1473" s="6">
        <v>10674</v>
      </c>
      <c r="F1473" s="13">
        <v>9283</v>
      </c>
      <c r="G1473">
        <f t="shared" si="66"/>
        <v>0</v>
      </c>
      <c r="H1473">
        <f t="shared" si="67"/>
        <v>0</v>
      </c>
      <c r="I1473">
        <f t="shared" si="68"/>
        <v>0</v>
      </c>
    </row>
    <row r="1474" spans="1:9" ht="15.6" thickTop="1" thickBot="1" x14ac:dyDescent="0.35">
      <c r="A1474" s="23">
        <v>67000</v>
      </c>
      <c r="B1474" s="24"/>
      <c r="C1474" s="24"/>
      <c r="D1474" s="24"/>
      <c r="E1474" s="24"/>
      <c r="F1474" s="25"/>
      <c r="G1474">
        <f t="shared" si="66"/>
        <v>0</v>
      </c>
      <c r="H1474">
        <f t="shared" si="67"/>
        <v>0</v>
      </c>
      <c r="I1474">
        <f t="shared" si="68"/>
        <v>0</v>
      </c>
    </row>
    <row r="1475" spans="1:9" x14ac:dyDescent="0.3">
      <c r="A1475" s="12">
        <v>67000</v>
      </c>
      <c r="B1475" s="5">
        <v>67050</v>
      </c>
      <c r="C1475" s="6">
        <v>10685</v>
      </c>
      <c r="D1475" s="6">
        <v>7662</v>
      </c>
      <c r="E1475" s="6">
        <v>10685</v>
      </c>
      <c r="F1475" s="13">
        <v>9294</v>
      </c>
      <c r="G1475">
        <f t="shared" si="66"/>
        <v>0</v>
      </c>
      <c r="H1475">
        <f t="shared" si="67"/>
        <v>0</v>
      </c>
      <c r="I1475">
        <f t="shared" si="68"/>
        <v>0</v>
      </c>
    </row>
    <row r="1476" spans="1:9" x14ac:dyDescent="0.3">
      <c r="A1476" s="12">
        <v>67050</v>
      </c>
      <c r="B1476" s="5">
        <v>67100</v>
      </c>
      <c r="C1476" s="6">
        <v>10696</v>
      </c>
      <c r="D1476" s="6">
        <v>7668</v>
      </c>
      <c r="E1476" s="6">
        <v>10696</v>
      </c>
      <c r="F1476" s="13">
        <v>9305</v>
      </c>
      <c r="G1476">
        <f t="shared" si="66"/>
        <v>0</v>
      </c>
      <c r="H1476">
        <f t="shared" si="67"/>
        <v>0</v>
      </c>
      <c r="I1476">
        <f t="shared" si="68"/>
        <v>0</v>
      </c>
    </row>
    <row r="1477" spans="1:9" x14ac:dyDescent="0.3">
      <c r="A1477" s="12">
        <v>67100</v>
      </c>
      <c r="B1477" s="5">
        <v>67150</v>
      </c>
      <c r="C1477" s="6">
        <v>10707</v>
      </c>
      <c r="D1477" s="6">
        <v>7674</v>
      </c>
      <c r="E1477" s="6">
        <v>10707</v>
      </c>
      <c r="F1477" s="13">
        <v>9316</v>
      </c>
      <c r="G1477">
        <f t="shared" si="66"/>
        <v>0</v>
      </c>
      <c r="H1477">
        <f t="shared" si="67"/>
        <v>0</v>
      </c>
      <c r="I1477">
        <f t="shared" si="68"/>
        <v>0</v>
      </c>
    </row>
    <row r="1478" spans="1:9" x14ac:dyDescent="0.3">
      <c r="A1478" s="12">
        <v>67150</v>
      </c>
      <c r="B1478" s="5">
        <v>67200</v>
      </c>
      <c r="C1478" s="6">
        <v>10718</v>
      </c>
      <c r="D1478" s="6">
        <v>7680</v>
      </c>
      <c r="E1478" s="6">
        <v>10718</v>
      </c>
      <c r="F1478" s="13">
        <v>9327</v>
      </c>
      <c r="G1478">
        <f t="shared" si="66"/>
        <v>0</v>
      </c>
      <c r="H1478">
        <f t="shared" si="67"/>
        <v>0</v>
      </c>
      <c r="I1478">
        <f t="shared" si="68"/>
        <v>0</v>
      </c>
    </row>
    <row r="1479" spans="1:9" x14ac:dyDescent="0.3">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
      <c r="A1480" s="12">
        <v>67250</v>
      </c>
      <c r="B1480" s="5">
        <v>67300</v>
      </c>
      <c r="C1480" s="6">
        <v>10740</v>
      </c>
      <c r="D1480" s="6">
        <v>7692</v>
      </c>
      <c r="E1480" s="6">
        <v>10740</v>
      </c>
      <c r="F1480" s="13">
        <v>9349</v>
      </c>
      <c r="G1480">
        <f t="shared" si="69"/>
        <v>0</v>
      </c>
      <c r="H1480">
        <f t="shared" si="70"/>
        <v>0</v>
      </c>
      <c r="I1480">
        <f t="shared" si="71"/>
        <v>0</v>
      </c>
    </row>
    <row r="1481" spans="1:9" x14ac:dyDescent="0.3">
      <c r="A1481" s="12">
        <v>67300</v>
      </c>
      <c r="B1481" s="5">
        <v>67350</v>
      </c>
      <c r="C1481" s="6">
        <v>10751</v>
      </c>
      <c r="D1481" s="6">
        <v>7698</v>
      </c>
      <c r="E1481" s="6">
        <v>10751</v>
      </c>
      <c r="F1481" s="13">
        <v>9360</v>
      </c>
      <c r="G1481">
        <f t="shared" si="69"/>
        <v>0</v>
      </c>
      <c r="H1481">
        <f t="shared" si="70"/>
        <v>0</v>
      </c>
      <c r="I1481">
        <f t="shared" si="71"/>
        <v>0</v>
      </c>
    </row>
    <row r="1482" spans="1:9" x14ac:dyDescent="0.3">
      <c r="A1482" s="12">
        <v>67350</v>
      </c>
      <c r="B1482" s="5">
        <v>67400</v>
      </c>
      <c r="C1482" s="6">
        <v>10762</v>
      </c>
      <c r="D1482" s="6">
        <v>7704</v>
      </c>
      <c r="E1482" s="6">
        <v>10762</v>
      </c>
      <c r="F1482" s="13">
        <v>9371</v>
      </c>
      <c r="G1482">
        <f t="shared" si="69"/>
        <v>0</v>
      </c>
      <c r="H1482">
        <f t="shared" si="70"/>
        <v>0</v>
      </c>
      <c r="I1482">
        <f t="shared" si="71"/>
        <v>0</v>
      </c>
    </row>
    <row r="1483" spans="1:9" x14ac:dyDescent="0.3">
      <c r="A1483" s="12">
        <v>67400</v>
      </c>
      <c r="B1483" s="5">
        <v>67450</v>
      </c>
      <c r="C1483" s="6">
        <v>10773</v>
      </c>
      <c r="D1483" s="6">
        <v>7710</v>
      </c>
      <c r="E1483" s="6">
        <v>10773</v>
      </c>
      <c r="F1483" s="13">
        <v>9382</v>
      </c>
      <c r="G1483">
        <f t="shared" si="69"/>
        <v>0</v>
      </c>
      <c r="H1483">
        <f t="shared" si="70"/>
        <v>0</v>
      </c>
      <c r="I1483">
        <f t="shared" si="71"/>
        <v>0</v>
      </c>
    </row>
    <row r="1484" spans="1:9" x14ac:dyDescent="0.3">
      <c r="A1484" s="12">
        <v>67450</v>
      </c>
      <c r="B1484" s="5">
        <v>67500</v>
      </c>
      <c r="C1484" s="6">
        <v>10784</v>
      </c>
      <c r="D1484" s="6">
        <v>7716</v>
      </c>
      <c r="E1484" s="6">
        <v>10784</v>
      </c>
      <c r="F1484" s="13">
        <v>9393</v>
      </c>
      <c r="G1484">
        <f t="shared" si="69"/>
        <v>0</v>
      </c>
      <c r="H1484">
        <f t="shared" si="70"/>
        <v>0</v>
      </c>
      <c r="I1484">
        <f t="shared" si="71"/>
        <v>0</v>
      </c>
    </row>
    <row r="1485" spans="1:9" x14ac:dyDescent="0.3">
      <c r="A1485" s="12">
        <v>67500</v>
      </c>
      <c r="B1485" s="5">
        <v>67550</v>
      </c>
      <c r="C1485" s="6">
        <v>10795</v>
      </c>
      <c r="D1485" s="6">
        <v>7722</v>
      </c>
      <c r="E1485" s="6">
        <v>10795</v>
      </c>
      <c r="F1485" s="13">
        <v>9404</v>
      </c>
      <c r="G1485">
        <f t="shared" si="69"/>
        <v>0</v>
      </c>
      <c r="H1485">
        <f t="shared" si="70"/>
        <v>0</v>
      </c>
      <c r="I1485">
        <f t="shared" si="71"/>
        <v>0</v>
      </c>
    </row>
    <row r="1486" spans="1:9" x14ac:dyDescent="0.3">
      <c r="A1486" s="12">
        <v>67550</v>
      </c>
      <c r="B1486" s="5">
        <v>67600</v>
      </c>
      <c r="C1486" s="6">
        <v>10806</v>
      </c>
      <c r="D1486" s="6">
        <v>7728</v>
      </c>
      <c r="E1486" s="6">
        <v>10806</v>
      </c>
      <c r="F1486" s="13">
        <v>9415</v>
      </c>
      <c r="G1486">
        <f t="shared" si="69"/>
        <v>0</v>
      </c>
      <c r="H1486">
        <f t="shared" si="70"/>
        <v>0</v>
      </c>
      <c r="I1486">
        <f t="shared" si="71"/>
        <v>0</v>
      </c>
    </row>
    <row r="1487" spans="1:9" x14ac:dyDescent="0.3">
      <c r="A1487" s="12">
        <v>67600</v>
      </c>
      <c r="B1487" s="5">
        <v>67650</v>
      </c>
      <c r="C1487" s="6">
        <v>10817</v>
      </c>
      <c r="D1487" s="6">
        <v>7734</v>
      </c>
      <c r="E1487" s="6">
        <v>10817</v>
      </c>
      <c r="F1487" s="13">
        <v>9426</v>
      </c>
      <c r="G1487">
        <f t="shared" si="69"/>
        <v>0</v>
      </c>
      <c r="H1487">
        <f t="shared" si="70"/>
        <v>0</v>
      </c>
      <c r="I1487">
        <f t="shared" si="71"/>
        <v>0</v>
      </c>
    </row>
    <row r="1488" spans="1:9" x14ac:dyDescent="0.3">
      <c r="A1488" s="12">
        <v>67650</v>
      </c>
      <c r="B1488" s="5">
        <v>67700</v>
      </c>
      <c r="C1488" s="6">
        <v>10828</v>
      </c>
      <c r="D1488" s="6">
        <v>7740</v>
      </c>
      <c r="E1488" s="6">
        <v>10828</v>
      </c>
      <c r="F1488" s="13">
        <v>9437</v>
      </c>
      <c r="G1488">
        <f t="shared" si="69"/>
        <v>0</v>
      </c>
      <c r="H1488">
        <f t="shared" si="70"/>
        <v>0</v>
      </c>
      <c r="I1488">
        <f t="shared" si="71"/>
        <v>0</v>
      </c>
    </row>
    <row r="1489" spans="1:9" x14ac:dyDescent="0.3">
      <c r="A1489" s="12">
        <v>67700</v>
      </c>
      <c r="B1489" s="5">
        <v>67750</v>
      </c>
      <c r="C1489" s="6">
        <v>10839</v>
      </c>
      <c r="D1489" s="6">
        <v>7746</v>
      </c>
      <c r="E1489" s="6">
        <v>10839</v>
      </c>
      <c r="F1489" s="13">
        <v>9448</v>
      </c>
      <c r="G1489">
        <f t="shared" si="69"/>
        <v>0</v>
      </c>
      <c r="H1489">
        <f t="shared" si="70"/>
        <v>0</v>
      </c>
      <c r="I1489">
        <f t="shared" si="71"/>
        <v>0</v>
      </c>
    </row>
    <row r="1490" spans="1:9" x14ac:dyDescent="0.3">
      <c r="A1490" s="12">
        <v>67750</v>
      </c>
      <c r="B1490" s="5">
        <v>67800</v>
      </c>
      <c r="C1490" s="6">
        <v>10850</v>
      </c>
      <c r="D1490" s="6">
        <v>7752</v>
      </c>
      <c r="E1490" s="6">
        <v>10850</v>
      </c>
      <c r="F1490" s="13">
        <v>9459</v>
      </c>
      <c r="G1490">
        <f t="shared" si="69"/>
        <v>0</v>
      </c>
      <c r="H1490">
        <f t="shared" si="70"/>
        <v>0</v>
      </c>
      <c r="I1490">
        <f t="shared" si="71"/>
        <v>0</v>
      </c>
    </row>
    <row r="1491" spans="1:9" x14ac:dyDescent="0.3">
      <c r="A1491" s="12">
        <v>67800</v>
      </c>
      <c r="B1491" s="5">
        <v>67850</v>
      </c>
      <c r="C1491" s="6">
        <v>10861</v>
      </c>
      <c r="D1491" s="6">
        <v>7758</v>
      </c>
      <c r="E1491" s="6">
        <v>10861</v>
      </c>
      <c r="F1491" s="13">
        <v>9470</v>
      </c>
      <c r="G1491">
        <f t="shared" si="69"/>
        <v>0</v>
      </c>
      <c r="H1491">
        <f t="shared" si="70"/>
        <v>0</v>
      </c>
      <c r="I1491">
        <f t="shared" si="71"/>
        <v>0</v>
      </c>
    </row>
    <row r="1492" spans="1:9" x14ac:dyDescent="0.3">
      <c r="A1492" s="12">
        <v>67850</v>
      </c>
      <c r="B1492" s="5">
        <v>67900</v>
      </c>
      <c r="C1492" s="6">
        <v>10872</v>
      </c>
      <c r="D1492" s="6">
        <v>7764</v>
      </c>
      <c r="E1492" s="6">
        <v>10872</v>
      </c>
      <c r="F1492" s="13">
        <v>9481</v>
      </c>
      <c r="G1492">
        <f t="shared" si="69"/>
        <v>0</v>
      </c>
      <c r="H1492">
        <f t="shared" si="70"/>
        <v>0</v>
      </c>
      <c r="I1492">
        <f t="shared" si="71"/>
        <v>0</v>
      </c>
    </row>
    <row r="1493" spans="1:9" x14ac:dyDescent="0.3">
      <c r="A1493" s="12">
        <v>67900</v>
      </c>
      <c r="B1493" s="5">
        <v>67950</v>
      </c>
      <c r="C1493" s="6">
        <v>10883</v>
      </c>
      <c r="D1493" s="6">
        <v>7770</v>
      </c>
      <c r="E1493" s="6">
        <v>10883</v>
      </c>
      <c r="F1493" s="13">
        <v>9492</v>
      </c>
      <c r="G1493">
        <f t="shared" si="69"/>
        <v>0</v>
      </c>
      <c r="H1493">
        <f t="shared" si="70"/>
        <v>0</v>
      </c>
      <c r="I1493">
        <f t="shared" si="71"/>
        <v>0</v>
      </c>
    </row>
    <row r="1494" spans="1:9" ht="15" thickBot="1" x14ac:dyDescent="0.35">
      <c r="A1494" s="12">
        <v>67950</v>
      </c>
      <c r="B1494" s="5">
        <v>68000</v>
      </c>
      <c r="C1494" s="6">
        <v>10894</v>
      </c>
      <c r="D1494" s="6">
        <v>7776</v>
      </c>
      <c r="E1494" s="6">
        <v>10894</v>
      </c>
      <c r="F1494" s="13">
        <v>9503</v>
      </c>
      <c r="G1494">
        <f t="shared" si="69"/>
        <v>0</v>
      </c>
      <c r="H1494">
        <f t="shared" si="70"/>
        <v>0</v>
      </c>
      <c r="I1494">
        <f t="shared" si="71"/>
        <v>0</v>
      </c>
    </row>
    <row r="1495" spans="1:9" ht="15.6" thickTop="1" thickBot="1" x14ac:dyDescent="0.35">
      <c r="A1495" s="23">
        <v>68000</v>
      </c>
      <c r="B1495" s="24"/>
      <c r="C1495" s="24"/>
      <c r="D1495" s="24"/>
      <c r="E1495" s="24"/>
      <c r="F1495" s="25"/>
      <c r="G1495">
        <f t="shared" si="69"/>
        <v>0</v>
      </c>
      <c r="H1495">
        <f t="shared" si="70"/>
        <v>0</v>
      </c>
      <c r="I1495">
        <f t="shared" si="71"/>
        <v>0</v>
      </c>
    </row>
    <row r="1496" spans="1:9" x14ac:dyDescent="0.3">
      <c r="A1496" s="12">
        <v>68000</v>
      </c>
      <c r="B1496" s="5">
        <v>68050</v>
      </c>
      <c r="C1496" s="6">
        <v>10905</v>
      </c>
      <c r="D1496" s="6">
        <v>7782</v>
      </c>
      <c r="E1496" s="6">
        <v>10905</v>
      </c>
      <c r="F1496" s="13">
        <v>9514</v>
      </c>
      <c r="G1496">
        <f t="shared" si="69"/>
        <v>0</v>
      </c>
      <c r="H1496">
        <f t="shared" si="70"/>
        <v>0</v>
      </c>
      <c r="I1496">
        <f t="shared" si="71"/>
        <v>0</v>
      </c>
    </row>
    <row r="1497" spans="1:9" x14ac:dyDescent="0.3">
      <c r="A1497" s="12">
        <v>68050</v>
      </c>
      <c r="B1497" s="5">
        <v>68100</v>
      </c>
      <c r="C1497" s="6">
        <v>10916</v>
      </c>
      <c r="D1497" s="6">
        <v>7788</v>
      </c>
      <c r="E1497" s="6">
        <v>10916</v>
      </c>
      <c r="F1497" s="13">
        <v>9525</v>
      </c>
      <c r="G1497">
        <f t="shared" si="69"/>
        <v>0</v>
      </c>
      <c r="H1497">
        <f t="shared" si="70"/>
        <v>0</v>
      </c>
      <c r="I1497">
        <f t="shared" si="71"/>
        <v>0</v>
      </c>
    </row>
    <row r="1498" spans="1:9" x14ac:dyDescent="0.3">
      <c r="A1498" s="12">
        <v>68100</v>
      </c>
      <c r="B1498" s="5">
        <v>68150</v>
      </c>
      <c r="C1498" s="6">
        <v>10927</v>
      </c>
      <c r="D1498" s="6">
        <v>7794</v>
      </c>
      <c r="E1498" s="6">
        <v>10927</v>
      </c>
      <c r="F1498" s="13">
        <v>9536</v>
      </c>
      <c r="G1498">
        <f t="shared" si="69"/>
        <v>0</v>
      </c>
      <c r="H1498">
        <f t="shared" si="70"/>
        <v>0</v>
      </c>
      <c r="I1498">
        <f t="shared" si="71"/>
        <v>0</v>
      </c>
    </row>
    <row r="1499" spans="1:9" x14ac:dyDescent="0.3">
      <c r="A1499" s="12">
        <v>68150</v>
      </c>
      <c r="B1499" s="5">
        <v>68200</v>
      </c>
      <c r="C1499" s="6">
        <v>10938</v>
      </c>
      <c r="D1499" s="6">
        <v>7800</v>
      </c>
      <c r="E1499" s="6">
        <v>10938</v>
      </c>
      <c r="F1499" s="13">
        <v>9547</v>
      </c>
      <c r="G1499">
        <f t="shared" si="69"/>
        <v>0</v>
      </c>
      <c r="H1499">
        <f t="shared" si="70"/>
        <v>0</v>
      </c>
      <c r="I1499">
        <f t="shared" si="71"/>
        <v>0</v>
      </c>
    </row>
    <row r="1500" spans="1:9" x14ac:dyDescent="0.3">
      <c r="A1500" s="12">
        <v>68200</v>
      </c>
      <c r="B1500" s="5">
        <v>68250</v>
      </c>
      <c r="C1500" s="6">
        <v>10949</v>
      </c>
      <c r="D1500" s="6">
        <v>7806</v>
      </c>
      <c r="E1500" s="6">
        <v>10949</v>
      </c>
      <c r="F1500" s="13">
        <v>9558</v>
      </c>
      <c r="G1500">
        <f t="shared" si="69"/>
        <v>0</v>
      </c>
      <c r="H1500">
        <f t="shared" si="70"/>
        <v>0</v>
      </c>
      <c r="I1500">
        <f t="shared" si="71"/>
        <v>0</v>
      </c>
    </row>
    <row r="1501" spans="1:9" x14ac:dyDescent="0.3">
      <c r="A1501" s="12">
        <v>68250</v>
      </c>
      <c r="B1501" s="5">
        <v>68300</v>
      </c>
      <c r="C1501" s="6">
        <v>10960</v>
      </c>
      <c r="D1501" s="6">
        <v>7812</v>
      </c>
      <c r="E1501" s="6">
        <v>10960</v>
      </c>
      <c r="F1501" s="13">
        <v>9569</v>
      </c>
      <c r="G1501">
        <f t="shared" si="69"/>
        <v>0</v>
      </c>
      <c r="H1501">
        <f t="shared" si="70"/>
        <v>0</v>
      </c>
      <c r="I1501">
        <f t="shared" si="71"/>
        <v>0</v>
      </c>
    </row>
    <row r="1502" spans="1:9" x14ac:dyDescent="0.3">
      <c r="A1502" s="12">
        <v>68300</v>
      </c>
      <c r="B1502" s="5">
        <v>68350</v>
      </c>
      <c r="C1502" s="6">
        <v>10971</v>
      </c>
      <c r="D1502" s="6">
        <v>7818</v>
      </c>
      <c r="E1502" s="6">
        <v>10971</v>
      </c>
      <c r="F1502" s="13">
        <v>9580</v>
      </c>
      <c r="G1502">
        <f t="shared" si="69"/>
        <v>0</v>
      </c>
      <c r="H1502">
        <f t="shared" si="70"/>
        <v>0</v>
      </c>
      <c r="I1502">
        <f t="shared" si="71"/>
        <v>0</v>
      </c>
    </row>
    <row r="1503" spans="1:9" x14ac:dyDescent="0.3">
      <c r="A1503" s="12">
        <v>68350</v>
      </c>
      <c r="B1503" s="5">
        <v>68400</v>
      </c>
      <c r="C1503" s="6">
        <v>10982</v>
      </c>
      <c r="D1503" s="6">
        <v>7824</v>
      </c>
      <c r="E1503" s="6">
        <v>10982</v>
      </c>
      <c r="F1503" s="13">
        <v>9591</v>
      </c>
      <c r="G1503">
        <f t="shared" si="69"/>
        <v>0</v>
      </c>
      <c r="H1503">
        <f t="shared" si="70"/>
        <v>0</v>
      </c>
      <c r="I1503">
        <f t="shared" si="71"/>
        <v>0</v>
      </c>
    </row>
    <row r="1504" spans="1:9" x14ac:dyDescent="0.3">
      <c r="A1504" s="12">
        <v>68400</v>
      </c>
      <c r="B1504" s="5">
        <v>68450</v>
      </c>
      <c r="C1504" s="6">
        <v>10993</v>
      </c>
      <c r="D1504" s="6">
        <v>7830</v>
      </c>
      <c r="E1504" s="6">
        <v>10993</v>
      </c>
      <c r="F1504" s="13">
        <v>9602</v>
      </c>
      <c r="G1504">
        <f t="shared" si="69"/>
        <v>0</v>
      </c>
      <c r="H1504">
        <f t="shared" si="70"/>
        <v>0</v>
      </c>
      <c r="I1504">
        <f t="shared" si="71"/>
        <v>0</v>
      </c>
    </row>
    <row r="1505" spans="1:9" x14ac:dyDescent="0.3">
      <c r="A1505" s="12">
        <v>68450</v>
      </c>
      <c r="B1505" s="5">
        <v>68500</v>
      </c>
      <c r="C1505" s="6">
        <v>11004</v>
      </c>
      <c r="D1505" s="6">
        <v>7836</v>
      </c>
      <c r="E1505" s="6">
        <v>11004</v>
      </c>
      <c r="F1505" s="13">
        <v>9613</v>
      </c>
      <c r="G1505">
        <f t="shared" si="69"/>
        <v>0</v>
      </c>
      <c r="H1505">
        <f t="shared" si="70"/>
        <v>0</v>
      </c>
      <c r="I1505">
        <f t="shared" si="71"/>
        <v>0</v>
      </c>
    </row>
    <row r="1506" spans="1:9" x14ac:dyDescent="0.3">
      <c r="A1506" s="12">
        <v>68500</v>
      </c>
      <c r="B1506" s="5">
        <v>68550</v>
      </c>
      <c r="C1506" s="6">
        <v>11015</v>
      </c>
      <c r="D1506" s="6">
        <v>7842</v>
      </c>
      <c r="E1506" s="6">
        <v>11015</v>
      </c>
      <c r="F1506" s="13">
        <v>9624</v>
      </c>
      <c r="G1506">
        <f t="shared" si="69"/>
        <v>0</v>
      </c>
      <c r="H1506">
        <f t="shared" si="70"/>
        <v>0</v>
      </c>
      <c r="I1506">
        <f t="shared" si="71"/>
        <v>0</v>
      </c>
    </row>
    <row r="1507" spans="1:9" x14ac:dyDescent="0.3">
      <c r="A1507" s="12">
        <v>68550</v>
      </c>
      <c r="B1507" s="5">
        <v>68600</v>
      </c>
      <c r="C1507" s="6">
        <v>11026</v>
      </c>
      <c r="D1507" s="6">
        <v>7848</v>
      </c>
      <c r="E1507" s="6">
        <v>11026</v>
      </c>
      <c r="F1507" s="13">
        <v>9635</v>
      </c>
      <c r="G1507">
        <f t="shared" si="69"/>
        <v>0</v>
      </c>
      <c r="H1507">
        <f t="shared" si="70"/>
        <v>0</v>
      </c>
      <c r="I1507">
        <f t="shared" si="71"/>
        <v>0</v>
      </c>
    </row>
    <row r="1508" spans="1:9" x14ac:dyDescent="0.3">
      <c r="A1508" s="12">
        <v>68600</v>
      </c>
      <c r="B1508" s="5">
        <v>68650</v>
      </c>
      <c r="C1508" s="6">
        <v>11037</v>
      </c>
      <c r="D1508" s="6">
        <v>7854</v>
      </c>
      <c r="E1508" s="6">
        <v>11037</v>
      </c>
      <c r="F1508" s="13">
        <v>9646</v>
      </c>
      <c r="G1508">
        <f t="shared" si="69"/>
        <v>0</v>
      </c>
      <c r="H1508">
        <f t="shared" si="70"/>
        <v>0</v>
      </c>
      <c r="I1508">
        <f t="shared" si="71"/>
        <v>0</v>
      </c>
    </row>
    <row r="1509" spans="1:9" x14ac:dyDescent="0.3">
      <c r="A1509" s="12">
        <v>68650</v>
      </c>
      <c r="B1509" s="5">
        <v>68700</v>
      </c>
      <c r="C1509" s="6">
        <v>11048</v>
      </c>
      <c r="D1509" s="6">
        <v>7860</v>
      </c>
      <c r="E1509" s="6">
        <v>11048</v>
      </c>
      <c r="F1509" s="13">
        <v>9657</v>
      </c>
      <c r="G1509">
        <f t="shared" si="69"/>
        <v>0</v>
      </c>
      <c r="H1509">
        <f t="shared" si="70"/>
        <v>0</v>
      </c>
      <c r="I1509">
        <f t="shared" si="71"/>
        <v>0</v>
      </c>
    </row>
    <row r="1510" spans="1:9" x14ac:dyDescent="0.3">
      <c r="A1510" s="12">
        <v>68700</v>
      </c>
      <c r="B1510" s="5">
        <v>68750</v>
      </c>
      <c r="C1510" s="6">
        <v>11059</v>
      </c>
      <c r="D1510" s="6">
        <v>7866</v>
      </c>
      <c r="E1510" s="6">
        <v>11059</v>
      </c>
      <c r="F1510" s="13">
        <v>9668</v>
      </c>
      <c r="G1510">
        <f t="shared" si="69"/>
        <v>0</v>
      </c>
      <c r="H1510">
        <f t="shared" si="70"/>
        <v>0</v>
      </c>
      <c r="I1510">
        <f t="shared" si="71"/>
        <v>0</v>
      </c>
    </row>
    <row r="1511" spans="1:9" x14ac:dyDescent="0.3">
      <c r="A1511" s="12">
        <v>68750</v>
      </c>
      <c r="B1511" s="5">
        <v>68800</v>
      </c>
      <c r="C1511" s="6">
        <v>11070</v>
      </c>
      <c r="D1511" s="6">
        <v>7872</v>
      </c>
      <c r="E1511" s="6">
        <v>11070</v>
      </c>
      <c r="F1511" s="13">
        <v>9679</v>
      </c>
      <c r="G1511">
        <f t="shared" si="69"/>
        <v>0</v>
      </c>
      <c r="H1511">
        <f t="shared" si="70"/>
        <v>0</v>
      </c>
      <c r="I1511">
        <f t="shared" si="71"/>
        <v>0</v>
      </c>
    </row>
    <row r="1512" spans="1:9" x14ac:dyDescent="0.3">
      <c r="A1512" s="12">
        <v>68800</v>
      </c>
      <c r="B1512" s="5">
        <v>68850</v>
      </c>
      <c r="C1512" s="6">
        <v>11081</v>
      </c>
      <c r="D1512" s="6">
        <v>7878</v>
      </c>
      <c r="E1512" s="6">
        <v>11081</v>
      </c>
      <c r="F1512" s="13">
        <v>9690</v>
      </c>
      <c r="G1512">
        <f t="shared" si="69"/>
        <v>0</v>
      </c>
      <c r="H1512">
        <f t="shared" si="70"/>
        <v>0</v>
      </c>
      <c r="I1512">
        <f t="shared" si="71"/>
        <v>0</v>
      </c>
    </row>
    <row r="1513" spans="1:9" x14ac:dyDescent="0.3">
      <c r="A1513" s="12">
        <v>68850</v>
      </c>
      <c r="B1513" s="5">
        <v>68900</v>
      </c>
      <c r="C1513" s="6">
        <v>11092</v>
      </c>
      <c r="D1513" s="6">
        <v>7884</v>
      </c>
      <c r="E1513" s="6">
        <v>11092</v>
      </c>
      <c r="F1513" s="13">
        <v>9701</v>
      </c>
      <c r="G1513">
        <f t="shared" si="69"/>
        <v>0</v>
      </c>
      <c r="H1513">
        <f t="shared" si="70"/>
        <v>0</v>
      </c>
      <c r="I1513">
        <f t="shared" si="71"/>
        <v>0</v>
      </c>
    </row>
    <row r="1514" spans="1:9" x14ac:dyDescent="0.3">
      <c r="A1514" s="12">
        <v>68900</v>
      </c>
      <c r="B1514" s="5">
        <v>68950</v>
      </c>
      <c r="C1514" s="6">
        <v>11103</v>
      </c>
      <c r="D1514" s="6">
        <v>7890</v>
      </c>
      <c r="E1514" s="6">
        <v>11103</v>
      </c>
      <c r="F1514" s="13">
        <v>9712</v>
      </c>
      <c r="G1514">
        <f t="shared" si="69"/>
        <v>0</v>
      </c>
      <c r="H1514">
        <f t="shared" si="70"/>
        <v>0</v>
      </c>
      <c r="I1514">
        <f t="shared" si="71"/>
        <v>0</v>
      </c>
    </row>
    <row r="1515" spans="1:9" ht="15" thickBot="1" x14ac:dyDescent="0.35">
      <c r="A1515" s="12">
        <v>68950</v>
      </c>
      <c r="B1515" s="5">
        <v>69000</v>
      </c>
      <c r="C1515" s="6">
        <v>11114</v>
      </c>
      <c r="D1515" s="6">
        <v>7896</v>
      </c>
      <c r="E1515" s="6">
        <v>11114</v>
      </c>
      <c r="F1515" s="13">
        <v>9723</v>
      </c>
      <c r="G1515">
        <f t="shared" si="69"/>
        <v>0</v>
      </c>
      <c r="H1515">
        <f t="shared" si="70"/>
        <v>0</v>
      </c>
      <c r="I1515">
        <f t="shared" si="71"/>
        <v>0</v>
      </c>
    </row>
    <row r="1516" spans="1:9" ht="15.6" thickTop="1" thickBot="1" x14ac:dyDescent="0.35">
      <c r="A1516" s="23">
        <v>69000</v>
      </c>
      <c r="B1516" s="24"/>
      <c r="C1516" s="24"/>
      <c r="D1516" s="24"/>
      <c r="E1516" s="24"/>
      <c r="F1516" s="25"/>
      <c r="G1516">
        <f t="shared" si="69"/>
        <v>0</v>
      </c>
      <c r="H1516">
        <f t="shared" si="70"/>
        <v>0</v>
      </c>
      <c r="I1516">
        <f t="shared" si="71"/>
        <v>0</v>
      </c>
    </row>
    <row r="1517" spans="1:9" x14ac:dyDescent="0.3">
      <c r="A1517" s="12">
        <v>69000</v>
      </c>
      <c r="B1517" s="5">
        <v>69050</v>
      </c>
      <c r="C1517" s="6">
        <v>11125</v>
      </c>
      <c r="D1517" s="6">
        <v>7902</v>
      </c>
      <c r="E1517" s="6">
        <v>11125</v>
      </c>
      <c r="F1517" s="13">
        <v>9734</v>
      </c>
      <c r="G1517">
        <f t="shared" si="69"/>
        <v>0</v>
      </c>
      <c r="H1517">
        <f t="shared" si="70"/>
        <v>0</v>
      </c>
      <c r="I1517">
        <f t="shared" si="71"/>
        <v>0</v>
      </c>
    </row>
    <row r="1518" spans="1:9" x14ac:dyDescent="0.3">
      <c r="A1518" s="12">
        <v>69050</v>
      </c>
      <c r="B1518" s="5">
        <v>69100</v>
      </c>
      <c r="C1518" s="6">
        <v>11136</v>
      </c>
      <c r="D1518" s="6">
        <v>7908</v>
      </c>
      <c r="E1518" s="6">
        <v>11136</v>
      </c>
      <c r="F1518" s="13">
        <v>9745</v>
      </c>
      <c r="G1518">
        <f t="shared" si="69"/>
        <v>0</v>
      </c>
      <c r="H1518">
        <f t="shared" si="70"/>
        <v>0</v>
      </c>
      <c r="I1518">
        <f t="shared" si="71"/>
        <v>0</v>
      </c>
    </row>
    <row r="1519" spans="1:9" x14ac:dyDescent="0.3">
      <c r="A1519" s="12">
        <v>69100</v>
      </c>
      <c r="B1519" s="5">
        <v>69150</v>
      </c>
      <c r="C1519" s="6">
        <v>11147</v>
      </c>
      <c r="D1519" s="6">
        <v>7914</v>
      </c>
      <c r="E1519" s="6">
        <v>11147</v>
      </c>
      <c r="F1519" s="13">
        <v>9756</v>
      </c>
      <c r="G1519">
        <f t="shared" si="69"/>
        <v>0</v>
      </c>
      <c r="H1519">
        <f t="shared" si="70"/>
        <v>0</v>
      </c>
      <c r="I1519">
        <f t="shared" si="71"/>
        <v>0</v>
      </c>
    </row>
    <row r="1520" spans="1:9" x14ac:dyDescent="0.3">
      <c r="A1520" s="12">
        <v>69150</v>
      </c>
      <c r="B1520" s="5">
        <v>69200</v>
      </c>
      <c r="C1520" s="6">
        <v>11158</v>
      </c>
      <c r="D1520" s="6">
        <v>7920</v>
      </c>
      <c r="E1520" s="6">
        <v>11158</v>
      </c>
      <c r="F1520" s="13">
        <v>9767</v>
      </c>
      <c r="G1520">
        <f t="shared" si="69"/>
        <v>0</v>
      </c>
      <c r="H1520">
        <f t="shared" si="70"/>
        <v>0</v>
      </c>
      <c r="I1520">
        <f t="shared" si="71"/>
        <v>0</v>
      </c>
    </row>
    <row r="1521" spans="1:9" x14ac:dyDescent="0.3">
      <c r="A1521" s="12">
        <v>69200</v>
      </c>
      <c r="B1521" s="5">
        <v>69250</v>
      </c>
      <c r="C1521" s="6">
        <v>11169</v>
      </c>
      <c r="D1521" s="6">
        <v>7926</v>
      </c>
      <c r="E1521" s="6">
        <v>11169</v>
      </c>
      <c r="F1521" s="13">
        <v>9778</v>
      </c>
      <c r="G1521">
        <f t="shared" si="69"/>
        <v>0</v>
      </c>
      <c r="H1521">
        <f t="shared" si="70"/>
        <v>0</v>
      </c>
      <c r="I1521">
        <f t="shared" si="71"/>
        <v>0</v>
      </c>
    </row>
    <row r="1522" spans="1:9" x14ac:dyDescent="0.3">
      <c r="A1522" s="12">
        <v>69250</v>
      </c>
      <c r="B1522" s="5">
        <v>69300</v>
      </c>
      <c r="C1522" s="6">
        <v>11180</v>
      </c>
      <c r="D1522" s="6">
        <v>7932</v>
      </c>
      <c r="E1522" s="6">
        <v>11180</v>
      </c>
      <c r="F1522" s="13">
        <v>9789</v>
      </c>
      <c r="G1522">
        <f t="shared" si="69"/>
        <v>0</v>
      </c>
      <c r="H1522">
        <f t="shared" si="70"/>
        <v>0</v>
      </c>
      <c r="I1522">
        <f t="shared" si="71"/>
        <v>0</v>
      </c>
    </row>
    <row r="1523" spans="1:9" x14ac:dyDescent="0.3">
      <c r="A1523" s="12">
        <v>69300</v>
      </c>
      <c r="B1523" s="5">
        <v>69350</v>
      </c>
      <c r="C1523" s="6">
        <v>11191</v>
      </c>
      <c r="D1523" s="6">
        <v>7938</v>
      </c>
      <c r="E1523" s="6">
        <v>11191</v>
      </c>
      <c r="F1523" s="13">
        <v>9800</v>
      </c>
      <c r="G1523">
        <f t="shared" si="69"/>
        <v>0</v>
      </c>
      <c r="H1523">
        <f t="shared" si="70"/>
        <v>0</v>
      </c>
      <c r="I1523">
        <f t="shared" si="71"/>
        <v>0</v>
      </c>
    </row>
    <row r="1524" spans="1:9" x14ac:dyDescent="0.3">
      <c r="A1524" s="12">
        <v>69350</v>
      </c>
      <c r="B1524" s="5">
        <v>69400</v>
      </c>
      <c r="C1524" s="6">
        <v>11202</v>
      </c>
      <c r="D1524" s="6">
        <v>7944</v>
      </c>
      <c r="E1524" s="6">
        <v>11202</v>
      </c>
      <c r="F1524" s="13">
        <v>9811</v>
      </c>
      <c r="G1524">
        <f t="shared" si="69"/>
        <v>0</v>
      </c>
      <c r="H1524">
        <f t="shared" si="70"/>
        <v>0</v>
      </c>
      <c r="I1524">
        <f t="shared" si="71"/>
        <v>0</v>
      </c>
    </row>
    <row r="1525" spans="1:9" x14ac:dyDescent="0.3">
      <c r="A1525" s="12">
        <v>69400</v>
      </c>
      <c r="B1525" s="5">
        <v>69450</v>
      </c>
      <c r="C1525" s="6">
        <v>11213</v>
      </c>
      <c r="D1525" s="6">
        <v>7950</v>
      </c>
      <c r="E1525" s="6">
        <v>11213</v>
      </c>
      <c r="F1525" s="13">
        <v>9822</v>
      </c>
      <c r="G1525">
        <f t="shared" si="69"/>
        <v>0</v>
      </c>
      <c r="H1525">
        <f t="shared" si="70"/>
        <v>0</v>
      </c>
      <c r="I1525">
        <f t="shared" si="71"/>
        <v>0</v>
      </c>
    </row>
    <row r="1526" spans="1:9" x14ac:dyDescent="0.3">
      <c r="A1526" s="12">
        <v>69450</v>
      </c>
      <c r="B1526" s="5">
        <v>69500</v>
      </c>
      <c r="C1526" s="6">
        <v>11224</v>
      </c>
      <c r="D1526" s="6">
        <v>7956</v>
      </c>
      <c r="E1526" s="6">
        <v>11224</v>
      </c>
      <c r="F1526" s="13">
        <v>9833</v>
      </c>
      <c r="G1526">
        <f t="shared" si="69"/>
        <v>0</v>
      </c>
      <c r="H1526">
        <f t="shared" si="70"/>
        <v>0</v>
      </c>
      <c r="I1526">
        <f t="shared" si="71"/>
        <v>0</v>
      </c>
    </row>
    <row r="1527" spans="1:9" x14ac:dyDescent="0.3">
      <c r="A1527" s="12">
        <v>69500</v>
      </c>
      <c r="B1527" s="5">
        <v>69550</v>
      </c>
      <c r="C1527" s="6">
        <v>11235</v>
      </c>
      <c r="D1527" s="6">
        <v>7962</v>
      </c>
      <c r="E1527" s="6">
        <v>11235</v>
      </c>
      <c r="F1527" s="13">
        <v>9844</v>
      </c>
      <c r="G1527">
        <f t="shared" si="69"/>
        <v>0</v>
      </c>
      <c r="H1527">
        <f t="shared" si="70"/>
        <v>0</v>
      </c>
      <c r="I1527">
        <f t="shared" si="71"/>
        <v>0</v>
      </c>
    </row>
    <row r="1528" spans="1:9" x14ac:dyDescent="0.3">
      <c r="A1528" s="12">
        <v>69550</v>
      </c>
      <c r="B1528" s="5">
        <v>69600</v>
      </c>
      <c r="C1528" s="6">
        <v>11246</v>
      </c>
      <c r="D1528" s="6">
        <v>7968</v>
      </c>
      <c r="E1528" s="6">
        <v>11246</v>
      </c>
      <c r="F1528" s="13">
        <v>9855</v>
      </c>
      <c r="G1528">
        <f t="shared" si="69"/>
        <v>0</v>
      </c>
      <c r="H1528">
        <f t="shared" si="70"/>
        <v>0</v>
      </c>
      <c r="I1528">
        <f t="shared" si="71"/>
        <v>0</v>
      </c>
    </row>
    <row r="1529" spans="1:9" x14ac:dyDescent="0.3">
      <c r="A1529" s="12">
        <v>69600</v>
      </c>
      <c r="B1529" s="5">
        <v>69650</v>
      </c>
      <c r="C1529" s="6">
        <v>11257</v>
      </c>
      <c r="D1529" s="6">
        <v>7974</v>
      </c>
      <c r="E1529" s="6">
        <v>11257</v>
      </c>
      <c r="F1529" s="13">
        <v>9866</v>
      </c>
      <c r="G1529">
        <f t="shared" si="69"/>
        <v>0</v>
      </c>
      <c r="H1529">
        <f t="shared" si="70"/>
        <v>0</v>
      </c>
      <c r="I1529">
        <f t="shared" si="71"/>
        <v>0</v>
      </c>
    </row>
    <row r="1530" spans="1:9" x14ac:dyDescent="0.3">
      <c r="A1530" s="12">
        <v>69650</v>
      </c>
      <c r="B1530" s="5">
        <v>69700</v>
      </c>
      <c r="C1530" s="6">
        <v>11268</v>
      </c>
      <c r="D1530" s="6">
        <v>7980</v>
      </c>
      <c r="E1530" s="6">
        <v>11268</v>
      </c>
      <c r="F1530" s="13">
        <v>9877</v>
      </c>
      <c r="G1530">
        <f t="shared" si="69"/>
        <v>0</v>
      </c>
      <c r="H1530">
        <f t="shared" si="70"/>
        <v>0</v>
      </c>
      <c r="I1530">
        <f t="shared" si="71"/>
        <v>0</v>
      </c>
    </row>
    <row r="1531" spans="1:9" x14ac:dyDescent="0.3">
      <c r="A1531" s="12">
        <v>69700</v>
      </c>
      <c r="B1531" s="5">
        <v>69750</v>
      </c>
      <c r="C1531" s="6">
        <v>11279</v>
      </c>
      <c r="D1531" s="6">
        <v>7986</v>
      </c>
      <c r="E1531" s="6">
        <v>11279</v>
      </c>
      <c r="F1531" s="13">
        <v>9888</v>
      </c>
      <c r="G1531">
        <f t="shared" si="69"/>
        <v>0</v>
      </c>
      <c r="H1531">
        <f t="shared" si="70"/>
        <v>0</v>
      </c>
      <c r="I1531">
        <f t="shared" si="71"/>
        <v>0</v>
      </c>
    </row>
    <row r="1532" spans="1:9" x14ac:dyDescent="0.3">
      <c r="A1532" s="12">
        <v>69750</v>
      </c>
      <c r="B1532" s="5">
        <v>69800</v>
      </c>
      <c r="C1532" s="6">
        <v>11290</v>
      </c>
      <c r="D1532" s="6">
        <v>7992</v>
      </c>
      <c r="E1532" s="6">
        <v>11290</v>
      </c>
      <c r="F1532" s="13">
        <v>9899</v>
      </c>
      <c r="G1532">
        <f t="shared" si="69"/>
        <v>0</v>
      </c>
      <c r="H1532">
        <f t="shared" si="70"/>
        <v>0</v>
      </c>
      <c r="I1532">
        <f t="shared" si="71"/>
        <v>0</v>
      </c>
    </row>
    <row r="1533" spans="1:9" x14ac:dyDescent="0.3">
      <c r="A1533" s="12">
        <v>69800</v>
      </c>
      <c r="B1533" s="5">
        <v>69850</v>
      </c>
      <c r="C1533" s="6">
        <v>11301</v>
      </c>
      <c r="D1533" s="6">
        <v>7998</v>
      </c>
      <c r="E1533" s="6">
        <v>11301</v>
      </c>
      <c r="F1533" s="13">
        <v>9910</v>
      </c>
      <c r="G1533">
        <f t="shared" si="69"/>
        <v>0</v>
      </c>
      <c r="H1533">
        <f t="shared" si="70"/>
        <v>0</v>
      </c>
      <c r="I1533">
        <f t="shared" si="71"/>
        <v>0</v>
      </c>
    </row>
    <row r="1534" spans="1:9" x14ac:dyDescent="0.3">
      <c r="A1534" s="12">
        <v>69850</v>
      </c>
      <c r="B1534" s="5">
        <v>69900</v>
      </c>
      <c r="C1534" s="6">
        <v>11312</v>
      </c>
      <c r="D1534" s="6">
        <v>8004</v>
      </c>
      <c r="E1534" s="6">
        <v>11312</v>
      </c>
      <c r="F1534" s="13">
        <v>9921</v>
      </c>
      <c r="G1534">
        <f t="shared" si="69"/>
        <v>0</v>
      </c>
      <c r="H1534">
        <f t="shared" si="70"/>
        <v>0</v>
      </c>
      <c r="I1534">
        <f t="shared" si="71"/>
        <v>0</v>
      </c>
    </row>
    <row r="1535" spans="1:9" x14ac:dyDescent="0.3">
      <c r="A1535" s="12">
        <v>69900</v>
      </c>
      <c r="B1535" s="5">
        <v>69950</v>
      </c>
      <c r="C1535" s="6">
        <v>11323</v>
      </c>
      <c r="D1535" s="6">
        <v>8010</v>
      </c>
      <c r="E1535" s="6">
        <v>11323</v>
      </c>
      <c r="F1535" s="13">
        <v>9932</v>
      </c>
      <c r="G1535">
        <f t="shared" si="69"/>
        <v>0</v>
      </c>
      <c r="H1535">
        <f t="shared" si="70"/>
        <v>0</v>
      </c>
      <c r="I1535">
        <f t="shared" si="71"/>
        <v>0</v>
      </c>
    </row>
    <row r="1536" spans="1:9" ht="15" thickBot="1" x14ac:dyDescent="0.35">
      <c r="A1536" s="12">
        <v>69950</v>
      </c>
      <c r="B1536" s="5">
        <v>70000</v>
      </c>
      <c r="C1536" s="6">
        <v>11334</v>
      </c>
      <c r="D1536" s="6">
        <v>8016</v>
      </c>
      <c r="E1536" s="6">
        <v>11334</v>
      </c>
      <c r="F1536" s="13">
        <v>9943</v>
      </c>
      <c r="G1536">
        <f t="shared" si="69"/>
        <v>0</v>
      </c>
      <c r="H1536">
        <f t="shared" si="70"/>
        <v>0</v>
      </c>
      <c r="I1536">
        <f t="shared" si="71"/>
        <v>0</v>
      </c>
    </row>
    <row r="1537" spans="1:9" ht="15.6" thickTop="1" thickBot="1" x14ac:dyDescent="0.35">
      <c r="A1537" s="23">
        <v>70000</v>
      </c>
      <c r="B1537" s="24"/>
      <c r="C1537" s="24"/>
      <c r="D1537" s="24"/>
      <c r="E1537" s="24"/>
      <c r="F1537" s="25"/>
      <c r="G1537">
        <f t="shared" si="69"/>
        <v>0</v>
      </c>
      <c r="H1537">
        <f t="shared" si="70"/>
        <v>0</v>
      </c>
      <c r="I1537">
        <f t="shared" si="71"/>
        <v>0</v>
      </c>
    </row>
    <row r="1538" spans="1:9" x14ac:dyDescent="0.3">
      <c r="A1538" s="12">
        <v>70000</v>
      </c>
      <c r="B1538" s="5">
        <v>70050</v>
      </c>
      <c r="C1538" s="6">
        <v>11345</v>
      </c>
      <c r="D1538" s="6">
        <v>8022</v>
      </c>
      <c r="E1538" s="6">
        <v>11345</v>
      </c>
      <c r="F1538" s="13">
        <v>9954</v>
      </c>
      <c r="G1538">
        <f t="shared" si="69"/>
        <v>0</v>
      </c>
      <c r="H1538">
        <f t="shared" si="70"/>
        <v>0</v>
      </c>
      <c r="I1538">
        <f t="shared" si="71"/>
        <v>0</v>
      </c>
    </row>
    <row r="1539" spans="1:9" x14ac:dyDescent="0.3">
      <c r="A1539" s="12">
        <v>70050</v>
      </c>
      <c r="B1539" s="5">
        <v>70100</v>
      </c>
      <c r="C1539" s="6">
        <v>11356</v>
      </c>
      <c r="D1539" s="6">
        <v>8028</v>
      </c>
      <c r="E1539" s="6">
        <v>11356</v>
      </c>
      <c r="F1539" s="13">
        <v>9965</v>
      </c>
      <c r="G1539">
        <f t="shared" si="69"/>
        <v>0</v>
      </c>
      <c r="H1539">
        <f t="shared" si="70"/>
        <v>0</v>
      </c>
      <c r="I1539">
        <f t="shared" si="71"/>
        <v>0</v>
      </c>
    </row>
    <row r="1540" spans="1:9" x14ac:dyDescent="0.3">
      <c r="A1540" s="12">
        <v>70100</v>
      </c>
      <c r="B1540" s="5">
        <v>70150</v>
      </c>
      <c r="C1540" s="6">
        <v>11367</v>
      </c>
      <c r="D1540" s="6">
        <v>8034</v>
      </c>
      <c r="E1540" s="6">
        <v>11367</v>
      </c>
      <c r="F1540" s="13">
        <v>9976</v>
      </c>
      <c r="G1540">
        <f t="shared" si="69"/>
        <v>0</v>
      </c>
      <c r="H1540">
        <f t="shared" si="70"/>
        <v>0</v>
      </c>
      <c r="I1540">
        <f t="shared" si="71"/>
        <v>0</v>
      </c>
    </row>
    <row r="1541" spans="1:9" x14ac:dyDescent="0.3">
      <c r="A1541" s="12">
        <v>70150</v>
      </c>
      <c r="B1541" s="5">
        <v>70200</v>
      </c>
      <c r="C1541" s="6">
        <v>11378</v>
      </c>
      <c r="D1541" s="6">
        <v>8040</v>
      </c>
      <c r="E1541" s="6">
        <v>11378</v>
      </c>
      <c r="F1541" s="13">
        <v>9987</v>
      </c>
      <c r="G1541">
        <f t="shared" si="69"/>
        <v>0</v>
      </c>
      <c r="H1541">
        <f t="shared" si="70"/>
        <v>0</v>
      </c>
      <c r="I1541">
        <f t="shared" si="71"/>
        <v>0</v>
      </c>
    </row>
    <row r="1542" spans="1:9" x14ac:dyDescent="0.3">
      <c r="A1542" s="12">
        <v>70200</v>
      </c>
      <c r="B1542" s="5">
        <v>70250</v>
      </c>
      <c r="C1542" s="6">
        <v>11389</v>
      </c>
      <c r="D1542" s="6">
        <v>8046</v>
      </c>
      <c r="E1542" s="6">
        <v>11389</v>
      </c>
      <c r="F1542" s="13">
        <v>9998</v>
      </c>
      <c r="G1542">
        <f t="shared" si="69"/>
        <v>0</v>
      </c>
      <c r="H1542">
        <f t="shared" si="70"/>
        <v>0</v>
      </c>
      <c r="I1542">
        <f t="shared" si="71"/>
        <v>0</v>
      </c>
    </row>
    <row r="1543" spans="1:9" x14ac:dyDescent="0.3">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
      <c r="A1544" s="12">
        <v>70300</v>
      </c>
      <c r="B1544" s="5">
        <v>70350</v>
      </c>
      <c r="C1544" s="6">
        <v>11411</v>
      </c>
      <c r="D1544" s="6">
        <v>8058</v>
      </c>
      <c r="E1544" s="6">
        <v>11411</v>
      </c>
      <c r="F1544" s="13">
        <v>10020</v>
      </c>
      <c r="G1544">
        <f t="shared" si="72"/>
        <v>0</v>
      </c>
      <c r="H1544">
        <f t="shared" si="73"/>
        <v>0</v>
      </c>
      <c r="I1544">
        <f t="shared" si="74"/>
        <v>0</v>
      </c>
    </row>
    <row r="1545" spans="1:9" x14ac:dyDescent="0.3">
      <c r="A1545" s="12">
        <v>70350</v>
      </c>
      <c r="B1545" s="5">
        <v>70400</v>
      </c>
      <c r="C1545" s="6">
        <v>11422</v>
      </c>
      <c r="D1545" s="6">
        <v>8064</v>
      </c>
      <c r="E1545" s="6">
        <v>11422</v>
      </c>
      <c r="F1545" s="13">
        <v>10031</v>
      </c>
      <c r="G1545">
        <f t="shared" si="72"/>
        <v>0</v>
      </c>
      <c r="H1545">
        <f t="shared" si="73"/>
        <v>0</v>
      </c>
      <c r="I1545">
        <f t="shared" si="74"/>
        <v>0</v>
      </c>
    </row>
    <row r="1546" spans="1:9" x14ac:dyDescent="0.3">
      <c r="A1546" s="12">
        <v>70400</v>
      </c>
      <c r="B1546" s="5">
        <v>70450</v>
      </c>
      <c r="C1546" s="6">
        <v>11433</v>
      </c>
      <c r="D1546" s="6">
        <v>8070</v>
      </c>
      <c r="E1546" s="6">
        <v>11433</v>
      </c>
      <c r="F1546" s="13">
        <v>10042</v>
      </c>
      <c r="G1546">
        <f t="shared" si="72"/>
        <v>0</v>
      </c>
      <c r="H1546">
        <f t="shared" si="73"/>
        <v>0</v>
      </c>
      <c r="I1546">
        <f t="shared" si="74"/>
        <v>0</v>
      </c>
    </row>
    <row r="1547" spans="1:9" x14ac:dyDescent="0.3">
      <c r="A1547" s="12">
        <v>70450</v>
      </c>
      <c r="B1547" s="5">
        <v>70500</v>
      </c>
      <c r="C1547" s="6">
        <v>11444</v>
      </c>
      <c r="D1547" s="6">
        <v>8076</v>
      </c>
      <c r="E1547" s="6">
        <v>11444</v>
      </c>
      <c r="F1547" s="13">
        <v>10053</v>
      </c>
      <c r="G1547">
        <f t="shared" si="72"/>
        <v>0</v>
      </c>
      <c r="H1547">
        <f t="shared" si="73"/>
        <v>0</v>
      </c>
      <c r="I1547">
        <f t="shared" si="74"/>
        <v>0</v>
      </c>
    </row>
    <row r="1548" spans="1:9" x14ac:dyDescent="0.3">
      <c r="A1548" s="12">
        <v>70500</v>
      </c>
      <c r="B1548" s="5">
        <v>70550</v>
      </c>
      <c r="C1548" s="6">
        <v>11455</v>
      </c>
      <c r="D1548" s="6">
        <v>8082</v>
      </c>
      <c r="E1548" s="6">
        <v>11455</v>
      </c>
      <c r="F1548" s="13">
        <v>10064</v>
      </c>
      <c r="G1548">
        <f t="shared" si="72"/>
        <v>0</v>
      </c>
      <c r="H1548">
        <f t="shared" si="73"/>
        <v>0</v>
      </c>
      <c r="I1548">
        <f t="shared" si="74"/>
        <v>0</v>
      </c>
    </row>
    <row r="1549" spans="1:9" x14ac:dyDescent="0.3">
      <c r="A1549" s="12">
        <v>70550</v>
      </c>
      <c r="B1549" s="5">
        <v>70600</v>
      </c>
      <c r="C1549" s="6">
        <v>11466</v>
      </c>
      <c r="D1549" s="6">
        <v>8088</v>
      </c>
      <c r="E1549" s="6">
        <v>11466</v>
      </c>
      <c r="F1549" s="13">
        <v>10075</v>
      </c>
      <c r="G1549">
        <f t="shared" si="72"/>
        <v>0</v>
      </c>
      <c r="H1549">
        <f t="shared" si="73"/>
        <v>0</v>
      </c>
      <c r="I1549">
        <f t="shared" si="74"/>
        <v>0</v>
      </c>
    </row>
    <row r="1550" spans="1:9" x14ac:dyDescent="0.3">
      <c r="A1550" s="12">
        <v>70600</v>
      </c>
      <c r="B1550" s="5">
        <v>70650</v>
      </c>
      <c r="C1550" s="6">
        <v>11477</v>
      </c>
      <c r="D1550" s="6">
        <v>8094</v>
      </c>
      <c r="E1550" s="6">
        <v>11477</v>
      </c>
      <c r="F1550" s="13">
        <v>10086</v>
      </c>
      <c r="G1550">
        <f t="shared" si="72"/>
        <v>0</v>
      </c>
      <c r="H1550">
        <f t="shared" si="73"/>
        <v>0</v>
      </c>
      <c r="I1550">
        <f t="shared" si="74"/>
        <v>0</v>
      </c>
    </row>
    <row r="1551" spans="1:9" x14ac:dyDescent="0.3">
      <c r="A1551" s="12">
        <v>70650</v>
      </c>
      <c r="B1551" s="5">
        <v>70700</v>
      </c>
      <c r="C1551" s="6">
        <v>11488</v>
      </c>
      <c r="D1551" s="6">
        <v>8100</v>
      </c>
      <c r="E1551" s="6">
        <v>11488</v>
      </c>
      <c r="F1551" s="13">
        <v>10097</v>
      </c>
      <c r="G1551">
        <f t="shared" si="72"/>
        <v>0</v>
      </c>
      <c r="H1551">
        <f t="shared" si="73"/>
        <v>0</v>
      </c>
      <c r="I1551">
        <f t="shared" si="74"/>
        <v>0</v>
      </c>
    </row>
    <row r="1552" spans="1:9" x14ac:dyDescent="0.3">
      <c r="A1552" s="12">
        <v>70700</v>
      </c>
      <c r="B1552" s="5">
        <v>70750</v>
      </c>
      <c r="C1552" s="6">
        <v>11499</v>
      </c>
      <c r="D1552" s="6">
        <v>8106</v>
      </c>
      <c r="E1552" s="6">
        <v>11499</v>
      </c>
      <c r="F1552" s="13">
        <v>10108</v>
      </c>
      <c r="G1552">
        <f t="shared" si="72"/>
        <v>0</v>
      </c>
      <c r="H1552">
        <f t="shared" si="73"/>
        <v>0</v>
      </c>
      <c r="I1552">
        <f t="shared" si="74"/>
        <v>0</v>
      </c>
    </row>
    <row r="1553" spans="1:9" x14ac:dyDescent="0.3">
      <c r="A1553" s="12">
        <v>70750</v>
      </c>
      <c r="B1553" s="5">
        <v>70800</v>
      </c>
      <c r="C1553" s="6">
        <v>11510</v>
      </c>
      <c r="D1553" s="6">
        <v>8112</v>
      </c>
      <c r="E1553" s="6">
        <v>11510</v>
      </c>
      <c r="F1553" s="13">
        <v>10119</v>
      </c>
      <c r="G1553">
        <f t="shared" si="72"/>
        <v>0</v>
      </c>
      <c r="H1553">
        <f t="shared" si="73"/>
        <v>0</v>
      </c>
      <c r="I1553">
        <f t="shared" si="74"/>
        <v>0</v>
      </c>
    </row>
    <row r="1554" spans="1:9" x14ac:dyDescent="0.3">
      <c r="A1554" s="12">
        <v>70800</v>
      </c>
      <c r="B1554" s="5">
        <v>70850</v>
      </c>
      <c r="C1554" s="6">
        <v>11521</v>
      </c>
      <c r="D1554" s="6">
        <v>8118</v>
      </c>
      <c r="E1554" s="6">
        <v>11521</v>
      </c>
      <c r="F1554" s="13">
        <v>10130</v>
      </c>
      <c r="G1554">
        <f t="shared" si="72"/>
        <v>0</v>
      </c>
      <c r="H1554">
        <f t="shared" si="73"/>
        <v>0</v>
      </c>
      <c r="I1554">
        <f t="shared" si="74"/>
        <v>0</v>
      </c>
    </row>
    <row r="1555" spans="1:9" x14ac:dyDescent="0.3">
      <c r="A1555" s="12">
        <v>70850</v>
      </c>
      <c r="B1555" s="5">
        <v>70900</v>
      </c>
      <c r="C1555" s="6">
        <v>11532</v>
      </c>
      <c r="D1555" s="6">
        <v>8124</v>
      </c>
      <c r="E1555" s="6">
        <v>11532</v>
      </c>
      <c r="F1555" s="13">
        <v>10141</v>
      </c>
      <c r="G1555">
        <f t="shared" si="72"/>
        <v>0</v>
      </c>
      <c r="H1555">
        <f t="shared" si="73"/>
        <v>0</v>
      </c>
      <c r="I1555">
        <f t="shared" si="74"/>
        <v>0</v>
      </c>
    </row>
    <row r="1556" spans="1:9" x14ac:dyDescent="0.3">
      <c r="A1556" s="12">
        <v>70900</v>
      </c>
      <c r="B1556" s="5">
        <v>70950</v>
      </c>
      <c r="C1556" s="6">
        <v>11543</v>
      </c>
      <c r="D1556" s="6">
        <v>8130</v>
      </c>
      <c r="E1556" s="6">
        <v>11543</v>
      </c>
      <c r="F1556" s="13">
        <v>10152</v>
      </c>
      <c r="G1556">
        <f t="shared" si="72"/>
        <v>0</v>
      </c>
      <c r="H1556">
        <f t="shared" si="73"/>
        <v>0</v>
      </c>
      <c r="I1556">
        <f t="shared" si="74"/>
        <v>0</v>
      </c>
    </row>
    <row r="1557" spans="1:9" ht="15" thickBot="1" x14ac:dyDescent="0.35">
      <c r="A1557" s="12">
        <v>70950</v>
      </c>
      <c r="B1557" s="5">
        <v>71000</v>
      </c>
      <c r="C1557" s="6">
        <v>11554</v>
      </c>
      <c r="D1557" s="6">
        <v>8136</v>
      </c>
      <c r="E1557" s="6">
        <v>11554</v>
      </c>
      <c r="F1557" s="13">
        <v>10163</v>
      </c>
      <c r="G1557">
        <f t="shared" si="72"/>
        <v>0</v>
      </c>
      <c r="H1557">
        <f t="shared" si="73"/>
        <v>0</v>
      </c>
      <c r="I1557">
        <f t="shared" si="74"/>
        <v>0</v>
      </c>
    </row>
    <row r="1558" spans="1:9" ht="15.6" thickTop="1" thickBot="1" x14ac:dyDescent="0.35">
      <c r="A1558" s="23">
        <v>71000</v>
      </c>
      <c r="B1558" s="24"/>
      <c r="C1558" s="24"/>
      <c r="D1558" s="24"/>
      <c r="E1558" s="24"/>
      <c r="F1558" s="25"/>
      <c r="G1558">
        <f t="shared" si="72"/>
        <v>0</v>
      </c>
      <c r="H1558">
        <f t="shared" si="73"/>
        <v>0</v>
      </c>
      <c r="I1558">
        <f t="shared" si="74"/>
        <v>0</v>
      </c>
    </row>
    <row r="1559" spans="1:9" x14ac:dyDescent="0.3">
      <c r="A1559" s="12">
        <v>71000</v>
      </c>
      <c r="B1559" s="5">
        <v>71050</v>
      </c>
      <c r="C1559" s="6">
        <v>11565</v>
      </c>
      <c r="D1559" s="6">
        <v>8142</v>
      </c>
      <c r="E1559" s="6">
        <v>11565</v>
      </c>
      <c r="F1559" s="13">
        <v>10174</v>
      </c>
      <c r="G1559">
        <f t="shared" si="72"/>
        <v>0</v>
      </c>
      <c r="H1559">
        <f t="shared" si="73"/>
        <v>0</v>
      </c>
      <c r="I1559">
        <f t="shared" si="74"/>
        <v>0</v>
      </c>
    </row>
    <row r="1560" spans="1:9" x14ac:dyDescent="0.3">
      <c r="A1560" s="12">
        <v>71050</v>
      </c>
      <c r="B1560" s="5">
        <v>71100</v>
      </c>
      <c r="C1560" s="6">
        <v>11576</v>
      </c>
      <c r="D1560" s="6">
        <v>8148</v>
      </c>
      <c r="E1560" s="6">
        <v>11576</v>
      </c>
      <c r="F1560" s="13">
        <v>10185</v>
      </c>
      <c r="G1560">
        <f t="shared" si="72"/>
        <v>0</v>
      </c>
      <c r="H1560">
        <f t="shared" si="73"/>
        <v>0</v>
      </c>
      <c r="I1560">
        <f t="shared" si="74"/>
        <v>0</v>
      </c>
    </row>
    <row r="1561" spans="1:9" x14ac:dyDescent="0.3">
      <c r="A1561" s="12">
        <v>71100</v>
      </c>
      <c r="B1561" s="5">
        <v>71150</v>
      </c>
      <c r="C1561" s="6">
        <v>11587</v>
      </c>
      <c r="D1561" s="6">
        <v>8154</v>
      </c>
      <c r="E1561" s="6">
        <v>11587</v>
      </c>
      <c r="F1561" s="13">
        <v>10196</v>
      </c>
      <c r="G1561">
        <f t="shared" si="72"/>
        <v>0</v>
      </c>
      <c r="H1561">
        <f t="shared" si="73"/>
        <v>0</v>
      </c>
      <c r="I1561">
        <f t="shared" si="74"/>
        <v>0</v>
      </c>
    </row>
    <row r="1562" spans="1:9" x14ac:dyDescent="0.3">
      <c r="A1562" s="12">
        <v>71150</v>
      </c>
      <c r="B1562" s="5">
        <v>71200</v>
      </c>
      <c r="C1562" s="6">
        <v>11598</v>
      </c>
      <c r="D1562" s="6">
        <v>8160</v>
      </c>
      <c r="E1562" s="6">
        <v>11598</v>
      </c>
      <c r="F1562" s="13">
        <v>10207</v>
      </c>
      <c r="G1562">
        <f t="shared" si="72"/>
        <v>0</v>
      </c>
      <c r="H1562">
        <f t="shared" si="73"/>
        <v>0</v>
      </c>
      <c r="I1562">
        <f t="shared" si="74"/>
        <v>0</v>
      </c>
    </row>
    <row r="1563" spans="1:9" x14ac:dyDescent="0.3">
      <c r="A1563" s="12">
        <v>71200</v>
      </c>
      <c r="B1563" s="5">
        <v>71250</v>
      </c>
      <c r="C1563" s="6">
        <v>11609</v>
      </c>
      <c r="D1563" s="6">
        <v>8166</v>
      </c>
      <c r="E1563" s="6">
        <v>11609</v>
      </c>
      <c r="F1563" s="13">
        <v>10218</v>
      </c>
      <c r="G1563">
        <f t="shared" si="72"/>
        <v>0</v>
      </c>
      <c r="H1563">
        <f t="shared" si="73"/>
        <v>0</v>
      </c>
      <c r="I1563">
        <f t="shared" si="74"/>
        <v>0</v>
      </c>
    </row>
    <row r="1564" spans="1:9" x14ac:dyDescent="0.3">
      <c r="A1564" s="12">
        <v>71250</v>
      </c>
      <c r="B1564" s="5">
        <v>71300</v>
      </c>
      <c r="C1564" s="6">
        <v>11620</v>
      </c>
      <c r="D1564" s="6">
        <v>8172</v>
      </c>
      <c r="E1564" s="6">
        <v>11620</v>
      </c>
      <c r="F1564" s="13">
        <v>10229</v>
      </c>
      <c r="G1564">
        <f t="shared" si="72"/>
        <v>0</v>
      </c>
      <c r="H1564">
        <f t="shared" si="73"/>
        <v>0</v>
      </c>
      <c r="I1564">
        <f t="shared" si="74"/>
        <v>0</v>
      </c>
    </row>
    <row r="1565" spans="1:9" x14ac:dyDescent="0.3">
      <c r="A1565" s="12">
        <v>71300</v>
      </c>
      <c r="B1565" s="5">
        <v>71350</v>
      </c>
      <c r="C1565" s="6">
        <v>11631</v>
      </c>
      <c r="D1565" s="6">
        <v>8178</v>
      </c>
      <c r="E1565" s="6">
        <v>11631</v>
      </c>
      <c r="F1565" s="13">
        <v>10240</v>
      </c>
      <c r="G1565">
        <f t="shared" si="72"/>
        <v>0</v>
      </c>
      <c r="H1565">
        <f t="shared" si="73"/>
        <v>0</v>
      </c>
      <c r="I1565">
        <f t="shared" si="74"/>
        <v>0</v>
      </c>
    </row>
    <row r="1566" spans="1:9" x14ac:dyDescent="0.3">
      <c r="A1566" s="12">
        <v>71350</v>
      </c>
      <c r="B1566" s="5">
        <v>71400</v>
      </c>
      <c r="C1566" s="6">
        <v>11642</v>
      </c>
      <c r="D1566" s="6">
        <v>8184</v>
      </c>
      <c r="E1566" s="6">
        <v>11642</v>
      </c>
      <c r="F1566" s="13">
        <v>10251</v>
      </c>
      <c r="G1566">
        <f t="shared" si="72"/>
        <v>0</v>
      </c>
      <c r="H1566">
        <f t="shared" si="73"/>
        <v>0</v>
      </c>
      <c r="I1566">
        <f t="shared" si="74"/>
        <v>0</v>
      </c>
    </row>
    <row r="1567" spans="1:9" x14ac:dyDescent="0.3">
      <c r="A1567" s="12">
        <v>71400</v>
      </c>
      <c r="B1567" s="5">
        <v>71450</v>
      </c>
      <c r="C1567" s="6">
        <v>11653</v>
      </c>
      <c r="D1567" s="6">
        <v>8190</v>
      </c>
      <c r="E1567" s="6">
        <v>11653</v>
      </c>
      <c r="F1567" s="13">
        <v>10262</v>
      </c>
      <c r="G1567">
        <f t="shared" si="72"/>
        <v>0</v>
      </c>
      <c r="H1567">
        <f t="shared" si="73"/>
        <v>0</v>
      </c>
      <c r="I1567">
        <f t="shared" si="74"/>
        <v>0</v>
      </c>
    </row>
    <row r="1568" spans="1:9" x14ac:dyDescent="0.3">
      <c r="A1568" s="12">
        <v>71450</v>
      </c>
      <c r="B1568" s="5">
        <v>71500</v>
      </c>
      <c r="C1568" s="6">
        <v>11664</v>
      </c>
      <c r="D1568" s="6">
        <v>8196</v>
      </c>
      <c r="E1568" s="6">
        <v>11664</v>
      </c>
      <c r="F1568" s="13">
        <v>10273</v>
      </c>
      <c r="G1568">
        <f t="shared" si="72"/>
        <v>0</v>
      </c>
      <c r="H1568">
        <f t="shared" si="73"/>
        <v>0</v>
      </c>
      <c r="I1568">
        <f t="shared" si="74"/>
        <v>0</v>
      </c>
    </row>
    <row r="1569" spans="1:9" x14ac:dyDescent="0.3">
      <c r="A1569" s="12">
        <v>71500</v>
      </c>
      <c r="B1569" s="5">
        <v>71550</v>
      </c>
      <c r="C1569" s="6">
        <v>11675</v>
      </c>
      <c r="D1569" s="6">
        <v>8202</v>
      </c>
      <c r="E1569" s="6">
        <v>11675</v>
      </c>
      <c r="F1569" s="13">
        <v>10284</v>
      </c>
      <c r="G1569">
        <f t="shared" si="72"/>
        <v>0</v>
      </c>
      <c r="H1569">
        <f t="shared" si="73"/>
        <v>0</v>
      </c>
      <c r="I1569">
        <f t="shared" si="74"/>
        <v>0</v>
      </c>
    </row>
    <row r="1570" spans="1:9" x14ac:dyDescent="0.3">
      <c r="A1570" s="12">
        <v>71550</v>
      </c>
      <c r="B1570" s="5">
        <v>71600</v>
      </c>
      <c r="C1570" s="6">
        <v>11686</v>
      </c>
      <c r="D1570" s="6">
        <v>8208</v>
      </c>
      <c r="E1570" s="6">
        <v>11686</v>
      </c>
      <c r="F1570" s="13">
        <v>10295</v>
      </c>
      <c r="G1570">
        <f t="shared" si="72"/>
        <v>0</v>
      </c>
      <c r="H1570">
        <f t="shared" si="73"/>
        <v>0</v>
      </c>
      <c r="I1570">
        <f t="shared" si="74"/>
        <v>0</v>
      </c>
    </row>
    <row r="1571" spans="1:9" x14ac:dyDescent="0.3">
      <c r="A1571" s="12">
        <v>71600</v>
      </c>
      <c r="B1571" s="5">
        <v>71650</v>
      </c>
      <c r="C1571" s="6">
        <v>11697</v>
      </c>
      <c r="D1571" s="6">
        <v>8214</v>
      </c>
      <c r="E1571" s="6">
        <v>11697</v>
      </c>
      <c r="F1571" s="13">
        <v>10306</v>
      </c>
      <c r="G1571">
        <f t="shared" si="72"/>
        <v>0</v>
      </c>
      <c r="H1571">
        <f t="shared" si="73"/>
        <v>0</v>
      </c>
      <c r="I1571">
        <f t="shared" si="74"/>
        <v>0</v>
      </c>
    </row>
    <row r="1572" spans="1:9" x14ac:dyDescent="0.3">
      <c r="A1572" s="12">
        <v>71650</v>
      </c>
      <c r="B1572" s="5">
        <v>71700</v>
      </c>
      <c r="C1572" s="6">
        <v>11708</v>
      </c>
      <c r="D1572" s="6">
        <v>8220</v>
      </c>
      <c r="E1572" s="6">
        <v>11708</v>
      </c>
      <c r="F1572" s="13">
        <v>10317</v>
      </c>
      <c r="G1572">
        <f t="shared" si="72"/>
        <v>0</v>
      </c>
      <c r="H1572">
        <f t="shared" si="73"/>
        <v>0</v>
      </c>
      <c r="I1572">
        <f t="shared" si="74"/>
        <v>0</v>
      </c>
    </row>
    <row r="1573" spans="1:9" x14ac:dyDescent="0.3">
      <c r="A1573" s="12">
        <v>71700</v>
      </c>
      <c r="B1573" s="5">
        <v>71750</v>
      </c>
      <c r="C1573" s="6">
        <v>11719</v>
      </c>
      <c r="D1573" s="6">
        <v>8226</v>
      </c>
      <c r="E1573" s="6">
        <v>11719</v>
      </c>
      <c r="F1573" s="13">
        <v>10328</v>
      </c>
      <c r="G1573">
        <f t="shared" si="72"/>
        <v>0</v>
      </c>
      <c r="H1573">
        <f t="shared" si="73"/>
        <v>0</v>
      </c>
      <c r="I1573">
        <f t="shared" si="74"/>
        <v>0</v>
      </c>
    </row>
    <row r="1574" spans="1:9" x14ac:dyDescent="0.3">
      <c r="A1574" s="12">
        <v>71750</v>
      </c>
      <c r="B1574" s="5">
        <v>71800</v>
      </c>
      <c r="C1574" s="6">
        <v>11730</v>
      </c>
      <c r="D1574" s="6">
        <v>8232</v>
      </c>
      <c r="E1574" s="6">
        <v>11730</v>
      </c>
      <c r="F1574" s="13">
        <v>10339</v>
      </c>
      <c r="G1574">
        <f t="shared" si="72"/>
        <v>0</v>
      </c>
      <c r="H1574">
        <f t="shared" si="73"/>
        <v>0</v>
      </c>
      <c r="I1574">
        <f t="shared" si="74"/>
        <v>0</v>
      </c>
    </row>
    <row r="1575" spans="1:9" x14ac:dyDescent="0.3">
      <c r="A1575" s="12">
        <v>71800</v>
      </c>
      <c r="B1575" s="5">
        <v>71850</v>
      </c>
      <c r="C1575" s="6">
        <v>11741</v>
      </c>
      <c r="D1575" s="6">
        <v>8238</v>
      </c>
      <c r="E1575" s="6">
        <v>11741</v>
      </c>
      <c r="F1575" s="13">
        <v>10350</v>
      </c>
      <c r="G1575">
        <f t="shared" si="72"/>
        <v>0</v>
      </c>
      <c r="H1575">
        <f t="shared" si="73"/>
        <v>0</v>
      </c>
      <c r="I1575">
        <f t="shared" si="74"/>
        <v>0</v>
      </c>
    </row>
    <row r="1576" spans="1:9" x14ac:dyDescent="0.3">
      <c r="A1576" s="12">
        <v>71850</v>
      </c>
      <c r="B1576" s="5">
        <v>71900</v>
      </c>
      <c r="C1576" s="6">
        <v>11752</v>
      </c>
      <c r="D1576" s="6">
        <v>8244</v>
      </c>
      <c r="E1576" s="6">
        <v>11752</v>
      </c>
      <c r="F1576" s="13">
        <v>10361</v>
      </c>
      <c r="G1576">
        <f t="shared" si="72"/>
        <v>0</v>
      </c>
      <c r="H1576">
        <f t="shared" si="73"/>
        <v>0</v>
      </c>
      <c r="I1576">
        <f t="shared" si="74"/>
        <v>0</v>
      </c>
    </row>
    <row r="1577" spans="1:9" x14ac:dyDescent="0.3">
      <c r="A1577" s="12">
        <v>71900</v>
      </c>
      <c r="B1577" s="5">
        <v>71950</v>
      </c>
      <c r="C1577" s="6">
        <v>11763</v>
      </c>
      <c r="D1577" s="6">
        <v>8250</v>
      </c>
      <c r="E1577" s="6">
        <v>11763</v>
      </c>
      <c r="F1577" s="13">
        <v>10372</v>
      </c>
      <c r="G1577">
        <f t="shared" si="72"/>
        <v>0</v>
      </c>
      <c r="H1577">
        <f t="shared" si="73"/>
        <v>0</v>
      </c>
      <c r="I1577">
        <f t="shared" si="74"/>
        <v>0</v>
      </c>
    </row>
    <row r="1578" spans="1:9" ht="15" thickBot="1" x14ac:dyDescent="0.35">
      <c r="A1578" s="12">
        <v>71950</v>
      </c>
      <c r="B1578" s="5">
        <v>72000</v>
      </c>
      <c r="C1578" s="6">
        <v>11774</v>
      </c>
      <c r="D1578" s="6">
        <v>8256</v>
      </c>
      <c r="E1578" s="6">
        <v>11774</v>
      </c>
      <c r="F1578" s="13">
        <v>10383</v>
      </c>
      <c r="G1578">
        <f t="shared" si="72"/>
        <v>0</v>
      </c>
      <c r="H1578">
        <f t="shared" si="73"/>
        <v>0</v>
      </c>
      <c r="I1578">
        <f t="shared" si="74"/>
        <v>0</v>
      </c>
    </row>
    <row r="1579" spans="1:9" ht="15.6" thickTop="1" thickBot="1" x14ac:dyDescent="0.35">
      <c r="A1579" s="23">
        <v>72000</v>
      </c>
      <c r="B1579" s="24"/>
      <c r="C1579" s="24"/>
      <c r="D1579" s="24"/>
      <c r="E1579" s="24"/>
      <c r="F1579" s="25"/>
      <c r="G1579">
        <f t="shared" si="72"/>
        <v>0</v>
      </c>
      <c r="H1579">
        <f t="shared" si="73"/>
        <v>0</v>
      </c>
      <c r="I1579">
        <f t="shared" si="74"/>
        <v>0</v>
      </c>
    </row>
    <row r="1580" spans="1:9" x14ac:dyDescent="0.3">
      <c r="A1580" s="12">
        <v>72000</v>
      </c>
      <c r="B1580" s="5">
        <v>72050</v>
      </c>
      <c r="C1580" s="6">
        <v>11785</v>
      </c>
      <c r="D1580" s="6">
        <v>8262</v>
      </c>
      <c r="E1580" s="6">
        <v>11785</v>
      </c>
      <c r="F1580" s="13">
        <v>10394</v>
      </c>
      <c r="G1580">
        <f t="shared" si="72"/>
        <v>0</v>
      </c>
      <c r="H1580">
        <f t="shared" si="73"/>
        <v>0</v>
      </c>
      <c r="I1580">
        <f t="shared" si="74"/>
        <v>0</v>
      </c>
    </row>
    <row r="1581" spans="1:9" x14ac:dyDescent="0.3">
      <c r="A1581" s="12">
        <v>72050</v>
      </c>
      <c r="B1581" s="5">
        <v>72100</v>
      </c>
      <c r="C1581" s="6">
        <v>11796</v>
      </c>
      <c r="D1581" s="6">
        <v>8268</v>
      </c>
      <c r="E1581" s="6">
        <v>11796</v>
      </c>
      <c r="F1581" s="13">
        <v>10405</v>
      </c>
      <c r="G1581">
        <f t="shared" si="72"/>
        <v>0</v>
      </c>
      <c r="H1581">
        <f t="shared" si="73"/>
        <v>0</v>
      </c>
      <c r="I1581">
        <f t="shared" si="74"/>
        <v>0</v>
      </c>
    </row>
    <row r="1582" spans="1:9" x14ac:dyDescent="0.3">
      <c r="A1582" s="12">
        <v>72100</v>
      </c>
      <c r="B1582" s="5">
        <v>72150</v>
      </c>
      <c r="C1582" s="6">
        <v>11807</v>
      </c>
      <c r="D1582" s="6">
        <v>8274</v>
      </c>
      <c r="E1582" s="6">
        <v>11807</v>
      </c>
      <c r="F1582" s="13">
        <v>10416</v>
      </c>
      <c r="G1582">
        <f t="shared" si="72"/>
        <v>0</v>
      </c>
      <c r="H1582">
        <f t="shared" si="73"/>
        <v>0</v>
      </c>
      <c r="I1582">
        <f t="shared" si="74"/>
        <v>0</v>
      </c>
    </row>
    <row r="1583" spans="1:9" x14ac:dyDescent="0.3">
      <c r="A1583" s="12">
        <v>72150</v>
      </c>
      <c r="B1583" s="5">
        <v>72200</v>
      </c>
      <c r="C1583" s="6">
        <v>11818</v>
      </c>
      <c r="D1583" s="6">
        <v>8280</v>
      </c>
      <c r="E1583" s="6">
        <v>11818</v>
      </c>
      <c r="F1583" s="13">
        <v>10427</v>
      </c>
      <c r="G1583">
        <f t="shared" si="72"/>
        <v>0</v>
      </c>
      <c r="H1583">
        <f t="shared" si="73"/>
        <v>0</v>
      </c>
      <c r="I1583">
        <f t="shared" si="74"/>
        <v>0</v>
      </c>
    </row>
    <row r="1584" spans="1:9" x14ac:dyDescent="0.3">
      <c r="A1584" s="12">
        <v>72200</v>
      </c>
      <c r="B1584" s="5">
        <v>72250</v>
      </c>
      <c r="C1584" s="6">
        <v>11829</v>
      </c>
      <c r="D1584" s="6">
        <v>8286</v>
      </c>
      <c r="E1584" s="6">
        <v>11829</v>
      </c>
      <c r="F1584" s="13">
        <v>10438</v>
      </c>
      <c r="G1584">
        <f t="shared" si="72"/>
        <v>0</v>
      </c>
      <c r="H1584">
        <f t="shared" si="73"/>
        <v>0</v>
      </c>
      <c r="I1584">
        <f t="shared" si="74"/>
        <v>0</v>
      </c>
    </row>
    <row r="1585" spans="1:9" x14ac:dyDescent="0.3">
      <c r="A1585" s="12">
        <v>72250</v>
      </c>
      <c r="B1585" s="5">
        <v>72300</v>
      </c>
      <c r="C1585" s="6">
        <v>11840</v>
      </c>
      <c r="D1585" s="6">
        <v>8292</v>
      </c>
      <c r="E1585" s="6">
        <v>11840</v>
      </c>
      <c r="F1585" s="13">
        <v>10449</v>
      </c>
      <c r="G1585">
        <f t="shared" si="72"/>
        <v>0</v>
      </c>
      <c r="H1585">
        <f t="shared" si="73"/>
        <v>0</v>
      </c>
      <c r="I1585">
        <f t="shared" si="74"/>
        <v>0</v>
      </c>
    </row>
    <row r="1586" spans="1:9" x14ac:dyDescent="0.3">
      <c r="A1586" s="12">
        <v>72300</v>
      </c>
      <c r="B1586" s="5">
        <v>72350</v>
      </c>
      <c r="C1586" s="6">
        <v>11851</v>
      </c>
      <c r="D1586" s="6">
        <v>8298</v>
      </c>
      <c r="E1586" s="6">
        <v>11851</v>
      </c>
      <c r="F1586" s="13">
        <v>10460</v>
      </c>
      <c r="G1586">
        <f t="shared" si="72"/>
        <v>0</v>
      </c>
      <c r="H1586">
        <f t="shared" si="73"/>
        <v>0</v>
      </c>
      <c r="I1586">
        <f t="shared" si="74"/>
        <v>0</v>
      </c>
    </row>
    <row r="1587" spans="1:9" x14ac:dyDescent="0.3">
      <c r="A1587" s="12">
        <v>72350</v>
      </c>
      <c r="B1587" s="5">
        <v>72400</v>
      </c>
      <c r="C1587" s="6">
        <v>11862</v>
      </c>
      <c r="D1587" s="6">
        <v>8304</v>
      </c>
      <c r="E1587" s="6">
        <v>11862</v>
      </c>
      <c r="F1587" s="13">
        <v>10471</v>
      </c>
      <c r="G1587">
        <f t="shared" si="72"/>
        <v>0</v>
      </c>
      <c r="H1587">
        <f t="shared" si="73"/>
        <v>0</v>
      </c>
      <c r="I1587">
        <f t="shared" si="74"/>
        <v>0</v>
      </c>
    </row>
    <row r="1588" spans="1:9" x14ac:dyDescent="0.3">
      <c r="A1588" s="12">
        <v>72400</v>
      </c>
      <c r="B1588" s="5">
        <v>72450</v>
      </c>
      <c r="C1588" s="6">
        <v>11873</v>
      </c>
      <c r="D1588" s="6">
        <v>8310</v>
      </c>
      <c r="E1588" s="6">
        <v>11873</v>
      </c>
      <c r="F1588" s="13">
        <v>10482</v>
      </c>
      <c r="G1588">
        <f t="shared" si="72"/>
        <v>0</v>
      </c>
      <c r="H1588">
        <f t="shared" si="73"/>
        <v>0</v>
      </c>
      <c r="I1588">
        <f t="shared" si="74"/>
        <v>0</v>
      </c>
    </row>
    <row r="1589" spans="1:9" x14ac:dyDescent="0.3">
      <c r="A1589" s="12">
        <v>72450</v>
      </c>
      <c r="B1589" s="5">
        <v>72500</v>
      </c>
      <c r="C1589" s="6">
        <v>11884</v>
      </c>
      <c r="D1589" s="6">
        <v>8316</v>
      </c>
      <c r="E1589" s="6">
        <v>11884</v>
      </c>
      <c r="F1589" s="13">
        <v>10493</v>
      </c>
      <c r="G1589">
        <f t="shared" si="72"/>
        <v>0</v>
      </c>
      <c r="H1589">
        <f t="shared" si="73"/>
        <v>0</v>
      </c>
      <c r="I1589">
        <f t="shared" si="74"/>
        <v>0</v>
      </c>
    </row>
    <row r="1590" spans="1:9" x14ac:dyDescent="0.3">
      <c r="A1590" s="12">
        <v>72500</v>
      </c>
      <c r="B1590" s="5">
        <v>72550</v>
      </c>
      <c r="C1590" s="6">
        <v>11895</v>
      </c>
      <c r="D1590" s="6">
        <v>8322</v>
      </c>
      <c r="E1590" s="6">
        <v>11895</v>
      </c>
      <c r="F1590" s="13">
        <v>10504</v>
      </c>
      <c r="G1590">
        <f t="shared" si="72"/>
        <v>0</v>
      </c>
      <c r="H1590">
        <f t="shared" si="73"/>
        <v>0</v>
      </c>
      <c r="I1590">
        <f t="shared" si="74"/>
        <v>0</v>
      </c>
    </row>
    <row r="1591" spans="1:9" x14ac:dyDescent="0.3">
      <c r="A1591" s="12">
        <v>72550</v>
      </c>
      <c r="B1591" s="5">
        <v>72600</v>
      </c>
      <c r="C1591" s="6">
        <v>11906</v>
      </c>
      <c r="D1591" s="6">
        <v>8328</v>
      </c>
      <c r="E1591" s="6">
        <v>11906</v>
      </c>
      <c r="F1591" s="13">
        <v>10515</v>
      </c>
      <c r="G1591">
        <f t="shared" si="72"/>
        <v>0</v>
      </c>
      <c r="H1591">
        <f t="shared" si="73"/>
        <v>0</v>
      </c>
      <c r="I1591">
        <f t="shared" si="74"/>
        <v>0</v>
      </c>
    </row>
    <row r="1592" spans="1:9" x14ac:dyDescent="0.3">
      <c r="A1592" s="12">
        <v>72600</v>
      </c>
      <c r="B1592" s="5">
        <v>72650</v>
      </c>
      <c r="C1592" s="6">
        <v>11917</v>
      </c>
      <c r="D1592" s="6">
        <v>8334</v>
      </c>
      <c r="E1592" s="6">
        <v>11917</v>
      </c>
      <c r="F1592" s="13">
        <v>10526</v>
      </c>
      <c r="G1592">
        <f t="shared" si="72"/>
        <v>0</v>
      </c>
      <c r="H1592">
        <f t="shared" si="73"/>
        <v>0</v>
      </c>
      <c r="I1592">
        <f t="shared" si="74"/>
        <v>0</v>
      </c>
    </row>
    <row r="1593" spans="1:9" x14ac:dyDescent="0.3">
      <c r="A1593" s="12">
        <v>72650</v>
      </c>
      <c r="B1593" s="5">
        <v>72700</v>
      </c>
      <c r="C1593" s="6">
        <v>11928</v>
      </c>
      <c r="D1593" s="6">
        <v>8340</v>
      </c>
      <c r="E1593" s="6">
        <v>11928</v>
      </c>
      <c r="F1593" s="13">
        <v>10537</v>
      </c>
      <c r="G1593">
        <f t="shared" si="72"/>
        <v>0</v>
      </c>
      <c r="H1593">
        <f t="shared" si="73"/>
        <v>0</v>
      </c>
      <c r="I1593">
        <f t="shared" si="74"/>
        <v>0</v>
      </c>
    </row>
    <row r="1594" spans="1:9" x14ac:dyDescent="0.3">
      <c r="A1594" s="12">
        <v>72700</v>
      </c>
      <c r="B1594" s="5">
        <v>72750</v>
      </c>
      <c r="C1594" s="6">
        <v>11939</v>
      </c>
      <c r="D1594" s="6">
        <v>8346</v>
      </c>
      <c r="E1594" s="6">
        <v>11939</v>
      </c>
      <c r="F1594" s="13">
        <v>10548</v>
      </c>
      <c r="G1594">
        <f t="shared" si="72"/>
        <v>0</v>
      </c>
      <c r="H1594">
        <f t="shared" si="73"/>
        <v>0</v>
      </c>
      <c r="I1594">
        <f t="shared" si="74"/>
        <v>0</v>
      </c>
    </row>
    <row r="1595" spans="1:9" x14ac:dyDescent="0.3">
      <c r="A1595" s="12">
        <v>72750</v>
      </c>
      <c r="B1595" s="5">
        <v>72800</v>
      </c>
      <c r="C1595" s="6">
        <v>11950</v>
      </c>
      <c r="D1595" s="6">
        <v>8352</v>
      </c>
      <c r="E1595" s="6">
        <v>11950</v>
      </c>
      <c r="F1595" s="13">
        <v>10559</v>
      </c>
      <c r="G1595">
        <f t="shared" si="72"/>
        <v>0</v>
      </c>
      <c r="H1595">
        <f t="shared" si="73"/>
        <v>0</v>
      </c>
      <c r="I1595">
        <f t="shared" si="74"/>
        <v>0</v>
      </c>
    </row>
    <row r="1596" spans="1:9" x14ac:dyDescent="0.3">
      <c r="A1596" s="12">
        <v>72800</v>
      </c>
      <c r="B1596" s="5">
        <v>72850</v>
      </c>
      <c r="C1596" s="6">
        <v>11961</v>
      </c>
      <c r="D1596" s="6">
        <v>8358</v>
      </c>
      <c r="E1596" s="6">
        <v>11961</v>
      </c>
      <c r="F1596" s="13">
        <v>10570</v>
      </c>
      <c r="G1596">
        <f t="shared" si="72"/>
        <v>0</v>
      </c>
      <c r="H1596">
        <f t="shared" si="73"/>
        <v>0</v>
      </c>
      <c r="I1596">
        <f t="shared" si="74"/>
        <v>0</v>
      </c>
    </row>
    <row r="1597" spans="1:9" x14ac:dyDescent="0.3">
      <c r="A1597" s="12">
        <v>72850</v>
      </c>
      <c r="B1597" s="5">
        <v>72900</v>
      </c>
      <c r="C1597" s="6">
        <v>11972</v>
      </c>
      <c r="D1597" s="6">
        <v>8364</v>
      </c>
      <c r="E1597" s="6">
        <v>11972</v>
      </c>
      <c r="F1597" s="13">
        <v>10581</v>
      </c>
      <c r="G1597">
        <f t="shared" si="72"/>
        <v>0</v>
      </c>
      <c r="H1597">
        <f t="shared" si="73"/>
        <v>0</v>
      </c>
      <c r="I1597">
        <f t="shared" si="74"/>
        <v>0</v>
      </c>
    </row>
    <row r="1598" spans="1:9" x14ac:dyDescent="0.3">
      <c r="A1598" s="12">
        <v>72900</v>
      </c>
      <c r="B1598" s="5">
        <v>72950</v>
      </c>
      <c r="C1598" s="6">
        <v>11983</v>
      </c>
      <c r="D1598" s="6">
        <v>8370</v>
      </c>
      <c r="E1598" s="6">
        <v>11983</v>
      </c>
      <c r="F1598" s="13">
        <v>10592</v>
      </c>
      <c r="G1598">
        <f t="shared" si="72"/>
        <v>0</v>
      </c>
      <c r="H1598">
        <f t="shared" si="73"/>
        <v>0</v>
      </c>
      <c r="I1598">
        <f t="shared" si="74"/>
        <v>0</v>
      </c>
    </row>
    <row r="1599" spans="1:9" ht="15" thickBot="1" x14ac:dyDescent="0.35">
      <c r="A1599" s="12">
        <v>72950</v>
      </c>
      <c r="B1599" s="5">
        <v>73000</v>
      </c>
      <c r="C1599" s="6">
        <v>11994</v>
      </c>
      <c r="D1599" s="6">
        <v>8376</v>
      </c>
      <c r="E1599" s="6">
        <v>11994</v>
      </c>
      <c r="F1599" s="13">
        <v>10603</v>
      </c>
      <c r="G1599">
        <f t="shared" si="72"/>
        <v>0</v>
      </c>
      <c r="H1599">
        <f t="shared" si="73"/>
        <v>0</v>
      </c>
      <c r="I1599">
        <f t="shared" si="74"/>
        <v>0</v>
      </c>
    </row>
    <row r="1600" spans="1:9" ht="15.6" thickTop="1" thickBot="1" x14ac:dyDescent="0.35">
      <c r="A1600" s="23">
        <v>73000</v>
      </c>
      <c r="B1600" s="24"/>
      <c r="C1600" s="24"/>
      <c r="D1600" s="24"/>
      <c r="E1600" s="24"/>
      <c r="F1600" s="25"/>
      <c r="G1600">
        <f t="shared" si="72"/>
        <v>0</v>
      </c>
      <c r="H1600">
        <f t="shared" si="73"/>
        <v>0</v>
      </c>
      <c r="I1600">
        <f t="shared" si="74"/>
        <v>0</v>
      </c>
    </row>
    <row r="1601" spans="1:9" x14ac:dyDescent="0.3">
      <c r="A1601" s="12">
        <v>73000</v>
      </c>
      <c r="B1601" s="5">
        <v>73050</v>
      </c>
      <c r="C1601" s="6">
        <v>12005</v>
      </c>
      <c r="D1601" s="6">
        <v>8382</v>
      </c>
      <c r="E1601" s="6">
        <v>12005</v>
      </c>
      <c r="F1601" s="13">
        <v>10614</v>
      </c>
      <c r="G1601">
        <f t="shared" si="72"/>
        <v>0</v>
      </c>
      <c r="H1601">
        <f t="shared" si="73"/>
        <v>0</v>
      </c>
      <c r="I1601">
        <f t="shared" si="74"/>
        <v>0</v>
      </c>
    </row>
    <row r="1602" spans="1:9" x14ac:dyDescent="0.3">
      <c r="A1602" s="12">
        <v>73050</v>
      </c>
      <c r="B1602" s="5">
        <v>73100</v>
      </c>
      <c r="C1602" s="6">
        <v>12016</v>
      </c>
      <c r="D1602" s="6">
        <v>8388</v>
      </c>
      <c r="E1602" s="6">
        <v>12016</v>
      </c>
      <c r="F1602" s="13">
        <v>10625</v>
      </c>
      <c r="G1602">
        <f t="shared" si="72"/>
        <v>0</v>
      </c>
      <c r="H1602">
        <f t="shared" si="73"/>
        <v>0</v>
      </c>
      <c r="I1602">
        <f t="shared" si="74"/>
        <v>0</v>
      </c>
    </row>
    <row r="1603" spans="1:9" x14ac:dyDescent="0.3">
      <c r="A1603" s="12">
        <v>73100</v>
      </c>
      <c r="B1603" s="5">
        <v>73150</v>
      </c>
      <c r="C1603" s="6">
        <v>12027</v>
      </c>
      <c r="D1603" s="6">
        <v>8394</v>
      </c>
      <c r="E1603" s="6">
        <v>12027</v>
      </c>
      <c r="F1603" s="13">
        <v>10636</v>
      </c>
      <c r="G1603">
        <f t="shared" si="72"/>
        <v>0</v>
      </c>
      <c r="H1603">
        <f t="shared" si="73"/>
        <v>0</v>
      </c>
      <c r="I1603">
        <f t="shared" si="74"/>
        <v>0</v>
      </c>
    </row>
    <row r="1604" spans="1:9" x14ac:dyDescent="0.3">
      <c r="A1604" s="12">
        <v>73150</v>
      </c>
      <c r="B1604" s="5">
        <v>73200</v>
      </c>
      <c r="C1604" s="6">
        <v>12038</v>
      </c>
      <c r="D1604" s="6">
        <v>8400</v>
      </c>
      <c r="E1604" s="6">
        <v>12038</v>
      </c>
      <c r="F1604" s="13">
        <v>10647</v>
      </c>
      <c r="G1604">
        <f t="shared" si="72"/>
        <v>0</v>
      </c>
      <c r="H1604">
        <f t="shared" si="73"/>
        <v>0</v>
      </c>
      <c r="I1604">
        <f t="shared" si="74"/>
        <v>0</v>
      </c>
    </row>
    <row r="1605" spans="1:9" x14ac:dyDescent="0.3">
      <c r="A1605" s="12">
        <v>73200</v>
      </c>
      <c r="B1605" s="5">
        <v>73250</v>
      </c>
      <c r="C1605" s="6">
        <v>12049</v>
      </c>
      <c r="D1605" s="6">
        <v>8406</v>
      </c>
      <c r="E1605" s="6">
        <v>12049</v>
      </c>
      <c r="F1605" s="13">
        <v>10658</v>
      </c>
      <c r="G1605">
        <f t="shared" si="72"/>
        <v>0</v>
      </c>
      <c r="H1605">
        <f t="shared" si="73"/>
        <v>0</v>
      </c>
      <c r="I1605">
        <f t="shared" si="74"/>
        <v>0</v>
      </c>
    </row>
    <row r="1606" spans="1:9" x14ac:dyDescent="0.3">
      <c r="A1606" s="12">
        <v>73250</v>
      </c>
      <c r="B1606" s="5">
        <v>73300</v>
      </c>
      <c r="C1606" s="6">
        <v>12060</v>
      </c>
      <c r="D1606" s="6">
        <v>8412</v>
      </c>
      <c r="E1606" s="6">
        <v>12060</v>
      </c>
      <c r="F1606" s="13">
        <v>10669</v>
      </c>
      <c r="G1606">
        <f t="shared" si="72"/>
        <v>0</v>
      </c>
      <c r="H1606">
        <f t="shared" si="73"/>
        <v>0</v>
      </c>
      <c r="I1606">
        <f t="shared" si="74"/>
        <v>0</v>
      </c>
    </row>
    <row r="1607" spans="1:9" x14ac:dyDescent="0.3">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
      <c r="A1608" s="12">
        <v>73350</v>
      </c>
      <c r="B1608" s="5">
        <v>73400</v>
      </c>
      <c r="C1608" s="6">
        <v>12082</v>
      </c>
      <c r="D1608" s="6">
        <v>8424</v>
      </c>
      <c r="E1608" s="6">
        <v>12082</v>
      </c>
      <c r="F1608" s="13">
        <v>10691</v>
      </c>
      <c r="G1608">
        <f t="shared" si="75"/>
        <v>0</v>
      </c>
      <c r="H1608">
        <f t="shared" si="76"/>
        <v>0</v>
      </c>
      <c r="I1608">
        <f t="shared" si="77"/>
        <v>0</v>
      </c>
    </row>
    <row r="1609" spans="1:9" x14ac:dyDescent="0.3">
      <c r="A1609" s="12">
        <v>73400</v>
      </c>
      <c r="B1609" s="5">
        <v>73450</v>
      </c>
      <c r="C1609" s="6">
        <v>12093</v>
      </c>
      <c r="D1609" s="6">
        <v>8430</v>
      </c>
      <c r="E1609" s="6">
        <v>12093</v>
      </c>
      <c r="F1609" s="13">
        <v>10702</v>
      </c>
      <c r="G1609">
        <f t="shared" si="75"/>
        <v>0</v>
      </c>
      <c r="H1609">
        <f t="shared" si="76"/>
        <v>0</v>
      </c>
      <c r="I1609">
        <f t="shared" si="77"/>
        <v>0</v>
      </c>
    </row>
    <row r="1610" spans="1:9" x14ac:dyDescent="0.3">
      <c r="A1610" s="12">
        <v>73450</v>
      </c>
      <c r="B1610" s="5">
        <v>73500</v>
      </c>
      <c r="C1610" s="6">
        <v>12104</v>
      </c>
      <c r="D1610" s="6">
        <v>8436</v>
      </c>
      <c r="E1610" s="6">
        <v>12104</v>
      </c>
      <c r="F1610" s="13">
        <v>10713</v>
      </c>
      <c r="G1610">
        <f t="shared" si="75"/>
        <v>0</v>
      </c>
      <c r="H1610">
        <f t="shared" si="76"/>
        <v>0</v>
      </c>
      <c r="I1610">
        <f t="shared" si="77"/>
        <v>0</v>
      </c>
    </row>
    <row r="1611" spans="1:9" x14ac:dyDescent="0.3">
      <c r="A1611" s="12">
        <v>73500</v>
      </c>
      <c r="B1611" s="5">
        <v>73550</v>
      </c>
      <c r="C1611" s="6">
        <v>12115</v>
      </c>
      <c r="D1611" s="6">
        <v>8442</v>
      </c>
      <c r="E1611" s="6">
        <v>12115</v>
      </c>
      <c r="F1611" s="13">
        <v>10724</v>
      </c>
      <c r="G1611">
        <f t="shared" si="75"/>
        <v>0</v>
      </c>
      <c r="H1611">
        <f t="shared" si="76"/>
        <v>0</v>
      </c>
      <c r="I1611">
        <f t="shared" si="77"/>
        <v>0</v>
      </c>
    </row>
    <row r="1612" spans="1:9" x14ac:dyDescent="0.3">
      <c r="A1612" s="12">
        <v>73550</v>
      </c>
      <c r="B1612" s="5">
        <v>73600</v>
      </c>
      <c r="C1612" s="6">
        <v>12126</v>
      </c>
      <c r="D1612" s="6">
        <v>8448</v>
      </c>
      <c r="E1612" s="6">
        <v>12126</v>
      </c>
      <c r="F1612" s="13">
        <v>10735</v>
      </c>
      <c r="G1612">
        <f t="shared" si="75"/>
        <v>0</v>
      </c>
      <c r="H1612">
        <f t="shared" si="76"/>
        <v>0</v>
      </c>
      <c r="I1612">
        <f t="shared" si="77"/>
        <v>0</v>
      </c>
    </row>
    <row r="1613" spans="1:9" x14ac:dyDescent="0.3">
      <c r="A1613" s="12">
        <v>73600</v>
      </c>
      <c r="B1613" s="5">
        <v>73650</v>
      </c>
      <c r="C1613" s="6">
        <v>12137</v>
      </c>
      <c r="D1613" s="6">
        <v>8454</v>
      </c>
      <c r="E1613" s="6">
        <v>12137</v>
      </c>
      <c r="F1613" s="13">
        <v>10746</v>
      </c>
      <c r="G1613">
        <f t="shared" si="75"/>
        <v>0</v>
      </c>
      <c r="H1613">
        <f t="shared" si="76"/>
        <v>0</v>
      </c>
      <c r="I1613">
        <f t="shared" si="77"/>
        <v>0</v>
      </c>
    </row>
    <row r="1614" spans="1:9" x14ac:dyDescent="0.3">
      <c r="A1614" s="12">
        <v>73650</v>
      </c>
      <c r="B1614" s="5">
        <v>73700</v>
      </c>
      <c r="C1614" s="6">
        <v>12148</v>
      </c>
      <c r="D1614" s="6">
        <v>8460</v>
      </c>
      <c r="E1614" s="6">
        <v>12148</v>
      </c>
      <c r="F1614" s="13">
        <v>10757</v>
      </c>
      <c r="G1614">
        <f t="shared" si="75"/>
        <v>0</v>
      </c>
      <c r="H1614">
        <f t="shared" si="76"/>
        <v>0</v>
      </c>
      <c r="I1614">
        <f t="shared" si="77"/>
        <v>0</v>
      </c>
    </row>
    <row r="1615" spans="1:9" x14ac:dyDescent="0.3">
      <c r="A1615" s="12">
        <v>73700</v>
      </c>
      <c r="B1615" s="5">
        <v>73750</v>
      </c>
      <c r="C1615" s="6">
        <v>12159</v>
      </c>
      <c r="D1615" s="6">
        <v>8466</v>
      </c>
      <c r="E1615" s="6">
        <v>12159</v>
      </c>
      <c r="F1615" s="13">
        <v>10768</v>
      </c>
      <c r="G1615">
        <f t="shared" si="75"/>
        <v>0</v>
      </c>
      <c r="H1615">
        <f t="shared" si="76"/>
        <v>0</v>
      </c>
      <c r="I1615">
        <f t="shared" si="77"/>
        <v>0</v>
      </c>
    </row>
    <row r="1616" spans="1:9" x14ac:dyDescent="0.3">
      <c r="A1616" s="12">
        <v>73750</v>
      </c>
      <c r="B1616" s="5">
        <v>73800</v>
      </c>
      <c r="C1616" s="6">
        <v>12170</v>
      </c>
      <c r="D1616" s="6">
        <v>8472</v>
      </c>
      <c r="E1616" s="6">
        <v>12170</v>
      </c>
      <c r="F1616" s="13">
        <v>10779</v>
      </c>
      <c r="G1616">
        <f t="shared" si="75"/>
        <v>0</v>
      </c>
      <c r="H1616">
        <f t="shared" si="76"/>
        <v>0</v>
      </c>
      <c r="I1616">
        <f t="shared" si="77"/>
        <v>0</v>
      </c>
    </row>
    <row r="1617" spans="1:9" x14ac:dyDescent="0.3">
      <c r="A1617" s="12">
        <v>73800</v>
      </c>
      <c r="B1617" s="5">
        <v>73850</v>
      </c>
      <c r="C1617" s="6">
        <v>12181</v>
      </c>
      <c r="D1617" s="6">
        <v>8478</v>
      </c>
      <c r="E1617" s="6">
        <v>12181</v>
      </c>
      <c r="F1617" s="13">
        <v>10790</v>
      </c>
      <c r="G1617">
        <f t="shared" si="75"/>
        <v>0</v>
      </c>
      <c r="H1617">
        <f t="shared" si="76"/>
        <v>0</v>
      </c>
      <c r="I1617">
        <f t="shared" si="77"/>
        <v>0</v>
      </c>
    </row>
    <row r="1618" spans="1:9" x14ac:dyDescent="0.3">
      <c r="A1618" s="12">
        <v>73850</v>
      </c>
      <c r="B1618" s="5">
        <v>73900</v>
      </c>
      <c r="C1618" s="6">
        <v>12192</v>
      </c>
      <c r="D1618" s="6">
        <v>8484</v>
      </c>
      <c r="E1618" s="6">
        <v>12192</v>
      </c>
      <c r="F1618" s="13">
        <v>10801</v>
      </c>
      <c r="G1618">
        <f t="shared" si="75"/>
        <v>0</v>
      </c>
      <c r="H1618">
        <f t="shared" si="76"/>
        <v>0</v>
      </c>
      <c r="I1618">
        <f t="shared" si="77"/>
        <v>0</v>
      </c>
    </row>
    <row r="1619" spans="1:9" x14ac:dyDescent="0.3">
      <c r="A1619" s="12">
        <v>73900</v>
      </c>
      <c r="B1619" s="5">
        <v>73950</v>
      </c>
      <c r="C1619" s="6">
        <v>12203</v>
      </c>
      <c r="D1619" s="6">
        <v>8490</v>
      </c>
      <c r="E1619" s="6">
        <v>12203</v>
      </c>
      <c r="F1619" s="13">
        <v>10812</v>
      </c>
      <c r="G1619">
        <f t="shared" si="75"/>
        <v>0</v>
      </c>
      <c r="H1619">
        <f t="shared" si="76"/>
        <v>0</v>
      </c>
      <c r="I1619">
        <f t="shared" si="77"/>
        <v>0</v>
      </c>
    </row>
    <row r="1620" spans="1:9" ht="15" thickBot="1" x14ac:dyDescent="0.35">
      <c r="A1620" s="12">
        <v>73950</v>
      </c>
      <c r="B1620" s="5">
        <v>74000</v>
      </c>
      <c r="C1620" s="6">
        <v>12214</v>
      </c>
      <c r="D1620" s="6">
        <v>8496</v>
      </c>
      <c r="E1620" s="6">
        <v>12214</v>
      </c>
      <c r="F1620" s="13">
        <v>10823</v>
      </c>
      <c r="G1620">
        <f t="shared" si="75"/>
        <v>0</v>
      </c>
      <c r="H1620">
        <f t="shared" si="76"/>
        <v>0</v>
      </c>
      <c r="I1620">
        <f t="shared" si="77"/>
        <v>0</v>
      </c>
    </row>
    <row r="1621" spans="1:9" ht="15.6" thickTop="1" thickBot="1" x14ac:dyDescent="0.35">
      <c r="A1621" s="23">
        <v>74000</v>
      </c>
      <c r="B1621" s="24"/>
      <c r="C1621" s="24"/>
      <c r="D1621" s="24"/>
      <c r="E1621" s="24"/>
      <c r="F1621" s="25"/>
      <c r="G1621">
        <f t="shared" si="75"/>
        <v>0</v>
      </c>
      <c r="H1621">
        <f t="shared" si="76"/>
        <v>0</v>
      </c>
      <c r="I1621">
        <f t="shared" si="77"/>
        <v>0</v>
      </c>
    </row>
    <row r="1622" spans="1:9" x14ac:dyDescent="0.3">
      <c r="A1622" s="12">
        <v>74000</v>
      </c>
      <c r="B1622" s="5">
        <v>74050</v>
      </c>
      <c r="C1622" s="6">
        <v>12225</v>
      </c>
      <c r="D1622" s="6">
        <v>8502</v>
      </c>
      <c r="E1622" s="6">
        <v>12225</v>
      </c>
      <c r="F1622" s="13">
        <v>10834</v>
      </c>
      <c r="G1622">
        <f t="shared" si="75"/>
        <v>0</v>
      </c>
      <c r="H1622">
        <f t="shared" si="76"/>
        <v>0</v>
      </c>
      <c r="I1622">
        <f t="shared" si="77"/>
        <v>0</v>
      </c>
    </row>
    <row r="1623" spans="1:9" x14ac:dyDescent="0.3">
      <c r="A1623" s="12">
        <v>74050</v>
      </c>
      <c r="B1623" s="5">
        <v>74100</v>
      </c>
      <c r="C1623" s="6">
        <v>12236</v>
      </c>
      <c r="D1623" s="6">
        <v>8508</v>
      </c>
      <c r="E1623" s="6">
        <v>12236</v>
      </c>
      <c r="F1623" s="13">
        <v>10845</v>
      </c>
      <c r="G1623">
        <f t="shared" si="75"/>
        <v>0</v>
      </c>
      <c r="H1623">
        <f t="shared" si="76"/>
        <v>0</v>
      </c>
      <c r="I1623">
        <f t="shared" si="77"/>
        <v>0</v>
      </c>
    </row>
    <row r="1624" spans="1:9" x14ac:dyDescent="0.3">
      <c r="A1624" s="12">
        <v>74100</v>
      </c>
      <c r="B1624" s="5">
        <v>74150</v>
      </c>
      <c r="C1624" s="6">
        <v>12247</v>
      </c>
      <c r="D1624" s="6">
        <v>8514</v>
      </c>
      <c r="E1624" s="6">
        <v>12247</v>
      </c>
      <c r="F1624" s="13">
        <v>10856</v>
      </c>
      <c r="G1624">
        <f t="shared" si="75"/>
        <v>0</v>
      </c>
      <c r="H1624">
        <f t="shared" si="76"/>
        <v>0</v>
      </c>
      <c r="I1624">
        <f t="shared" si="77"/>
        <v>0</v>
      </c>
    </row>
    <row r="1625" spans="1:9" x14ac:dyDescent="0.3">
      <c r="A1625" s="12">
        <v>74150</v>
      </c>
      <c r="B1625" s="5">
        <v>74200</v>
      </c>
      <c r="C1625" s="6">
        <v>12258</v>
      </c>
      <c r="D1625" s="6">
        <v>8520</v>
      </c>
      <c r="E1625" s="6">
        <v>12258</v>
      </c>
      <c r="F1625" s="13">
        <v>10867</v>
      </c>
      <c r="G1625">
        <f t="shared" si="75"/>
        <v>0</v>
      </c>
      <c r="H1625">
        <f t="shared" si="76"/>
        <v>0</v>
      </c>
      <c r="I1625">
        <f t="shared" si="77"/>
        <v>0</v>
      </c>
    </row>
    <row r="1626" spans="1:9" x14ac:dyDescent="0.3">
      <c r="A1626" s="12">
        <v>74200</v>
      </c>
      <c r="B1626" s="5">
        <v>74250</v>
      </c>
      <c r="C1626" s="6">
        <v>12269</v>
      </c>
      <c r="D1626" s="6">
        <v>8526</v>
      </c>
      <c r="E1626" s="6">
        <v>12269</v>
      </c>
      <c r="F1626" s="13">
        <v>10878</v>
      </c>
      <c r="G1626">
        <f t="shared" si="75"/>
        <v>0</v>
      </c>
      <c r="H1626">
        <f t="shared" si="76"/>
        <v>0</v>
      </c>
      <c r="I1626">
        <f t="shared" si="77"/>
        <v>0</v>
      </c>
    </row>
    <row r="1627" spans="1:9" x14ac:dyDescent="0.3">
      <c r="A1627" s="12">
        <v>74250</v>
      </c>
      <c r="B1627" s="5">
        <v>74300</v>
      </c>
      <c r="C1627" s="6">
        <v>12280</v>
      </c>
      <c r="D1627" s="6">
        <v>8532</v>
      </c>
      <c r="E1627" s="6">
        <v>12280</v>
      </c>
      <c r="F1627" s="13">
        <v>10889</v>
      </c>
      <c r="G1627">
        <f t="shared" si="75"/>
        <v>0</v>
      </c>
      <c r="H1627">
        <f t="shared" si="76"/>
        <v>0</v>
      </c>
      <c r="I1627">
        <f t="shared" si="77"/>
        <v>0</v>
      </c>
    </row>
    <row r="1628" spans="1:9" x14ac:dyDescent="0.3">
      <c r="A1628" s="12">
        <v>74300</v>
      </c>
      <c r="B1628" s="5">
        <v>74350</v>
      </c>
      <c r="C1628" s="6">
        <v>12291</v>
      </c>
      <c r="D1628" s="6">
        <v>8538</v>
      </c>
      <c r="E1628" s="6">
        <v>12291</v>
      </c>
      <c r="F1628" s="13">
        <v>10900</v>
      </c>
      <c r="G1628">
        <f t="shared" si="75"/>
        <v>0</v>
      </c>
      <c r="H1628">
        <f t="shared" si="76"/>
        <v>0</v>
      </c>
      <c r="I1628">
        <f t="shared" si="77"/>
        <v>0</v>
      </c>
    </row>
    <row r="1629" spans="1:9" x14ac:dyDescent="0.3">
      <c r="A1629" s="12">
        <v>74350</v>
      </c>
      <c r="B1629" s="5">
        <v>74400</v>
      </c>
      <c r="C1629" s="6">
        <v>12302</v>
      </c>
      <c r="D1629" s="6">
        <v>8544</v>
      </c>
      <c r="E1629" s="6">
        <v>12302</v>
      </c>
      <c r="F1629" s="13">
        <v>10911</v>
      </c>
      <c r="G1629">
        <f t="shared" si="75"/>
        <v>0</v>
      </c>
      <c r="H1629">
        <f t="shared" si="76"/>
        <v>0</v>
      </c>
      <c r="I1629">
        <f t="shared" si="77"/>
        <v>0</v>
      </c>
    </row>
    <row r="1630" spans="1:9" x14ac:dyDescent="0.3">
      <c r="A1630" s="12">
        <v>74400</v>
      </c>
      <c r="B1630" s="5">
        <v>74450</v>
      </c>
      <c r="C1630" s="6">
        <v>12313</v>
      </c>
      <c r="D1630" s="6">
        <v>8550</v>
      </c>
      <c r="E1630" s="6">
        <v>12313</v>
      </c>
      <c r="F1630" s="13">
        <v>10922</v>
      </c>
      <c r="G1630">
        <f t="shared" si="75"/>
        <v>0</v>
      </c>
      <c r="H1630">
        <f t="shared" si="76"/>
        <v>0</v>
      </c>
      <c r="I1630">
        <f t="shared" si="77"/>
        <v>0</v>
      </c>
    </row>
    <row r="1631" spans="1:9" x14ac:dyDescent="0.3">
      <c r="A1631" s="12">
        <v>74450</v>
      </c>
      <c r="B1631" s="5">
        <v>74500</v>
      </c>
      <c r="C1631" s="6">
        <v>12324</v>
      </c>
      <c r="D1631" s="6">
        <v>8556</v>
      </c>
      <c r="E1631" s="6">
        <v>12324</v>
      </c>
      <c r="F1631" s="13">
        <v>10933</v>
      </c>
      <c r="G1631">
        <f t="shared" si="75"/>
        <v>0</v>
      </c>
      <c r="H1631">
        <f t="shared" si="76"/>
        <v>0</v>
      </c>
      <c r="I1631">
        <f t="shared" si="77"/>
        <v>0</v>
      </c>
    </row>
    <row r="1632" spans="1:9" x14ac:dyDescent="0.3">
      <c r="A1632" s="12">
        <v>74500</v>
      </c>
      <c r="B1632" s="5">
        <v>74550</v>
      </c>
      <c r="C1632" s="6">
        <v>12335</v>
      </c>
      <c r="D1632" s="6">
        <v>8562</v>
      </c>
      <c r="E1632" s="6">
        <v>12335</v>
      </c>
      <c r="F1632" s="13">
        <v>10944</v>
      </c>
      <c r="G1632">
        <f t="shared" si="75"/>
        <v>0</v>
      </c>
      <c r="H1632">
        <f t="shared" si="76"/>
        <v>0</v>
      </c>
      <c r="I1632">
        <f t="shared" si="77"/>
        <v>0</v>
      </c>
    </row>
    <row r="1633" spans="1:9" x14ac:dyDescent="0.3">
      <c r="A1633" s="12">
        <v>74550</v>
      </c>
      <c r="B1633" s="5">
        <v>74600</v>
      </c>
      <c r="C1633" s="6">
        <v>12346</v>
      </c>
      <c r="D1633" s="6">
        <v>8568</v>
      </c>
      <c r="E1633" s="6">
        <v>12346</v>
      </c>
      <c r="F1633" s="13">
        <v>10955</v>
      </c>
      <c r="G1633">
        <f t="shared" si="75"/>
        <v>0</v>
      </c>
      <c r="H1633">
        <f t="shared" si="76"/>
        <v>0</v>
      </c>
      <c r="I1633">
        <f t="shared" si="77"/>
        <v>0</v>
      </c>
    </row>
    <row r="1634" spans="1:9" x14ac:dyDescent="0.3">
      <c r="A1634" s="12">
        <v>74600</v>
      </c>
      <c r="B1634" s="5">
        <v>74650</v>
      </c>
      <c r="C1634" s="6">
        <v>12357</v>
      </c>
      <c r="D1634" s="6">
        <v>8574</v>
      </c>
      <c r="E1634" s="6">
        <v>12357</v>
      </c>
      <c r="F1634" s="13">
        <v>10966</v>
      </c>
      <c r="G1634">
        <f t="shared" si="75"/>
        <v>0</v>
      </c>
      <c r="H1634">
        <f t="shared" si="76"/>
        <v>0</v>
      </c>
      <c r="I1634">
        <f t="shared" si="77"/>
        <v>0</v>
      </c>
    </row>
    <row r="1635" spans="1:9" x14ac:dyDescent="0.3">
      <c r="A1635" s="12">
        <v>74650</v>
      </c>
      <c r="B1635" s="5">
        <v>74700</v>
      </c>
      <c r="C1635" s="6">
        <v>12368</v>
      </c>
      <c r="D1635" s="6">
        <v>8580</v>
      </c>
      <c r="E1635" s="6">
        <v>12368</v>
      </c>
      <c r="F1635" s="13">
        <v>10977</v>
      </c>
      <c r="G1635">
        <f t="shared" si="75"/>
        <v>0</v>
      </c>
      <c r="H1635">
        <f t="shared" si="76"/>
        <v>0</v>
      </c>
      <c r="I1635">
        <f t="shared" si="77"/>
        <v>0</v>
      </c>
    </row>
    <row r="1636" spans="1:9" x14ac:dyDescent="0.3">
      <c r="A1636" s="12">
        <v>74700</v>
      </c>
      <c r="B1636" s="5">
        <v>74750</v>
      </c>
      <c r="C1636" s="6">
        <v>12379</v>
      </c>
      <c r="D1636" s="6">
        <v>8586</v>
      </c>
      <c r="E1636" s="6">
        <v>12379</v>
      </c>
      <c r="F1636" s="13">
        <v>10988</v>
      </c>
      <c r="G1636">
        <f t="shared" si="75"/>
        <v>0</v>
      </c>
      <c r="H1636">
        <f t="shared" si="76"/>
        <v>0</v>
      </c>
      <c r="I1636">
        <f t="shared" si="77"/>
        <v>0</v>
      </c>
    </row>
    <row r="1637" spans="1:9" x14ac:dyDescent="0.3">
      <c r="A1637" s="12">
        <v>74750</v>
      </c>
      <c r="B1637" s="5">
        <v>74800</v>
      </c>
      <c r="C1637" s="6">
        <v>12390</v>
      </c>
      <c r="D1637" s="6">
        <v>8592</v>
      </c>
      <c r="E1637" s="6">
        <v>12390</v>
      </c>
      <c r="F1637" s="13">
        <v>10999</v>
      </c>
      <c r="G1637">
        <f t="shared" si="75"/>
        <v>0</v>
      </c>
      <c r="H1637">
        <f t="shared" si="76"/>
        <v>0</v>
      </c>
      <c r="I1637">
        <f t="shared" si="77"/>
        <v>0</v>
      </c>
    </row>
    <row r="1638" spans="1:9" x14ac:dyDescent="0.3">
      <c r="A1638" s="12">
        <v>74800</v>
      </c>
      <c r="B1638" s="5">
        <v>74850</v>
      </c>
      <c r="C1638" s="6">
        <v>12401</v>
      </c>
      <c r="D1638" s="6">
        <v>8598</v>
      </c>
      <c r="E1638" s="6">
        <v>12401</v>
      </c>
      <c r="F1638" s="13">
        <v>11010</v>
      </c>
      <c r="G1638">
        <f t="shared" si="75"/>
        <v>0</v>
      </c>
      <c r="H1638">
        <f t="shared" si="76"/>
        <v>0</v>
      </c>
      <c r="I1638">
        <f t="shared" si="77"/>
        <v>0</v>
      </c>
    </row>
    <row r="1639" spans="1:9" x14ac:dyDescent="0.3">
      <c r="A1639" s="12">
        <v>74850</v>
      </c>
      <c r="B1639" s="5">
        <v>74900</v>
      </c>
      <c r="C1639" s="6">
        <v>12412</v>
      </c>
      <c r="D1639" s="6">
        <v>8604</v>
      </c>
      <c r="E1639" s="6">
        <v>12412</v>
      </c>
      <c r="F1639" s="13">
        <v>11021</v>
      </c>
      <c r="G1639">
        <f t="shared" si="75"/>
        <v>0</v>
      </c>
      <c r="H1639">
        <f t="shared" si="76"/>
        <v>0</v>
      </c>
      <c r="I1639">
        <f t="shared" si="77"/>
        <v>0</v>
      </c>
    </row>
    <row r="1640" spans="1:9" x14ac:dyDescent="0.3">
      <c r="A1640" s="12">
        <v>74900</v>
      </c>
      <c r="B1640" s="5">
        <v>74950</v>
      </c>
      <c r="C1640" s="6">
        <v>12423</v>
      </c>
      <c r="D1640" s="6">
        <v>8610</v>
      </c>
      <c r="E1640" s="6">
        <v>12423</v>
      </c>
      <c r="F1640" s="13">
        <v>11032</v>
      </c>
      <c r="G1640">
        <f t="shared" si="75"/>
        <v>0</v>
      </c>
      <c r="H1640">
        <f t="shared" si="76"/>
        <v>0</v>
      </c>
      <c r="I1640">
        <f t="shared" si="77"/>
        <v>0</v>
      </c>
    </row>
    <row r="1641" spans="1:9" ht="15" thickBot="1" x14ac:dyDescent="0.35">
      <c r="A1641" s="12">
        <v>74950</v>
      </c>
      <c r="B1641" s="5">
        <v>75000</v>
      </c>
      <c r="C1641" s="6">
        <v>12434</v>
      </c>
      <c r="D1641" s="6">
        <v>8616</v>
      </c>
      <c r="E1641" s="6">
        <v>12434</v>
      </c>
      <c r="F1641" s="13">
        <v>11043</v>
      </c>
      <c r="G1641">
        <f t="shared" si="75"/>
        <v>0</v>
      </c>
      <c r="H1641">
        <f t="shared" si="76"/>
        <v>0</v>
      </c>
      <c r="I1641">
        <f t="shared" si="77"/>
        <v>0</v>
      </c>
    </row>
    <row r="1642" spans="1:9" ht="15.6" thickTop="1" thickBot="1" x14ac:dyDescent="0.35">
      <c r="A1642" s="23">
        <v>75000</v>
      </c>
      <c r="B1642" s="24"/>
      <c r="C1642" s="24"/>
      <c r="D1642" s="24"/>
      <c r="E1642" s="24"/>
      <c r="F1642" s="25"/>
      <c r="G1642">
        <f t="shared" si="75"/>
        <v>0</v>
      </c>
      <c r="H1642">
        <f t="shared" si="76"/>
        <v>0</v>
      </c>
      <c r="I1642">
        <f t="shared" si="77"/>
        <v>0</v>
      </c>
    </row>
    <row r="1643" spans="1:9" x14ac:dyDescent="0.3">
      <c r="A1643" s="12">
        <v>75000</v>
      </c>
      <c r="B1643" s="5">
        <v>75050</v>
      </c>
      <c r="C1643" s="6">
        <v>12445</v>
      </c>
      <c r="D1643" s="6">
        <v>8622</v>
      </c>
      <c r="E1643" s="6">
        <v>12445</v>
      </c>
      <c r="F1643" s="13">
        <v>11054</v>
      </c>
      <c r="G1643">
        <f t="shared" si="75"/>
        <v>0</v>
      </c>
      <c r="H1643">
        <f t="shared" si="76"/>
        <v>0</v>
      </c>
      <c r="I1643">
        <f t="shared" si="77"/>
        <v>0</v>
      </c>
    </row>
    <row r="1644" spans="1:9" x14ac:dyDescent="0.3">
      <c r="A1644" s="12">
        <v>75050</v>
      </c>
      <c r="B1644" s="5">
        <v>75100</v>
      </c>
      <c r="C1644" s="6">
        <v>12456</v>
      </c>
      <c r="D1644" s="6">
        <v>8628</v>
      </c>
      <c r="E1644" s="6">
        <v>12456</v>
      </c>
      <c r="F1644" s="13">
        <v>11065</v>
      </c>
      <c r="G1644">
        <f t="shared" si="75"/>
        <v>0</v>
      </c>
      <c r="H1644">
        <f t="shared" si="76"/>
        <v>0</v>
      </c>
      <c r="I1644">
        <f t="shared" si="77"/>
        <v>0</v>
      </c>
    </row>
    <row r="1645" spans="1:9" x14ac:dyDescent="0.3">
      <c r="A1645" s="12">
        <v>75100</v>
      </c>
      <c r="B1645" s="5">
        <v>75150</v>
      </c>
      <c r="C1645" s="6">
        <v>12467</v>
      </c>
      <c r="D1645" s="6">
        <v>8634</v>
      </c>
      <c r="E1645" s="6">
        <v>12467</v>
      </c>
      <c r="F1645" s="13">
        <v>11076</v>
      </c>
      <c r="G1645">
        <f t="shared" si="75"/>
        <v>0</v>
      </c>
      <c r="H1645">
        <f t="shared" si="76"/>
        <v>0</v>
      </c>
      <c r="I1645">
        <f t="shared" si="77"/>
        <v>0</v>
      </c>
    </row>
    <row r="1646" spans="1:9" x14ac:dyDescent="0.3">
      <c r="A1646" s="12">
        <v>75150</v>
      </c>
      <c r="B1646" s="5">
        <v>75200</v>
      </c>
      <c r="C1646" s="6">
        <v>12478</v>
      </c>
      <c r="D1646" s="6">
        <v>8640</v>
      </c>
      <c r="E1646" s="6">
        <v>12478</v>
      </c>
      <c r="F1646" s="13">
        <v>11087</v>
      </c>
      <c r="G1646">
        <f t="shared" si="75"/>
        <v>0</v>
      </c>
      <c r="H1646">
        <f t="shared" si="76"/>
        <v>0</v>
      </c>
      <c r="I1646">
        <f t="shared" si="77"/>
        <v>0</v>
      </c>
    </row>
    <row r="1647" spans="1:9" x14ac:dyDescent="0.3">
      <c r="A1647" s="12">
        <v>75200</v>
      </c>
      <c r="B1647" s="5">
        <v>75250</v>
      </c>
      <c r="C1647" s="6">
        <v>12489</v>
      </c>
      <c r="D1647" s="6">
        <v>8646</v>
      </c>
      <c r="E1647" s="6">
        <v>12489</v>
      </c>
      <c r="F1647" s="13">
        <v>11098</v>
      </c>
      <c r="G1647">
        <f t="shared" si="75"/>
        <v>0</v>
      </c>
      <c r="H1647">
        <f t="shared" si="76"/>
        <v>0</v>
      </c>
      <c r="I1647">
        <f t="shared" si="77"/>
        <v>0</v>
      </c>
    </row>
    <row r="1648" spans="1:9" x14ac:dyDescent="0.3">
      <c r="A1648" s="12">
        <v>75250</v>
      </c>
      <c r="B1648" s="5">
        <v>75300</v>
      </c>
      <c r="C1648" s="6">
        <v>12500</v>
      </c>
      <c r="D1648" s="6">
        <v>8652</v>
      </c>
      <c r="E1648" s="6">
        <v>12500</v>
      </c>
      <c r="F1648" s="13">
        <v>11109</v>
      </c>
      <c r="G1648">
        <f t="shared" si="75"/>
        <v>0</v>
      </c>
      <c r="H1648">
        <f t="shared" si="76"/>
        <v>0</v>
      </c>
      <c r="I1648">
        <f t="shared" si="77"/>
        <v>0</v>
      </c>
    </row>
    <row r="1649" spans="1:9" x14ac:dyDescent="0.3">
      <c r="A1649" s="12">
        <v>75300</v>
      </c>
      <c r="B1649" s="5">
        <v>75350</v>
      </c>
      <c r="C1649" s="6">
        <v>12511</v>
      </c>
      <c r="D1649" s="6">
        <v>8658</v>
      </c>
      <c r="E1649" s="6">
        <v>12511</v>
      </c>
      <c r="F1649" s="13">
        <v>11120</v>
      </c>
      <c r="G1649">
        <f t="shared" si="75"/>
        <v>0</v>
      </c>
      <c r="H1649">
        <f t="shared" si="76"/>
        <v>0</v>
      </c>
      <c r="I1649">
        <f t="shared" si="77"/>
        <v>0</v>
      </c>
    </row>
    <row r="1650" spans="1:9" x14ac:dyDescent="0.3">
      <c r="A1650" s="12">
        <v>75350</v>
      </c>
      <c r="B1650" s="5">
        <v>75400</v>
      </c>
      <c r="C1650" s="6">
        <v>12522</v>
      </c>
      <c r="D1650" s="6">
        <v>8664</v>
      </c>
      <c r="E1650" s="6">
        <v>12522</v>
      </c>
      <c r="F1650" s="13">
        <v>11131</v>
      </c>
      <c r="G1650">
        <f t="shared" si="75"/>
        <v>0</v>
      </c>
      <c r="H1650">
        <f t="shared" si="76"/>
        <v>0</v>
      </c>
      <c r="I1650">
        <f t="shared" si="77"/>
        <v>0</v>
      </c>
    </row>
    <row r="1651" spans="1:9" x14ac:dyDescent="0.3">
      <c r="A1651" s="12">
        <v>75400</v>
      </c>
      <c r="B1651" s="5">
        <v>75450</v>
      </c>
      <c r="C1651" s="6">
        <v>12533</v>
      </c>
      <c r="D1651" s="6">
        <v>8670</v>
      </c>
      <c r="E1651" s="6">
        <v>12533</v>
      </c>
      <c r="F1651" s="13">
        <v>11142</v>
      </c>
      <c r="G1651">
        <f t="shared" si="75"/>
        <v>0</v>
      </c>
      <c r="H1651">
        <f t="shared" si="76"/>
        <v>0</v>
      </c>
      <c r="I1651">
        <f t="shared" si="77"/>
        <v>0</v>
      </c>
    </row>
    <row r="1652" spans="1:9" x14ac:dyDescent="0.3">
      <c r="A1652" s="12">
        <v>75450</v>
      </c>
      <c r="B1652" s="5">
        <v>75500</v>
      </c>
      <c r="C1652" s="6">
        <v>12544</v>
      </c>
      <c r="D1652" s="6">
        <v>8676</v>
      </c>
      <c r="E1652" s="6">
        <v>12544</v>
      </c>
      <c r="F1652" s="13">
        <v>11153</v>
      </c>
      <c r="G1652">
        <f t="shared" si="75"/>
        <v>0</v>
      </c>
      <c r="H1652">
        <f t="shared" si="76"/>
        <v>0</v>
      </c>
      <c r="I1652">
        <f t="shared" si="77"/>
        <v>0</v>
      </c>
    </row>
    <row r="1653" spans="1:9" x14ac:dyDescent="0.3">
      <c r="A1653" s="12">
        <v>75500</v>
      </c>
      <c r="B1653" s="5">
        <v>75550</v>
      </c>
      <c r="C1653" s="6">
        <v>12555</v>
      </c>
      <c r="D1653" s="6">
        <v>8682</v>
      </c>
      <c r="E1653" s="6">
        <v>12555</v>
      </c>
      <c r="F1653" s="13">
        <v>11164</v>
      </c>
      <c r="G1653">
        <f t="shared" si="75"/>
        <v>0</v>
      </c>
      <c r="H1653">
        <f t="shared" si="76"/>
        <v>0</v>
      </c>
      <c r="I1653">
        <f t="shared" si="77"/>
        <v>0</v>
      </c>
    </row>
    <row r="1654" spans="1:9" x14ac:dyDescent="0.3">
      <c r="A1654" s="12">
        <v>75550</v>
      </c>
      <c r="B1654" s="5">
        <v>75600</v>
      </c>
      <c r="C1654" s="6">
        <v>12566</v>
      </c>
      <c r="D1654" s="6">
        <v>8688</v>
      </c>
      <c r="E1654" s="6">
        <v>12566</v>
      </c>
      <c r="F1654" s="13">
        <v>11175</v>
      </c>
      <c r="G1654">
        <f t="shared" si="75"/>
        <v>0</v>
      </c>
      <c r="H1654">
        <f t="shared" si="76"/>
        <v>0</v>
      </c>
      <c r="I1654">
        <f t="shared" si="77"/>
        <v>0</v>
      </c>
    </row>
    <row r="1655" spans="1:9" x14ac:dyDescent="0.3">
      <c r="A1655" s="12">
        <v>75600</v>
      </c>
      <c r="B1655" s="5">
        <v>75650</v>
      </c>
      <c r="C1655" s="6">
        <v>12577</v>
      </c>
      <c r="D1655" s="6">
        <v>8694</v>
      </c>
      <c r="E1655" s="6">
        <v>12577</v>
      </c>
      <c r="F1655" s="13">
        <v>11186</v>
      </c>
      <c r="G1655">
        <f t="shared" si="75"/>
        <v>0</v>
      </c>
      <c r="H1655">
        <f t="shared" si="76"/>
        <v>0</v>
      </c>
      <c r="I1655">
        <f t="shared" si="77"/>
        <v>0</v>
      </c>
    </row>
    <row r="1656" spans="1:9" x14ac:dyDescent="0.3">
      <c r="A1656" s="12">
        <v>75650</v>
      </c>
      <c r="B1656" s="5">
        <v>75700</v>
      </c>
      <c r="C1656" s="6">
        <v>12588</v>
      </c>
      <c r="D1656" s="6">
        <v>8700</v>
      </c>
      <c r="E1656" s="6">
        <v>12588</v>
      </c>
      <c r="F1656" s="13">
        <v>11197</v>
      </c>
      <c r="G1656">
        <f t="shared" si="75"/>
        <v>0</v>
      </c>
      <c r="H1656">
        <f t="shared" si="76"/>
        <v>0</v>
      </c>
      <c r="I1656">
        <f t="shared" si="77"/>
        <v>0</v>
      </c>
    </row>
    <row r="1657" spans="1:9" x14ac:dyDescent="0.3">
      <c r="A1657" s="12">
        <v>75700</v>
      </c>
      <c r="B1657" s="5">
        <v>75750</v>
      </c>
      <c r="C1657" s="6">
        <v>12599</v>
      </c>
      <c r="D1657" s="6">
        <v>8706</v>
      </c>
      <c r="E1657" s="6">
        <v>12599</v>
      </c>
      <c r="F1657" s="13">
        <v>11208</v>
      </c>
      <c r="G1657">
        <f t="shared" si="75"/>
        <v>0</v>
      </c>
      <c r="H1657">
        <f t="shared" si="76"/>
        <v>0</v>
      </c>
      <c r="I1657">
        <f t="shared" si="77"/>
        <v>0</v>
      </c>
    </row>
    <row r="1658" spans="1:9" x14ac:dyDescent="0.3">
      <c r="A1658" s="12">
        <v>75750</v>
      </c>
      <c r="B1658" s="5">
        <v>75800</v>
      </c>
      <c r="C1658" s="6">
        <v>12610</v>
      </c>
      <c r="D1658" s="6">
        <v>8712</v>
      </c>
      <c r="E1658" s="6">
        <v>12610</v>
      </c>
      <c r="F1658" s="13">
        <v>11219</v>
      </c>
      <c r="G1658">
        <f t="shared" si="75"/>
        <v>0</v>
      </c>
      <c r="H1658">
        <f t="shared" si="76"/>
        <v>0</v>
      </c>
      <c r="I1658">
        <f t="shared" si="77"/>
        <v>0</v>
      </c>
    </row>
    <row r="1659" spans="1:9" x14ac:dyDescent="0.3">
      <c r="A1659" s="12">
        <v>75800</v>
      </c>
      <c r="B1659" s="5">
        <v>75850</v>
      </c>
      <c r="C1659" s="6">
        <v>12621</v>
      </c>
      <c r="D1659" s="6">
        <v>8718</v>
      </c>
      <c r="E1659" s="6">
        <v>12621</v>
      </c>
      <c r="F1659" s="13">
        <v>11230</v>
      </c>
      <c r="G1659">
        <f t="shared" si="75"/>
        <v>0</v>
      </c>
      <c r="H1659">
        <f t="shared" si="76"/>
        <v>0</v>
      </c>
      <c r="I1659">
        <f t="shared" si="77"/>
        <v>0</v>
      </c>
    </row>
    <row r="1660" spans="1:9" x14ac:dyDescent="0.3">
      <c r="A1660" s="12">
        <v>75850</v>
      </c>
      <c r="B1660" s="5">
        <v>75900</v>
      </c>
      <c r="C1660" s="6">
        <v>12632</v>
      </c>
      <c r="D1660" s="6">
        <v>8724</v>
      </c>
      <c r="E1660" s="6">
        <v>12632</v>
      </c>
      <c r="F1660" s="13">
        <v>11241</v>
      </c>
      <c r="G1660">
        <f t="shared" si="75"/>
        <v>0</v>
      </c>
      <c r="H1660">
        <f t="shared" si="76"/>
        <v>0</v>
      </c>
      <c r="I1660">
        <f t="shared" si="77"/>
        <v>0</v>
      </c>
    </row>
    <row r="1661" spans="1:9" x14ac:dyDescent="0.3">
      <c r="A1661" s="12">
        <v>75900</v>
      </c>
      <c r="B1661" s="5">
        <v>75950</v>
      </c>
      <c r="C1661" s="6">
        <v>12643</v>
      </c>
      <c r="D1661" s="6">
        <v>8730</v>
      </c>
      <c r="E1661" s="6">
        <v>12643</v>
      </c>
      <c r="F1661" s="13">
        <v>11252</v>
      </c>
      <c r="G1661">
        <f t="shared" si="75"/>
        <v>0</v>
      </c>
      <c r="H1661">
        <f t="shared" si="76"/>
        <v>0</v>
      </c>
      <c r="I1661">
        <f t="shared" si="77"/>
        <v>0</v>
      </c>
    </row>
    <row r="1662" spans="1:9" ht="15" thickBot="1" x14ac:dyDescent="0.35">
      <c r="A1662" s="12">
        <v>75950</v>
      </c>
      <c r="B1662" s="5">
        <v>76000</v>
      </c>
      <c r="C1662" s="6">
        <v>12654</v>
      </c>
      <c r="D1662" s="6">
        <v>8736</v>
      </c>
      <c r="E1662" s="6">
        <v>12654</v>
      </c>
      <c r="F1662" s="13">
        <v>11263</v>
      </c>
      <c r="G1662">
        <f t="shared" si="75"/>
        <v>0</v>
      </c>
      <c r="H1662">
        <f t="shared" si="76"/>
        <v>0</v>
      </c>
      <c r="I1662">
        <f t="shared" si="77"/>
        <v>0</v>
      </c>
    </row>
    <row r="1663" spans="1:9" ht="15.6" thickTop="1" thickBot="1" x14ac:dyDescent="0.35">
      <c r="A1663" s="23">
        <v>76000</v>
      </c>
      <c r="B1663" s="24"/>
      <c r="C1663" s="24"/>
      <c r="D1663" s="24"/>
      <c r="E1663" s="24"/>
      <c r="F1663" s="25"/>
      <c r="G1663">
        <f t="shared" si="75"/>
        <v>0</v>
      </c>
      <c r="H1663">
        <f t="shared" si="76"/>
        <v>0</v>
      </c>
      <c r="I1663">
        <f t="shared" si="77"/>
        <v>0</v>
      </c>
    </row>
    <row r="1664" spans="1:9" x14ac:dyDescent="0.3">
      <c r="A1664" s="12">
        <v>76000</v>
      </c>
      <c r="B1664" s="5">
        <v>76050</v>
      </c>
      <c r="C1664" s="6">
        <v>12665</v>
      </c>
      <c r="D1664" s="6">
        <v>8742</v>
      </c>
      <c r="E1664" s="6">
        <v>12665</v>
      </c>
      <c r="F1664" s="13">
        <v>11274</v>
      </c>
      <c r="G1664">
        <f t="shared" si="75"/>
        <v>0</v>
      </c>
      <c r="H1664">
        <f t="shared" si="76"/>
        <v>0</v>
      </c>
      <c r="I1664">
        <f t="shared" si="77"/>
        <v>0</v>
      </c>
    </row>
    <row r="1665" spans="1:9" x14ac:dyDescent="0.3">
      <c r="A1665" s="12">
        <v>76050</v>
      </c>
      <c r="B1665" s="5">
        <v>76100</v>
      </c>
      <c r="C1665" s="6">
        <v>12676</v>
      </c>
      <c r="D1665" s="6">
        <v>8748</v>
      </c>
      <c r="E1665" s="6">
        <v>12676</v>
      </c>
      <c r="F1665" s="13">
        <v>11285</v>
      </c>
      <c r="G1665">
        <f t="shared" si="75"/>
        <v>0</v>
      </c>
      <c r="H1665">
        <f t="shared" si="76"/>
        <v>0</v>
      </c>
      <c r="I1665">
        <f t="shared" si="77"/>
        <v>0</v>
      </c>
    </row>
    <row r="1666" spans="1:9" x14ac:dyDescent="0.3">
      <c r="A1666" s="12">
        <v>76100</v>
      </c>
      <c r="B1666" s="5">
        <v>76150</v>
      </c>
      <c r="C1666" s="6">
        <v>12687</v>
      </c>
      <c r="D1666" s="6">
        <v>8754</v>
      </c>
      <c r="E1666" s="6">
        <v>12687</v>
      </c>
      <c r="F1666" s="13">
        <v>11296</v>
      </c>
      <c r="G1666">
        <f t="shared" si="75"/>
        <v>0</v>
      </c>
      <c r="H1666">
        <f t="shared" si="76"/>
        <v>0</v>
      </c>
      <c r="I1666">
        <f t="shared" si="77"/>
        <v>0</v>
      </c>
    </row>
    <row r="1667" spans="1:9" x14ac:dyDescent="0.3">
      <c r="A1667" s="12">
        <v>76150</v>
      </c>
      <c r="B1667" s="5">
        <v>76200</v>
      </c>
      <c r="C1667" s="6">
        <v>12698</v>
      </c>
      <c r="D1667" s="6">
        <v>8760</v>
      </c>
      <c r="E1667" s="6">
        <v>12698</v>
      </c>
      <c r="F1667" s="13">
        <v>11307</v>
      </c>
      <c r="G1667">
        <f t="shared" si="75"/>
        <v>0</v>
      </c>
      <c r="H1667">
        <f t="shared" si="76"/>
        <v>0</v>
      </c>
      <c r="I1667">
        <f t="shared" si="77"/>
        <v>0</v>
      </c>
    </row>
    <row r="1668" spans="1:9" x14ac:dyDescent="0.3">
      <c r="A1668" s="12">
        <v>76200</v>
      </c>
      <c r="B1668" s="5">
        <v>76250</v>
      </c>
      <c r="C1668" s="6">
        <v>12709</v>
      </c>
      <c r="D1668" s="6">
        <v>8766</v>
      </c>
      <c r="E1668" s="6">
        <v>12709</v>
      </c>
      <c r="F1668" s="13">
        <v>11318</v>
      </c>
      <c r="G1668">
        <f t="shared" si="75"/>
        <v>0</v>
      </c>
      <c r="H1668">
        <f t="shared" si="76"/>
        <v>0</v>
      </c>
      <c r="I1668">
        <f t="shared" si="77"/>
        <v>0</v>
      </c>
    </row>
    <row r="1669" spans="1:9" x14ac:dyDescent="0.3">
      <c r="A1669" s="12">
        <v>76250</v>
      </c>
      <c r="B1669" s="5">
        <v>76300</v>
      </c>
      <c r="C1669" s="6">
        <v>12720</v>
      </c>
      <c r="D1669" s="6">
        <v>8772</v>
      </c>
      <c r="E1669" s="6">
        <v>12720</v>
      </c>
      <c r="F1669" s="13">
        <v>11329</v>
      </c>
      <c r="G1669">
        <f t="shared" si="75"/>
        <v>0</v>
      </c>
      <c r="H1669">
        <f t="shared" si="76"/>
        <v>0</v>
      </c>
      <c r="I1669">
        <f t="shared" si="77"/>
        <v>0</v>
      </c>
    </row>
    <row r="1670" spans="1:9" x14ac:dyDescent="0.3">
      <c r="A1670" s="12">
        <v>76300</v>
      </c>
      <c r="B1670" s="5">
        <v>76350</v>
      </c>
      <c r="C1670" s="6">
        <v>12731</v>
      </c>
      <c r="D1670" s="6">
        <v>8778</v>
      </c>
      <c r="E1670" s="6">
        <v>12731</v>
      </c>
      <c r="F1670" s="13">
        <v>11340</v>
      </c>
      <c r="G1670">
        <f t="shared" si="75"/>
        <v>0</v>
      </c>
      <c r="H1670">
        <f t="shared" si="76"/>
        <v>0</v>
      </c>
      <c r="I1670">
        <f t="shared" si="77"/>
        <v>0</v>
      </c>
    </row>
    <row r="1671" spans="1:9" x14ac:dyDescent="0.3">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
      <c r="A1672" s="12">
        <v>76400</v>
      </c>
      <c r="B1672" s="5">
        <v>76450</v>
      </c>
      <c r="C1672" s="6">
        <v>12753</v>
      </c>
      <c r="D1672" s="6">
        <v>8790</v>
      </c>
      <c r="E1672" s="6">
        <v>12753</v>
      </c>
      <c r="F1672" s="13">
        <v>11362</v>
      </c>
      <c r="G1672">
        <f t="shared" si="78"/>
        <v>0</v>
      </c>
      <c r="H1672">
        <f t="shared" si="79"/>
        <v>0</v>
      </c>
      <c r="I1672">
        <f t="shared" si="80"/>
        <v>0</v>
      </c>
    </row>
    <row r="1673" spans="1:9" x14ac:dyDescent="0.3">
      <c r="A1673" s="12">
        <v>76450</v>
      </c>
      <c r="B1673" s="5">
        <v>76500</v>
      </c>
      <c r="C1673" s="6">
        <v>12764</v>
      </c>
      <c r="D1673" s="6">
        <v>8796</v>
      </c>
      <c r="E1673" s="6">
        <v>12764</v>
      </c>
      <c r="F1673" s="13">
        <v>11373</v>
      </c>
      <c r="G1673">
        <f t="shared" si="78"/>
        <v>0</v>
      </c>
      <c r="H1673">
        <f t="shared" si="79"/>
        <v>0</v>
      </c>
      <c r="I1673">
        <f t="shared" si="80"/>
        <v>0</v>
      </c>
    </row>
    <row r="1674" spans="1:9" x14ac:dyDescent="0.3">
      <c r="A1674" s="12">
        <v>76500</v>
      </c>
      <c r="B1674" s="5">
        <v>76550</v>
      </c>
      <c r="C1674" s="6">
        <v>12775</v>
      </c>
      <c r="D1674" s="6">
        <v>8802</v>
      </c>
      <c r="E1674" s="6">
        <v>12775</v>
      </c>
      <c r="F1674" s="13">
        <v>11384</v>
      </c>
      <c r="G1674">
        <f t="shared" si="78"/>
        <v>0</v>
      </c>
      <c r="H1674">
        <f t="shared" si="79"/>
        <v>0</v>
      </c>
      <c r="I1674">
        <f t="shared" si="80"/>
        <v>0</v>
      </c>
    </row>
    <row r="1675" spans="1:9" x14ac:dyDescent="0.3">
      <c r="A1675" s="12">
        <v>76550</v>
      </c>
      <c r="B1675" s="5">
        <v>76600</v>
      </c>
      <c r="C1675" s="6">
        <v>12786</v>
      </c>
      <c r="D1675" s="6">
        <v>8808</v>
      </c>
      <c r="E1675" s="6">
        <v>12786</v>
      </c>
      <c r="F1675" s="13">
        <v>11395</v>
      </c>
      <c r="G1675">
        <f t="shared" si="78"/>
        <v>0</v>
      </c>
      <c r="H1675">
        <f t="shared" si="79"/>
        <v>0</v>
      </c>
      <c r="I1675">
        <f t="shared" si="80"/>
        <v>0</v>
      </c>
    </row>
    <row r="1676" spans="1:9" x14ac:dyDescent="0.3">
      <c r="A1676" s="12">
        <v>76600</v>
      </c>
      <c r="B1676" s="5">
        <v>76650</v>
      </c>
      <c r="C1676" s="6">
        <v>12797</v>
      </c>
      <c r="D1676" s="6">
        <v>8814</v>
      </c>
      <c r="E1676" s="6">
        <v>12797</v>
      </c>
      <c r="F1676" s="13">
        <v>11406</v>
      </c>
      <c r="G1676">
        <f t="shared" si="78"/>
        <v>0</v>
      </c>
      <c r="H1676">
        <f t="shared" si="79"/>
        <v>0</v>
      </c>
      <c r="I1676">
        <f t="shared" si="80"/>
        <v>0</v>
      </c>
    </row>
    <row r="1677" spans="1:9" x14ac:dyDescent="0.3">
      <c r="A1677" s="12">
        <v>76650</v>
      </c>
      <c r="B1677" s="5">
        <v>76700</v>
      </c>
      <c r="C1677" s="6">
        <v>12808</v>
      </c>
      <c r="D1677" s="6">
        <v>8820</v>
      </c>
      <c r="E1677" s="6">
        <v>12808</v>
      </c>
      <c r="F1677" s="13">
        <v>11417</v>
      </c>
      <c r="G1677">
        <f t="shared" si="78"/>
        <v>0</v>
      </c>
      <c r="H1677">
        <f t="shared" si="79"/>
        <v>0</v>
      </c>
      <c r="I1677">
        <f t="shared" si="80"/>
        <v>0</v>
      </c>
    </row>
    <row r="1678" spans="1:9" x14ac:dyDescent="0.3">
      <c r="A1678" s="12">
        <v>76700</v>
      </c>
      <c r="B1678" s="5">
        <v>76750</v>
      </c>
      <c r="C1678" s="6">
        <v>12819</v>
      </c>
      <c r="D1678" s="6">
        <v>8826</v>
      </c>
      <c r="E1678" s="6">
        <v>12819</v>
      </c>
      <c r="F1678" s="13">
        <v>11428</v>
      </c>
      <c r="G1678">
        <f t="shared" si="78"/>
        <v>0</v>
      </c>
      <c r="H1678">
        <f t="shared" si="79"/>
        <v>0</v>
      </c>
      <c r="I1678">
        <f t="shared" si="80"/>
        <v>0</v>
      </c>
    </row>
    <row r="1679" spans="1:9" x14ac:dyDescent="0.3">
      <c r="A1679" s="12">
        <v>76750</v>
      </c>
      <c r="B1679" s="5">
        <v>76800</v>
      </c>
      <c r="C1679" s="6">
        <v>12830</v>
      </c>
      <c r="D1679" s="6">
        <v>8832</v>
      </c>
      <c r="E1679" s="6">
        <v>12830</v>
      </c>
      <c r="F1679" s="13">
        <v>11439</v>
      </c>
      <c r="G1679">
        <f t="shared" si="78"/>
        <v>0</v>
      </c>
      <c r="H1679">
        <f t="shared" si="79"/>
        <v>0</v>
      </c>
      <c r="I1679">
        <f t="shared" si="80"/>
        <v>0</v>
      </c>
    </row>
    <row r="1680" spans="1:9" x14ac:dyDescent="0.3">
      <c r="A1680" s="12">
        <v>76800</v>
      </c>
      <c r="B1680" s="5">
        <v>76850</v>
      </c>
      <c r="C1680" s="6">
        <v>12841</v>
      </c>
      <c r="D1680" s="6">
        <v>8838</v>
      </c>
      <c r="E1680" s="6">
        <v>12841</v>
      </c>
      <c r="F1680" s="13">
        <v>11450</v>
      </c>
      <c r="G1680">
        <f t="shared" si="78"/>
        <v>0</v>
      </c>
      <c r="H1680">
        <f t="shared" si="79"/>
        <v>0</v>
      </c>
      <c r="I1680">
        <f t="shared" si="80"/>
        <v>0</v>
      </c>
    </row>
    <row r="1681" spans="1:9" x14ac:dyDescent="0.3">
      <c r="A1681" s="12">
        <v>76850</v>
      </c>
      <c r="B1681" s="5">
        <v>76900</v>
      </c>
      <c r="C1681" s="6">
        <v>12852</v>
      </c>
      <c r="D1681" s="6">
        <v>8844</v>
      </c>
      <c r="E1681" s="6">
        <v>12852</v>
      </c>
      <c r="F1681" s="13">
        <v>11461</v>
      </c>
      <c r="G1681">
        <f t="shared" si="78"/>
        <v>0</v>
      </c>
      <c r="H1681">
        <f t="shared" si="79"/>
        <v>0</v>
      </c>
      <c r="I1681">
        <f t="shared" si="80"/>
        <v>0</v>
      </c>
    </row>
    <row r="1682" spans="1:9" x14ac:dyDescent="0.3">
      <c r="A1682" s="12">
        <v>76900</v>
      </c>
      <c r="B1682" s="5">
        <v>76950</v>
      </c>
      <c r="C1682" s="6">
        <v>12863</v>
      </c>
      <c r="D1682" s="6">
        <v>8850</v>
      </c>
      <c r="E1682" s="6">
        <v>12863</v>
      </c>
      <c r="F1682" s="13">
        <v>11472</v>
      </c>
      <c r="G1682">
        <f t="shared" si="78"/>
        <v>0</v>
      </c>
      <c r="H1682">
        <f t="shared" si="79"/>
        <v>0</v>
      </c>
      <c r="I1682">
        <f t="shared" si="80"/>
        <v>0</v>
      </c>
    </row>
    <row r="1683" spans="1:9" ht="15" thickBot="1" x14ac:dyDescent="0.35">
      <c r="A1683" s="12">
        <v>76950</v>
      </c>
      <c r="B1683" s="5">
        <v>77000</v>
      </c>
      <c r="C1683" s="6">
        <v>12874</v>
      </c>
      <c r="D1683" s="6">
        <v>8856</v>
      </c>
      <c r="E1683" s="6">
        <v>12874</v>
      </c>
      <c r="F1683" s="13">
        <v>11483</v>
      </c>
      <c r="G1683">
        <f t="shared" si="78"/>
        <v>0</v>
      </c>
      <c r="H1683">
        <f t="shared" si="79"/>
        <v>0</v>
      </c>
      <c r="I1683">
        <f t="shared" si="80"/>
        <v>0</v>
      </c>
    </row>
    <row r="1684" spans="1:9" ht="15.6" thickTop="1" thickBot="1" x14ac:dyDescent="0.35">
      <c r="A1684" s="23">
        <v>77000</v>
      </c>
      <c r="B1684" s="24"/>
      <c r="C1684" s="24"/>
      <c r="D1684" s="24"/>
      <c r="E1684" s="24"/>
      <c r="F1684" s="25"/>
      <c r="G1684">
        <f t="shared" si="78"/>
        <v>0</v>
      </c>
      <c r="H1684">
        <f t="shared" si="79"/>
        <v>0</v>
      </c>
      <c r="I1684">
        <f t="shared" si="80"/>
        <v>0</v>
      </c>
    </row>
    <row r="1685" spans="1:9" x14ac:dyDescent="0.3">
      <c r="A1685" s="12">
        <v>77000</v>
      </c>
      <c r="B1685" s="5">
        <v>77050</v>
      </c>
      <c r="C1685" s="6">
        <v>12885</v>
      </c>
      <c r="D1685" s="6">
        <v>8862</v>
      </c>
      <c r="E1685" s="6">
        <v>12885</v>
      </c>
      <c r="F1685" s="13">
        <v>11494</v>
      </c>
      <c r="G1685">
        <f t="shared" si="78"/>
        <v>0</v>
      </c>
      <c r="H1685">
        <f t="shared" si="79"/>
        <v>0</v>
      </c>
      <c r="I1685">
        <f t="shared" si="80"/>
        <v>0</v>
      </c>
    </row>
    <row r="1686" spans="1:9" x14ac:dyDescent="0.3">
      <c r="A1686" s="12">
        <v>77050</v>
      </c>
      <c r="B1686" s="5">
        <v>77100</v>
      </c>
      <c r="C1686" s="6">
        <v>12896</v>
      </c>
      <c r="D1686" s="6">
        <v>8868</v>
      </c>
      <c r="E1686" s="6">
        <v>12896</v>
      </c>
      <c r="F1686" s="13">
        <v>11505</v>
      </c>
      <c r="G1686">
        <f t="shared" si="78"/>
        <v>0</v>
      </c>
      <c r="H1686">
        <f t="shared" si="79"/>
        <v>0</v>
      </c>
      <c r="I1686">
        <f t="shared" si="80"/>
        <v>0</v>
      </c>
    </row>
    <row r="1687" spans="1:9" x14ac:dyDescent="0.3">
      <c r="A1687" s="12">
        <v>77100</v>
      </c>
      <c r="B1687" s="5">
        <v>77150</v>
      </c>
      <c r="C1687" s="6">
        <v>12907</v>
      </c>
      <c r="D1687" s="6">
        <v>8874</v>
      </c>
      <c r="E1687" s="6">
        <v>12907</v>
      </c>
      <c r="F1687" s="13">
        <v>11516</v>
      </c>
      <c r="G1687">
        <f t="shared" si="78"/>
        <v>0</v>
      </c>
      <c r="H1687">
        <f t="shared" si="79"/>
        <v>0</v>
      </c>
      <c r="I1687">
        <f t="shared" si="80"/>
        <v>0</v>
      </c>
    </row>
    <row r="1688" spans="1:9" x14ac:dyDescent="0.3">
      <c r="A1688" s="12">
        <v>77150</v>
      </c>
      <c r="B1688" s="5">
        <v>77200</v>
      </c>
      <c r="C1688" s="6">
        <v>12918</v>
      </c>
      <c r="D1688" s="6">
        <v>8880</v>
      </c>
      <c r="E1688" s="6">
        <v>12918</v>
      </c>
      <c r="F1688" s="13">
        <v>11527</v>
      </c>
      <c r="G1688">
        <f t="shared" si="78"/>
        <v>0</v>
      </c>
      <c r="H1688">
        <f t="shared" si="79"/>
        <v>0</v>
      </c>
      <c r="I1688">
        <f t="shared" si="80"/>
        <v>0</v>
      </c>
    </row>
    <row r="1689" spans="1:9" x14ac:dyDescent="0.3">
      <c r="A1689" s="12">
        <v>77200</v>
      </c>
      <c r="B1689" s="5">
        <v>77250</v>
      </c>
      <c r="C1689" s="6">
        <v>12929</v>
      </c>
      <c r="D1689" s="6">
        <v>8886</v>
      </c>
      <c r="E1689" s="6">
        <v>12929</v>
      </c>
      <c r="F1689" s="13">
        <v>11538</v>
      </c>
      <c r="G1689">
        <f t="shared" si="78"/>
        <v>0</v>
      </c>
      <c r="H1689">
        <f t="shared" si="79"/>
        <v>0</v>
      </c>
      <c r="I1689">
        <f t="shared" si="80"/>
        <v>0</v>
      </c>
    </row>
    <row r="1690" spans="1:9" x14ac:dyDescent="0.3">
      <c r="A1690" s="12">
        <v>77250</v>
      </c>
      <c r="B1690" s="5">
        <v>77300</v>
      </c>
      <c r="C1690" s="6">
        <v>12940</v>
      </c>
      <c r="D1690" s="6">
        <v>8892</v>
      </c>
      <c r="E1690" s="6">
        <v>12940</v>
      </c>
      <c r="F1690" s="13">
        <v>11549</v>
      </c>
      <c r="G1690">
        <f t="shared" si="78"/>
        <v>0</v>
      </c>
      <c r="H1690">
        <f t="shared" si="79"/>
        <v>0</v>
      </c>
      <c r="I1690">
        <f t="shared" si="80"/>
        <v>0</v>
      </c>
    </row>
    <row r="1691" spans="1:9" x14ac:dyDescent="0.3">
      <c r="A1691" s="12">
        <v>77300</v>
      </c>
      <c r="B1691" s="5">
        <v>77350</v>
      </c>
      <c r="C1691" s="6">
        <v>12951</v>
      </c>
      <c r="D1691" s="6">
        <v>8898</v>
      </c>
      <c r="E1691" s="6">
        <v>12951</v>
      </c>
      <c r="F1691" s="13">
        <v>11560</v>
      </c>
      <c r="G1691">
        <f t="shared" si="78"/>
        <v>0</v>
      </c>
      <c r="H1691">
        <f t="shared" si="79"/>
        <v>0</v>
      </c>
      <c r="I1691">
        <f t="shared" si="80"/>
        <v>0</v>
      </c>
    </row>
    <row r="1692" spans="1:9" x14ac:dyDescent="0.3">
      <c r="A1692" s="12">
        <v>77350</v>
      </c>
      <c r="B1692" s="5">
        <v>77400</v>
      </c>
      <c r="C1692" s="6">
        <v>12962</v>
      </c>
      <c r="D1692" s="6">
        <v>8904</v>
      </c>
      <c r="E1692" s="6">
        <v>12962</v>
      </c>
      <c r="F1692" s="13">
        <v>11571</v>
      </c>
      <c r="G1692">
        <f t="shared" si="78"/>
        <v>0</v>
      </c>
      <c r="H1692">
        <f t="shared" si="79"/>
        <v>0</v>
      </c>
      <c r="I1692">
        <f t="shared" si="80"/>
        <v>0</v>
      </c>
    </row>
    <row r="1693" spans="1:9" x14ac:dyDescent="0.3">
      <c r="A1693" s="12">
        <v>77400</v>
      </c>
      <c r="B1693" s="5">
        <v>77450</v>
      </c>
      <c r="C1693" s="6">
        <v>12973</v>
      </c>
      <c r="D1693" s="6">
        <v>8913</v>
      </c>
      <c r="E1693" s="6">
        <v>12973</v>
      </c>
      <c r="F1693" s="13">
        <v>11582</v>
      </c>
      <c r="G1693">
        <f t="shared" si="78"/>
        <v>0</v>
      </c>
      <c r="H1693">
        <f t="shared" si="79"/>
        <v>0</v>
      </c>
      <c r="I1693">
        <f t="shared" si="80"/>
        <v>0</v>
      </c>
    </row>
    <row r="1694" spans="1:9" x14ac:dyDescent="0.3">
      <c r="A1694" s="12">
        <v>77450</v>
      </c>
      <c r="B1694" s="5">
        <v>77500</v>
      </c>
      <c r="C1694" s="6">
        <v>12984</v>
      </c>
      <c r="D1694" s="6">
        <v>8924</v>
      </c>
      <c r="E1694" s="6">
        <v>12984</v>
      </c>
      <c r="F1694" s="13">
        <v>11593</v>
      </c>
      <c r="G1694">
        <f t="shared" si="78"/>
        <v>0</v>
      </c>
      <c r="H1694">
        <f t="shared" si="79"/>
        <v>0</v>
      </c>
      <c r="I1694">
        <f t="shared" si="80"/>
        <v>0</v>
      </c>
    </row>
    <row r="1695" spans="1:9" x14ac:dyDescent="0.3">
      <c r="A1695" s="12">
        <v>77500</v>
      </c>
      <c r="B1695" s="5">
        <v>77550</v>
      </c>
      <c r="C1695" s="6">
        <v>12995</v>
      </c>
      <c r="D1695" s="6">
        <v>8935</v>
      </c>
      <c r="E1695" s="6">
        <v>12995</v>
      </c>
      <c r="F1695" s="13">
        <v>11604</v>
      </c>
      <c r="G1695">
        <f t="shared" si="78"/>
        <v>0</v>
      </c>
      <c r="H1695">
        <f t="shared" si="79"/>
        <v>0</v>
      </c>
      <c r="I1695">
        <f t="shared" si="80"/>
        <v>0</v>
      </c>
    </row>
    <row r="1696" spans="1:9" x14ac:dyDescent="0.3">
      <c r="A1696" s="12">
        <v>77550</v>
      </c>
      <c r="B1696" s="5">
        <v>77600</v>
      </c>
      <c r="C1696" s="6">
        <v>13006</v>
      </c>
      <c r="D1696" s="6">
        <v>8946</v>
      </c>
      <c r="E1696" s="6">
        <v>13006</v>
      </c>
      <c r="F1696" s="13">
        <v>11615</v>
      </c>
      <c r="G1696">
        <f t="shared" si="78"/>
        <v>0</v>
      </c>
      <c r="H1696">
        <f t="shared" si="79"/>
        <v>0</v>
      </c>
      <c r="I1696">
        <f t="shared" si="80"/>
        <v>0</v>
      </c>
    </row>
    <row r="1697" spans="1:9" x14ac:dyDescent="0.3">
      <c r="A1697" s="12">
        <v>77600</v>
      </c>
      <c r="B1697" s="5">
        <v>77650</v>
      </c>
      <c r="C1697" s="6">
        <v>13017</v>
      </c>
      <c r="D1697" s="6">
        <v>8957</v>
      </c>
      <c r="E1697" s="6">
        <v>13017</v>
      </c>
      <c r="F1697" s="13">
        <v>11626</v>
      </c>
      <c r="G1697">
        <f t="shared" si="78"/>
        <v>0</v>
      </c>
      <c r="H1697">
        <f t="shared" si="79"/>
        <v>0</v>
      </c>
      <c r="I1697">
        <f t="shared" si="80"/>
        <v>0</v>
      </c>
    </row>
    <row r="1698" spans="1:9" x14ac:dyDescent="0.3">
      <c r="A1698" s="12">
        <v>77650</v>
      </c>
      <c r="B1698" s="5">
        <v>77700</v>
      </c>
      <c r="C1698" s="6">
        <v>13028</v>
      </c>
      <c r="D1698" s="6">
        <v>8968</v>
      </c>
      <c r="E1698" s="6">
        <v>13028</v>
      </c>
      <c r="F1698" s="13">
        <v>11637</v>
      </c>
      <c r="G1698">
        <f t="shared" si="78"/>
        <v>0</v>
      </c>
      <c r="H1698">
        <f t="shared" si="79"/>
        <v>0</v>
      </c>
      <c r="I1698">
        <f t="shared" si="80"/>
        <v>0</v>
      </c>
    </row>
    <row r="1699" spans="1:9" x14ac:dyDescent="0.3">
      <c r="A1699" s="12">
        <v>77700</v>
      </c>
      <c r="B1699" s="5">
        <v>77750</v>
      </c>
      <c r="C1699" s="6">
        <v>13039</v>
      </c>
      <c r="D1699" s="6">
        <v>8979</v>
      </c>
      <c r="E1699" s="6">
        <v>13039</v>
      </c>
      <c r="F1699" s="13">
        <v>11648</v>
      </c>
      <c r="G1699">
        <f t="shared" si="78"/>
        <v>0</v>
      </c>
      <c r="H1699">
        <f t="shared" si="79"/>
        <v>0</v>
      </c>
      <c r="I1699">
        <f t="shared" si="80"/>
        <v>0</v>
      </c>
    </row>
    <row r="1700" spans="1:9" x14ac:dyDescent="0.3">
      <c r="A1700" s="12">
        <v>77750</v>
      </c>
      <c r="B1700" s="5">
        <v>77800</v>
      </c>
      <c r="C1700" s="6">
        <v>13050</v>
      </c>
      <c r="D1700" s="6">
        <v>8990</v>
      </c>
      <c r="E1700" s="6">
        <v>13050</v>
      </c>
      <c r="F1700" s="13">
        <v>11659</v>
      </c>
      <c r="G1700">
        <f t="shared" si="78"/>
        <v>0</v>
      </c>
      <c r="H1700">
        <f t="shared" si="79"/>
        <v>0</v>
      </c>
      <c r="I1700">
        <f t="shared" si="80"/>
        <v>0</v>
      </c>
    </row>
    <row r="1701" spans="1:9" x14ac:dyDescent="0.3">
      <c r="A1701" s="12">
        <v>77800</v>
      </c>
      <c r="B1701" s="5">
        <v>77850</v>
      </c>
      <c r="C1701" s="6">
        <v>13061</v>
      </c>
      <c r="D1701" s="6">
        <v>9001</v>
      </c>
      <c r="E1701" s="6">
        <v>13061</v>
      </c>
      <c r="F1701" s="13">
        <v>11670</v>
      </c>
      <c r="G1701">
        <f t="shared" si="78"/>
        <v>0</v>
      </c>
      <c r="H1701">
        <f t="shared" si="79"/>
        <v>0</v>
      </c>
      <c r="I1701">
        <f t="shared" si="80"/>
        <v>0</v>
      </c>
    </row>
    <row r="1702" spans="1:9" x14ac:dyDescent="0.3">
      <c r="A1702" s="12">
        <v>77850</v>
      </c>
      <c r="B1702" s="5">
        <v>77900</v>
      </c>
      <c r="C1702" s="6">
        <v>13072</v>
      </c>
      <c r="D1702" s="6">
        <v>9012</v>
      </c>
      <c r="E1702" s="6">
        <v>13072</v>
      </c>
      <c r="F1702" s="13">
        <v>11681</v>
      </c>
      <c r="G1702">
        <f t="shared" si="78"/>
        <v>0</v>
      </c>
      <c r="H1702">
        <f t="shared" si="79"/>
        <v>0</v>
      </c>
      <c r="I1702">
        <f t="shared" si="80"/>
        <v>0</v>
      </c>
    </row>
    <row r="1703" spans="1:9" x14ac:dyDescent="0.3">
      <c r="A1703" s="12">
        <v>77900</v>
      </c>
      <c r="B1703" s="5">
        <v>77950</v>
      </c>
      <c r="C1703" s="6">
        <v>13083</v>
      </c>
      <c r="D1703" s="6">
        <v>9023</v>
      </c>
      <c r="E1703" s="6">
        <v>13083</v>
      </c>
      <c r="F1703" s="13">
        <v>11692</v>
      </c>
      <c r="G1703">
        <f t="shared" si="78"/>
        <v>0</v>
      </c>
      <c r="H1703">
        <f t="shared" si="79"/>
        <v>0</v>
      </c>
      <c r="I1703">
        <f t="shared" si="80"/>
        <v>0</v>
      </c>
    </row>
    <row r="1704" spans="1:9" ht="15" thickBot="1" x14ac:dyDescent="0.35">
      <c r="A1704" s="12">
        <v>77950</v>
      </c>
      <c r="B1704" s="5">
        <v>78000</v>
      </c>
      <c r="C1704" s="6">
        <v>13094</v>
      </c>
      <c r="D1704" s="6">
        <v>9034</v>
      </c>
      <c r="E1704" s="6">
        <v>13094</v>
      </c>
      <c r="F1704" s="13">
        <v>11703</v>
      </c>
      <c r="G1704">
        <f t="shared" si="78"/>
        <v>0</v>
      </c>
      <c r="H1704">
        <f t="shared" si="79"/>
        <v>0</v>
      </c>
      <c r="I1704">
        <f t="shared" si="80"/>
        <v>0</v>
      </c>
    </row>
    <row r="1705" spans="1:9" ht="15.6" thickTop="1" thickBot="1" x14ac:dyDescent="0.35">
      <c r="A1705" s="23">
        <v>78000</v>
      </c>
      <c r="B1705" s="24"/>
      <c r="C1705" s="24"/>
      <c r="D1705" s="24"/>
      <c r="E1705" s="24"/>
      <c r="F1705" s="25"/>
      <c r="G1705">
        <f t="shared" si="78"/>
        <v>0</v>
      </c>
      <c r="H1705">
        <f t="shared" si="79"/>
        <v>0</v>
      </c>
      <c r="I1705">
        <f t="shared" si="80"/>
        <v>0</v>
      </c>
    </row>
    <row r="1706" spans="1:9" x14ac:dyDescent="0.3">
      <c r="A1706" s="12">
        <v>78000</v>
      </c>
      <c r="B1706" s="5">
        <v>78050</v>
      </c>
      <c r="C1706" s="6">
        <v>13105</v>
      </c>
      <c r="D1706" s="6">
        <v>9045</v>
      </c>
      <c r="E1706" s="6">
        <v>13105</v>
      </c>
      <c r="F1706" s="13">
        <v>11714</v>
      </c>
      <c r="G1706">
        <f t="shared" si="78"/>
        <v>0</v>
      </c>
      <c r="H1706">
        <f t="shared" si="79"/>
        <v>0</v>
      </c>
      <c r="I1706">
        <f t="shared" si="80"/>
        <v>0</v>
      </c>
    </row>
    <row r="1707" spans="1:9" x14ac:dyDescent="0.3">
      <c r="A1707" s="12">
        <v>78050</v>
      </c>
      <c r="B1707" s="5">
        <v>78100</v>
      </c>
      <c r="C1707" s="6">
        <v>13116</v>
      </c>
      <c r="D1707" s="6">
        <v>9056</v>
      </c>
      <c r="E1707" s="6">
        <v>13116</v>
      </c>
      <c r="F1707" s="13">
        <v>11725</v>
      </c>
      <c r="G1707">
        <f t="shared" si="78"/>
        <v>0</v>
      </c>
      <c r="H1707">
        <f t="shared" si="79"/>
        <v>0</v>
      </c>
      <c r="I1707">
        <f t="shared" si="80"/>
        <v>0</v>
      </c>
    </row>
    <row r="1708" spans="1:9" x14ac:dyDescent="0.3">
      <c r="A1708" s="12">
        <v>78100</v>
      </c>
      <c r="B1708" s="5">
        <v>78150</v>
      </c>
      <c r="C1708" s="6">
        <v>13127</v>
      </c>
      <c r="D1708" s="6">
        <v>9067</v>
      </c>
      <c r="E1708" s="6">
        <v>13127</v>
      </c>
      <c r="F1708" s="13">
        <v>11736</v>
      </c>
      <c r="G1708">
        <f t="shared" si="78"/>
        <v>0</v>
      </c>
      <c r="H1708">
        <f t="shared" si="79"/>
        <v>0</v>
      </c>
      <c r="I1708">
        <f t="shared" si="80"/>
        <v>0</v>
      </c>
    </row>
    <row r="1709" spans="1:9" x14ac:dyDescent="0.3">
      <c r="A1709" s="12">
        <v>78150</v>
      </c>
      <c r="B1709" s="5">
        <v>78200</v>
      </c>
      <c r="C1709" s="6">
        <v>13138</v>
      </c>
      <c r="D1709" s="6">
        <v>9078</v>
      </c>
      <c r="E1709" s="6">
        <v>13138</v>
      </c>
      <c r="F1709" s="13">
        <v>11747</v>
      </c>
      <c r="G1709">
        <f t="shared" si="78"/>
        <v>0</v>
      </c>
      <c r="H1709">
        <f t="shared" si="79"/>
        <v>0</v>
      </c>
      <c r="I1709">
        <f t="shared" si="80"/>
        <v>0</v>
      </c>
    </row>
    <row r="1710" spans="1:9" x14ac:dyDescent="0.3">
      <c r="A1710" s="12">
        <v>78200</v>
      </c>
      <c r="B1710" s="5">
        <v>78250</v>
      </c>
      <c r="C1710" s="6">
        <v>13149</v>
      </c>
      <c r="D1710" s="6">
        <v>9089</v>
      </c>
      <c r="E1710" s="6">
        <v>13149</v>
      </c>
      <c r="F1710" s="13">
        <v>11758</v>
      </c>
      <c r="G1710">
        <f t="shared" si="78"/>
        <v>0</v>
      </c>
      <c r="H1710">
        <f t="shared" si="79"/>
        <v>0</v>
      </c>
      <c r="I1710">
        <f t="shared" si="80"/>
        <v>0</v>
      </c>
    </row>
    <row r="1711" spans="1:9" x14ac:dyDescent="0.3">
      <c r="A1711" s="12">
        <v>78250</v>
      </c>
      <c r="B1711" s="5">
        <v>78300</v>
      </c>
      <c r="C1711" s="6">
        <v>13160</v>
      </c>
      <c r="D1711" s="6">
        <v>9100</v>
      </c>
      <c r="E1711" s="6">
        <v>13160</v>
      </c>
      <c r="F1711" s="13">
        <v>11769</v>
      </c>
      <c r="G1711">
        <f t="shared" si="78"/>
        <v>0</v>
      </c>
      <c r="H1711">
        <f t="shared" si="79"/>
        <v>0</v>
      </c>
      <c r="I1711">
        <f t="shared" si="80"/>
        <v>0</v>
      </c>
    </row>
    <row r="1712" spans="1:9" x14ac:dyDescent="0.3">
      <c r="A1712" s="12">
        <v>78300</v>
      </c>
      <c r="B1712" s="5">
        <v>78350</v>
      </c>
      <c r="C1712" s="6">
        <v>13171</v>
      </c>
      <c r="D1712" s="6">
        <v>9111</v>
      </c>
      <c r="E1712" s="6">
        <v>13171</v>
      </c>
      <c r="F1712" s="13">
        <v>11780</v>
      </c>
      <c r="G1712">
        <f t="shared" si="78"/>
        <v>0</v>
      </c>
      <c r="H1712">
        <f t="shared" si="79"/>
        <v>0</v>
      </c>
      <c r="I1712">
        <f t="shared" si="80"/>
        <v>0</v>
      </c>
    </row>
    <row r="1713" spans="1:9" x14ac:dyDescent="0.3">
      <c r="A1713" s="12">
        <v>78350</v>
      </c>
      <c r="B1713" s="5">
        <v>78400</v>
      </c>
      <c r="C1713" s="6">
        <v>13182</v>
      </c>
      <c r="D1713" s="6">
        <v>9122</v>
      </c>
      <c r="E1713" s="6">
        <v>13182</v>
      </c>
      <c r="F1713" s="13">
        <v>11791</v>
      </c>
      <c r="G1713">
        <f t="shared" si="78"/>
        <v>0</v>
      </c>
      <c r="H1713">
        <f t="shared" si="79"/>
        <v>0</v>
      </c>
      <c r="I1713">
        <f t="shared" si="80"/>
        <v>0</v>
      </c>
    </row>
    <row r="1714" spans="1:9" x14ac:dyDescent="0.3">
      <c r="A1714" s="12">
        <v>78400</v>
      </c>
      <c r="B1714" s="5">
        <v>78450</v>
      </c>
      <c r="C1714" s="6">
        <v>13193</v>
      </c>
      <c r="D1714" s="6">
        <v>9133</v>
      </c>
      <c r="E1714" s="6">
        <v>13193</v>
      </c>
      <c r="F1714" s="13">
        <v>11802</v>
      </c>
      <c r="G1714">
        <f t="shared" si="78"/>
        <v>0</v>
      </c>
      <c r="H1714">
        <f t="shared" si="79"/>
        <v>0</v>
      </c>
      <c r="I1714">
        <f t="shared" si="80"/>
        <v>0</v>
      </c>
    </row>
    <row r="1715" spans="1:9" x14ac:dyDescent="0.3">
      <c r="A1715" s="12">
        <v>78450</v>
      </c>
      <c r="B1715" s="5">
        <v>78500</v>
      </c>
      <c r="C1715" s="6">
        <v>13204</v>
      </c>
      <c r="D1715" s="6">
        <v>9144</v>
      </c>
      <c r="E1715" s="6">
        <v>13204</v>
      </c>
      <c r="F1715" s="13">
        <v>11813</v>
      </c>
      <c r="G1715">
        <f t="shared" si="78"/>
        <v>0</v>
      </c>
      <c r="H1715">
        <f t="shared" si="79"/>
        <v>0</v>
      </c>
      <c r="I1715">
        <f t="shared" si="80"/>
        <v>0</v>
      </c>
    </row>
    <row r="1716" spans="1:9" x14ac:dyDescent="0.3">
      <c r="A1716" s="12">
        <v>78500</v>
      </c>
      <c r="B1716" s="5">
        <v>78550</v>
      </c>
      <c r="C1716" s="6">
        <v>13215</v>
      </c>
      <c r="D1716" s="6">
        <v>9155</v>
      </c>
      <c r="E1716" s="6">
        <v>13215</v>
      </c>
      <c r="F1716" s="13">
        <v>11824</v>
      </c>
      <c r="G1716">
        <f t="shared" si="78"/>
        <v>0</v>
      </c>
      <c r="H1716">
        <f t="shared" si="79"/>
        <v>0</v>
      </c>
      <c r="I1716">
        <f t="shared" si="80"/>
        <v>0</v>
      </c>
    </row>
    <row r="1717" spans="1:9" x14ac:dyDescent="0.3">
      <c r="A1717" s="12">
        <v>78550</v>
      </c>
      <c r="B1717" s="5">
        <v>78600</v>
      </c>
      <c r="C1717" s="6">
        <v>13226</v>
      </c>
      <c r="D1717" s="6">
        <v>9166</v>
      </c>
      <c r="E1717" s="6">
        <v>13226</v>
      </c>
      <c r="F1717" s="13">
        <v>11835</v>
      </c>
      <c r="G1717">
        <f t="shared" si="78"/>
        <v>0</v>
      </c>
      <c r="H1717">
        <f t="shared" si="79"/>
        <v>0</v>
      </c>
      <c r="I1717">
        <f t="shared" si="80"/>
        <v>0</v>
      </c>
    </row>
    <row r="1718" spans="1:9" x14ac:dyDescent="0.3">
      <c r="A1718" s="12">
        <v>78600</v>
      </c>
      <c r="B1718" s="5">
        <v>78650</v>
      </c>
      <c r="C1718" s="6">
        <v>13237</v>
      </c>
      <c r="D1718" s="6">
        <v>9177</v>
      </c>
      <c r="E1718" s="6">
        <v>13237</v>
      </c>
      <c r="F1718" s="13">
        <v>11846</v>
      </c>
      <c r="G1718">
        <f t="shared" si="78"/>
        <v>0</v>
      </c>
      <c r="H1718">
        <f t="shared" si="79"/>
        <v>0</v>
      </c>
      <c r="I1718">
        <f t="shared" si="80"/>
        <v>0</v>
      </c>
    </row>
    <row r="1719" spans="1:9" x14ac:dyDescent="0.3">
      <c r="A1719" s="12">
        <v>78650</v>
      </c>
      <c r="B1719" s="5">
        <v>78700</v>
      </c>
      <c r="C1719" s="6">
        <v>13248</v>
      </c>
      <c r="D1719" s="6">
        <v>9188</v>
      </c>
      <c r="E1719" s="6">
        <v>13248</v>
      </c>
      <c r="F1719" s="13">
        <v>11857</v>
      </c>
      <c r="G1719">
        <f t="shared" si="78"/>
        <v>0</v>
      </c>
      <c r="H1719">
        <f t="shared" si="79"/>
        <v>0</v>
      </c>
      <c r="I1719">
        <f t="shared" si="80"/>
        <v>0</v>
      </c>
    </row>
    <row r="1720" spans="1:9" x14ac:dyDescent="0.3">
      <c r="A1720" s="12">
        <v>78700</v>
      </c>
      <c r="B1720" s="5">
        <v>78750</v>
      </c>
      <c r="C1720" s="6">
        <v>13259</v>
      </c>
      <c r="D1720" s="6">
        <v>9199</v>
      </c>
      <c r="E1720" s="6">
        <v>13259</v>
      </c>
      <c r="F1720" s="13">
        <v>11868</v>
      </c>
      <c r="G1720">
        <f t="shared" si="78"/>
        <v>0</v>
      </c>
      <c r="H1720">
        <f t="shared" si="79"/>
        <v>0</v>
      </c>
      <c r="I1720">
        <f t="shared" si="80"/>
        <v>0</v>
      </c>
    </row>
    <row r="1721" spans="1:9" x14ac:dyDescent="0.3">
      <c r="A1721" s="12">
        <v>78750</v>
      </c>
      <c r="B1721" s="5">
        <v>78800</v>
      </c>
      <c r="C1721" s="6">
        <v>13270</v>
      </c>
      <c r="D1721" s="6">
        <v>9210</v>
      </c>
      <c r="E1721" s="6">
        <v>13270</v>
      </c>
      <c r="F1721" s="13">
        <v>11879</v>
      </c>
      <c r="G1721">
        <f t="shared" si="78"/>
        <v>0</v>
      </c>
      <c r="H1721">
        <f t="shared" si="79"/>
        <v>0</v>
      </c>
      <c r="I1721">
        <f t="shared" si="80"/>
        <v>0</v>
      </c>
    </row>
    <row r="1722" spans="1:9" x14ac:dyDescent="0.3">
      <c r="A1722" s="12">
        <v>78800</v>
      </c>
      <c r="B1722" s="5">
        <v>78850</v>
      </c>
      <c r="C1722" s="6">
        <v>13281</v>
      </c>
      <c r="D1722" s="6">
        <v>9221</v>
      </c>
      <c r="E1722" s="6">
        <v>13281</v>
      </c>
      <c r="F1722" s="13">
        <v>11890</v>
      </c>
      <c r="G1722">
        <f t="shared" si="78"/>
        <v>0</v>
      </c>
      <c r="H1722">
        <f t="shared" si="79"/>
        <v>0</v>
      </c>
      <c r="I1722">
        <f t="shared" si="80"/>
        <v>0</v>
      </c>
    </row>
    <row r="1723" spans="1:9" x14ac:dyDescent="0.3">
      <c r="A1723" s="12">
        <v>78850</v>
      </c>
      <c r="B1723" s="5">
        <v>78900</v>
      </c>
      <c r="C1723" s="6">
        <v>13292</v>
      </c>
      <c r="D1723" s="6">
        <v>9232</v>
      </c>
      <c r="E1723" s="6">
        <v>13292</v>
      </c>
      <c r="F1723" s="13">
        <v>11901</v>
      </c>
      <c r="G1723">
        <f t="shared" si="78"/>
        <v>0</v>
      </c>
      <c r="H1723">
        <f t="shared" si="79"/>
        <v>0</v>
      </c>
      <c r="I1723">
        <f t="shared" si="80"/>
        <v>0</v>
      </c>
    </row>
    <row r="1724" spans="1:9" x14ac:dyDescent="0.3">
      <c r="A1724" s="12">
        <v>78900</v>
      </c>
      <c r="B1724" s="5">
        <v>78950</v>
      </c>
      <c r="C1724" s="6">
        <v>13303</v>
      </c>
      <c r="D1724" s="6">
        <v>9243</v>
      </c>
      <c r="E1724" s="6">
        <v>13303</v>
      </c>
      <c r="F1724" s="13">
        <v>11912</v>
      </c>
      <c r="G1724">
        <f t="shared" si="78"/>
        <v>0</v>
      </c>
      <c r="H1724">
        <f t="shared" si="79"/>
        <v>0</v>
      </c>
      <c r="I1724">
        <f t="shared" si="80"/>
        <v>0</v>
      </c>
    </row>
    <row r="1725" spans="1:9" ht="15" thickBot="1" x14ac:dyDescent="0.35">
      <c r="A1725" s="12">
        <v>78950</v>
      </c>
      <c r="B1725" s="5">
        <v>79000</v>
      </c>
      <c r="C1725" s="6">
        <v>13314</v>
      </c>
      <c r="D1725" s="6">
        <v>9254</v>
      </c>
      <c r="E1725" s="6">
        <v>13314</v>
      </c>
      <c r="F1725" s="13">
        <v>11923</v>
      </c>
      <c r="G1725">
        <f t="shared" si="78"/>
        <v>0</v>
      </c>
      <c r="H1725">
        <f t="shared" si="79"/>
        <v>0</v>
      </c>
      <c r="I1725">
        <f t="shared" si="80"/>
        <v>0</v>
      </c>
    </row>
    <row r="1726" spans="1:9" ht="15.6" thickTop="1" thickBot="1" x14ac:dyDescent="0.35">
      <c r="A1726" s="23">
        <v>79000</v>
      </c>
      <c r="B1726" s="24"/>
      <c r="C1726" s="24"/>
      <c r="D1726" s="24"/>
      <c r="E1726" s="24"/>
      <c r="F1726" s="25"/>
      <c r="G1726">
        <f t="shared" si="78"/>
        <v>0</v>
      </c>
      <c r="H1726">
        <f t="shared" si="79"/>
        <v>0</v>
      </c>
      <c r="I1726">
        <f t="shared" si="80"/>
        <v>0</v>
      </c>
    </row>
    <row r="1727" spans="1:9" x14ac:dyDescent="0.3">
      <c r="A1727" s="12">
        <v>79000</v>
      </c>
      <c r="B1727" s="5">
        <v>79050</v>
      </c>
      <c r="C1727" s="6">
        <v>13325</v>
      </c>
      <c r="D1727" s="6">
        <v>9265</v>
      </c>
      <c r="E1727" s="6">
        <v>13325</v>
      </c>
      <c r="F1727" s="13">
        <v>11934</v>
      </c>
      <c r="G1727">
        <f t="shared" si="78"/>
        <v>0</v>
      </c>
      <c r="H1727">
        <f t="shared" si="79"/>
        <v>0</v>
      </c>
      <c r="I1727">
        <f t="shared" si="80"/>
        <v>0</v>
      </c>
    </row>
    <row r="1728" spans="1:9" x14ac:dyDescent="0.3">
      <c r="A1728" s="12">
        <v>79050</v>
      </c>
      <c r="B1728" s="5">
        <v>79100</v>
      </c>
      <c r="C1728" s="6">
        <v>13336</v>
      </c>
      <c r="D1728" s="6">
        <v>9276</v>
      </c>
      <c r="E1728" s="6">
        <v>13336</v>
      </c>
      <c r="F1728" s="13">
        <v>11945</v>
      </c>
      <c r="G1728">
        <f t="shared" si="78"/>
        <v>0</v>
      </c>
      <c r="H1728">
        <f t="shared" si="79"/>
        <v>0</v>
      </c>
      <c r="I1728">
        <f t="shared" si="80"/>
        <v>0</v>
      </c>
    </row>
    <row r="1729" spans="1:9" x14ac:dyDescent="0.3">
      <c r="A1729" s="12">
        <v>79100</v>
      </c>
      <c r="B1729" s="5">
        <v>79150</v>
      </c>
      <c r="C1729" s="6">
        <v>13347</v>
      </c>
      <c r="D1729" s="6">
        <v>9287</v>
      </c>
      <c r="E1729" s="6">
        <v>13347</v>
      </c>
      <c r="F1729" s="13">
        <v>11956</v>
      </c>
      <c r="G1729">
        <f t="shared" si="78"/>
        <v>0</v>
      </c>
      <c r="H1729">
        <f t="shared" si="79"/>
        <v>0</v>
      </c>
      <c r="I1729">
        <f t="shared" si="80"/>
        <v>0</v>
      </c>
    </row>
    <row r="1730" spans="1:9" x14ac:dyDescent="0.3">
      <c r="A1730" s="12">
        <v>79150</v>
      </c>
      <c r="B1730" s="5">
        <v>79200</v>
      </c>
      <c r="C1730" s="6">
        <v>13358</v>
      </c>
      <c r="D1730" s="6">
        <v>9298</v>
      </c>
      <c r="E1730" s="6">
        <v>13358</v>
      </c>
      <c r="F1730" s="13">
        <v>11967</v>
      </c>
      <c r="G1730">
        <f t="shared" si="78"/>
        <v>0</v>
      </c>
      <c r="H1730">
        <f t="shared" si="79"/>
        <v>0</v>
      </c>
      <c r="I1730">
        <f t="shared" si="80"/>
        <v>0</v>
      </c>
    </row>
    <row r="1731" spans="1:9" x14ac:dyDescent="0.3">
      <c r="A1731" s="12">
        <v>79200</v>
      </c>
      <c r="B1731" s="5">
        <v>79250</v>
      </c>
      <c r="C1731" s="6">
        <v>13369</v>
      </c>
      <c r="D1731" s="6">
        <v>9309</v>
      </c>
      <c r="E1731" s="6">
        <v>13369</v>
      </c>
      <c r="F1731" s="13">
        <v>11978</v>
      </c>
      <c r="G1731">
        <f t="shared" si="78"/>
        <v>0</v>
      </c>
      <c r="H1731">
        <f t="shared" si="79"/>
        <v>0</v>
      </c>
      <c r="I1731">
        <f t="shared" si="80"/>
        <v>0</v>
      </c>
    </row>
    <row r="1732" spans="1:9" x14ac:dyDescent="0.3">
      <c r="A1732" s="12">
        <v>79250</v>
      </c>
      <c r="B1732" s="5">
        <v>79300</v>
      </c>
      <c r="C1732" s="6">
        <v>13380</v>
      </c>
      <c r="D1732" s="6">
        <v>9320</v>
      </c>
      <c r="E1732" s="6">
        <v>13380</v>
      </c>
      <c r="F1732" s="13">
        <v>11989</v>
      </c>
      <c r="G1732">
        <f t="shared" si="78"/>
        <v>0</v>
      </c>
      <c r="H1732">
        <f t="shared" si="79"/>
        <v>0</v>
      </c>
      <c r="I1732">
        <f t="shared" si="80"/>
        <v>0</v>
      </c>
    </row>
    <row r="1733" spans="1:9" x14ac:dyDescent="0.3">
      <c r="A1733" s="12">
        <v>79300</v>
      </c>
      <c r="B1733" s="5">
        <v>79350</v>
      </c>
      <c r="C1733" s="6">
        <v>13391</v>
      </c>
      <c r="D1733" s="6">
        <v>9331</v>
      </c>
      <c r="E1733" s="6">
        <v>13391</v>
      </c>
      <c r="F1733" s="13">
        <v>12000</v>
      </c>
      <c r="G1733">
        <f t="shared" si="78"/>
        <v>0</v>
      </c>
      <c r="H1733">
        <f t="shared" si="79"/>
        <v>0</v>
      </c>
      <c r="I1733">
        <f t="shared" si="80"/>
        <v>0</v>
      </c>
    </row>
    <row r="1734" spans="1:9" x14ac:dyDescent="0.3">
      <c r="A1734" s="12">
        <v>79350</v>
      </c>
      <c r="B1734" s="5">
        <v>79400</v>
      </c>
      <c r="C1734" s="6">
        <v>13402</v>
      </c>
      <c r="D1734" s="6">
        <v>9342</v>
      </c>
      <c r="E1734" s="6">
        <v>13402</v>
      </c>
      <c r="F1734" s="13">
        <v>12011</v>
      </c>
      <c r="G1734">
        <f t="shared" si="78"/>
        <v>0</v>
      </c>
      <c r="H1734">
        <f t="shared" si="79"/>
        <v>0</v>
      </c>
      <c r="I1734">
        <f t="shared" si="80"/>
        <v>0</v>
      </c>
    </row>
    <row r="1735" spans="1:9" x14ac:dyDescent="0.3">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
      <c r="A1736" s="12">
        <v>79450</v>
      </c>
      <c r="B1736" s="5">
        <v>79500</v>
      </c>
      <c r="C1736" s="6">
        <v>13424</v>
      </c>
      <c r="D1736" s="6">
        <v>9364</v>
      </c>
      <c r="E1736" s="6">
        <v>13424</v>
      </c>
      <c r="F1736" s="13">
        <v>12033</v>
      </c>
      <c r="G1736">
        <f t="shared" si="81"/>
        <v>0</v>
      </c>
      <c r="H1736">
        <f t="shared" si="82"/>
        <v>0</v>
      </c>
      <c r="I1736">
        <f t="shared" si="83"/>
        <v>0</v>
      </c>
    </row>
    <row r="1737" spans="1:9" x14ac:dyDescent="0.3">
      <c r="A1737" s="12">
        <v>79500</v>
      </c>
      <c r="B1737" s="5">
        <v>79550</v>
      </c>
      <c r="C1737" s="6">
        <v>13435</v>
      </c>
      <c r="D1737" s="6">
        <v>9375</v>
      </c>
      <c r="E1737" s="6">
        <v>13435</v>
      </c>
      <c r="F1737" s="13">
        <v>12044</v>
      </c>
      <c r="G1737">
        <f t="shared" si="81"/>
        <v>0</v>
      </c>
      <c r="H1737">
        <f t="shared" si="82"/>
        <v>0</v>
      </c>
      <c r="I1737">
        <f t="shared" si="83"/>
        <v>0</v>
      </c>
    </row>
    <row r="1738" spans="1:9" x14ac:dyDescent="0.3">
      <c r="A1738" s="12">
        <v>79550</v>
      </c>
      <c r="B1738" s="5">
        <v>79600</v>
      </c>
      <c r="C1738" s="6">
        <v>13446</v>
      </c>
      <c r="D1738" s="6">
        <v>9386</v>
      </c>
      <c r="E1738" s="6">
        <v>13446</v>
      </c>
      <c r="F1738" s="13">
        <v>12055</v>
      </c>
      <c r="G1738">
        <f t="shared" si="81"/>
        <v>0</v>
      </c>
      <c r="H1738">
        <f t="shared" si="82"/>
        <v>0</v>
      </c>
      <c r="I1738">
        <f t="shared" si="83"/>
        <v>0</v>
      </c>
    </row>
    <row r="1739" spans="1:9" x14ac:dyDescent="0.3">
      <c r="A1739" s="12">
        <v>79600</v>
      </c>
      <c r="B1739" s="5">
        <v>79650</v>
      </c>
      <c r="C1739" s="6">
        <v>13457</v>
      </c>
      <c r="D1739" s="6">
        <v>9397</v>
      </c>
      <c r="E1739" s="6">
        <v>13457</v>
      </c>
      <c r="F1739" s="13">
        <v>12066</v>
      </c>
      <c r="G1739">
        <f t="shared" si="81"/>
        <v>0</v>
      </c>
      <c r="H1739">
        <f t="shared" si="82"/>
        <v>0</v>
      </c>
      <c r="I1739">
        <f t="shared" si="83"/>
        <v>0</v>
      </c>
    </row>
    <row r="1740" spans="1:9" x14ac:dyDescent="0.3">
      <c r="A1740" s="12">
        <v>79650</v>
      </c>
      <c r="B1740" s="5">
        <v>79700</v>
      </c>
      <c r="C1740" s="6">
        <v>13468</v>
      </c>
      <c r="D1740" s="6">
        <v>9408</v>
      </c>
      <c r="E1740" s="6">
        <v>13468</v>
      </c>
      <c r="F1740" s="13">
        <v>12077</v>
      </c>
      <c r="G1740">
        <f t="shared" si="81"/>
        <v>0</v>
      </c>
      <c r="H1740">
        <f t="shared" si="82"/>
        <v>0</v>
      </c>
      <c r="I1740">
        <f t="shared" si="83"/>
        <v>0</v>
      </c>
    </row>
    <row r="1741" spans="1:9" x14ac:dyDescent="0.3">
      <c r="A1741" s="12">
        <v>79700</v>
      </c>
      <c r="B1741" s="5">
        <v>79750</v>
      </c>
      <c r="C1741" s="6">
        <v>13479</v>
      </c>
      <c r="D1741" s="6">
        <v>9419</v>
      </c>
      <c r="E1741" s="6">
        <v>13479</v>
      </c>
      <c r="F1741" s="13">
        <v>12088</v>
      </c>
      <c r="G1741">
        <f t="shared" si="81"/>
        <v>0</v>
      </c>
      <c r="H1741">
        <f t="shared" si="82"/>
        <v>0</v>
      </c>
      <c r="I1741">
        <f t="shared" si="83"/>
        <v>0</v>
      </c>
    </row>
    <row r="1742" spans="1:9" x14ac:dyDescent="0.3">
      <c r="A1742" s="12">
        <v>79750</v>
      </c>
      <c r="B1742" s="5">
        <v>79800</v>
      </c>
      <c r="C1742" s="6">
        <v>13490</v>
      </c>
      <c r="D1742" s="6">
        <v>9430</v>
      </c>
      <c r="E1742" s="6">
        <v>13490</v>
      </c>
      <c r="F1742" s="13">
        <v>12099</v>
      </c>
      <c r="G1742">
        <f t="shared" si="81"/>
        <v>0</v>
      </c>
      <c r="H1742">
        <f t="shared" si="82"/>
        <v>0</v>
      </c>
      <c r="I1742">
        <f t="shared" si="83"/>
        <v>0</v>
      </c>
    </row>
    <row r="1743" spans="1:9" x14ac:dyDescent="0.3">
      <c r="A1743" s="12">
        <v>79800</v>
      </c>
      <c r="B1743" s="5">
        <v>79850</v>
      </c>
      <c r="C1743" s="6">
        <v>13501</v>
      </c>
      <c r="D1743" s="6">
        <v>9441</v>
      </c>
      <c r="E1743" s="6">
        <v>13501</v>
      </c>
      <c r="F1743" s="13">
        <v>12110</v>
      </c>
      <c r="G1743">
        <f t="shared" si="81"/>
        <v>0</v>
      </c>
      <c r="H1743">
        <f t="shared" si="82"/>
        <v>0</v>
      </c>
      <c r="I1743">
        <f t="shared" si="83"/>
        <v>0</v>
      </c>
    </row>
    <row r="1744" spans="1:9" x14ac:dyDescent="0.3">
      <c r="A1744" s="12">
        <v>79850</v>
      </c>
      <c r="B1744" s="5">
        <v>79900</v>
      </c>
      <c r="C1744" s="6">
        <v>13512</v>
      </c>
      <c r="D1744" s="6">
        <v>9452</v>
      </c>
      <c r="E1744" s="6">
        <v>13512</v>
      </c>
      <c r="F1744" s="13">
        <v>12121</v>
      </c>
      <c r="G1744">
        <f t="shared" si="81"/>
        <v>0</v>
      </c>
      <c r="H1744">
        <f t="shared" si="82"/>
        <v>0</v>
      </c>
      <c r="I1744">
        <f t="shared" si="83"/>
        <v>0</v>
      </c>
    </row>
    <row r="1745" spans="1:9" x14ac:dyDescent="0.3">
      <c r="A1745" s="12">
        <v>79900</v>
      </c>
      <c r="B1745" s="5">
        <v>79950</v>
      </c>
      <c r="C1745" s="6">
        <v>13523</v>
      </c>
      <c r="D1745" s="6">
        <v>9463</v>
      </c>
      <c r="E1745" s="6">
        <v>13523</v>
      </c>
      <c r="F1745" s="13">
        <v>12132</v>
      </c>
      <c r="G1745">
        <f t="shared" si="81"/>
        <v>0</v>
      </c>
      <c r="H1745">
        <f t="shared" si="82"/>
        <v>0</v>
      </c>
      <c r="I1745">
        <f t="shared" si="83"/>
        <v>0</v>
      </c>
    </row>
    <row r="1746" spans="1:9" ht="15" thickBot="1" x14ac:dyDescent="0.35">
      <c r="A1746" s="12">
        <v>79950</v>
      </c>
      <c r="B1746" s="5">
        <v>80000</v>
      </c>
      <c r="C1746" s="6">
        <v>13534</v>
      </c>
      <c r="D1746" s="6">
        <v>9474</v>
      </c>
      <c r="E1746" s="6">
        <v>13534</v>
      </c>
      <c r="F1746" s="13">
        <v>12143</v>
      </c>
      <c r="G1746">
        <f t="shared" si="81"/>
        <v>0</v>
      </c>
      <c r="H1746">
        <f t="shared" si="82"/>
        <v>0</v>
      </c>
      <c r="I1746">
        <f t="shared" si="83"/>
        <v>0</v>
      </c>
    </row>
    <row r="1747" spans="1:9" ht="15.6" thickTop="1" thickBot="1" x14ac:dyDescent="0.35">
      <c r="A1747" s="23">
        <v>80000</v>
      </c>
      <c r="B1747" s="24"/>
      <c r="C1747" s="24"/>
      <c r="D1747" s="24"/>
      <c r="E1747" s="24"/>
      <c r="F1747" s="25"/>
      <c r="G1747">
        <f t="shared" si="81"/>
        <v>0</v>
      </c>
      <c r="H1747">
        <f t="shared" si="82"/>
        <v>0</v>
      </c>
      <c r="I1747">
        <f t="shared" si="83"/>
        <v>0</v>
      </c>
    </row>
    <row r="1748" spans="1:9" x14ac:dyDescent="0.3">
      <c r="A1748" s="12">
        <v>80000</v>
      </c>
      <c r="B1748" s="5">
        <v>80050</v>
      </c>
      <c r="C1748" s="6">
        <v>13545</v>
      </c>
      <c r="D1748" s="6">
        <v>9485</v>
      </c>
      <c r="E1748" s="6">
        <v>13545</v>
      </c>
      <c r="F1748" s="13">
        <v>12154</v>
      </c>
      <c r="G1748">
        <f t="shared" si="81"/>
        <v>0</v>
      </c>
      <c r="H1748">
        <f t="shared" si="82"/>
        <v>0</v>
      </c>
      <c r="I1748">
        <f t="shared" si="83"/>
        <v>0</v>
      </c>
    </row>
    <row r="1749" spans="1:9" x14ac:dyDescent="0.3">
      <c r="A1749" s="12">
        <v>80050</v>
      </c>
      <c r="B1749" s="5">
        <v>80100</v>
      </c>
      <c r="C1749" s="6">
        <v>13556</v>
      </c>
      <c r="D1749" s="6">
        <v>9496</v>
      </c>
      <c r="E1749" s="6">
        <v>13556</v>
      </c>
      <c r="F1749" s="13">
        <v>12165</v>
      </c>
      <c r="G1749">
        <f t="shared" si="81"/>
        <v>0</v>
      </c>
      <c r="H1749">
        <f t="shared" si="82"/>
        <v>0</v>
      </c>
      <c r="I1749">
        <f t="shared" si="83"/>
        <v>0</v>
      </c>
    </row>
    <row r="1750" spans="1:9" x14ac:dyDescent="0.3">
      <c r="A1750" s="12">
        <v>80100</v>
      </c>
      <c r="B1750" s="5">
        <v>80150</v>
      </c>
      <c r="C1750" s="6">
        <v>13567</v>
      </c>
      <c r="D1750" s="6">
        <v>9507</v>
      </c>
      <c r="E1750" s="6">
        <v>13567</v>
      </c>
      <c r="F1750" s="13">
        <v>12176</v>
      </c>
      <c r="G1750">
        <f t="shared" si="81"/>
        <v>0</v>
      </c>
      <c r="H1750">
        <f t="shared" si="82"/>
        <v>0</v>
      </c>
      <c r="I1750">
        <f t="shared" si="83"/>
        <v>0</v>
      </c>
    </row>
    <row r="1751" spans="1:9" x14ac:dyDescent="0.3">
      <c r="A1751" s="12">
        <v>80150</v>
      </c>
      <c r="B1751" s="5">
        <v>80200</v>
      </c>
      <c r="C1751" s="6">
        <v>13578</v>
      </c>
      <c r="D1751" s="6">
        <v>9518</v>
      </c>
      <c r="E1751" s="6">
        <v>13578</v>
      </c>
      <c r="F1751" s="13">
        <v>12187</v>
      </c>
      <c r="G1751">
        <f t="shared" si="81"/>
        <v>0</v>
      </c>
      <c r="H1751">
        <f t="shared" si="82"/>
        <v>0</v>
      </c>
      <c r="I1751">
        <f t="shared" si="83"/>
        <v>0</v>
      </c>
    </row>
    <row r="1752" spans="1:9" x14ac:dyDescent="0.3">
      <c r="A1752" s="12">
        <v>80200</v>
      </c>
      <c r="B1752" s="5">
        <v>80250</v>
      </c>
      <c r="C1752" s="6">
        <v>13589</v>
      </c>
      <c r="D1752" s="6">
        <v>9529</v>
      </c>
      <c r="E1752" s="6">
        <v>13589</v>
      </c>
      <c r="F1752" s="13">
        <v>12198</v>
      </c>
      <c r="G1752">
        <f t="shared" si="81"/>
        <v>0</v>
      </c>
      <c r="H1752">
        <f t="shared" si="82"/>
        <v>0</v>
      </c>
      <c r="I1752">
        <f t="shared" si="83"/>
        <v>0</v>
      </c>
    </row>
    <row r="1753" spans="1:9" x14ac:dyDescent="0.3">
      <c r="A1753" s="12">
        <v>80250</v>
      </c>
      <c r="B1753" s="5">
        <v>80300</v>
      </c>
      <c r="C1753" s="6">
        <v>13600</v>
      </c>
      <c r="D1753" s="6">
        <v>9540</v>
      </c>
      <c r="E1753" s="6">
        <v>13600</v>
      </c>
      <c r="F1753" s="13">
        <v>12209</v>
      </c>
      <c r="G1753">
        <f t="shared" si="81"/>
        <v>0</v>
      </c>
      <c r="H1753">
        <f t="shared" si="82"/>
        <v>0</v>
      </c>
      <c r="I1753">
        <f t="shared" si="83"/>
        <v>0</v>
      </c>
    </row>
    <row r="1754" spans="1:9" x14ac:dyDescent="0.3">
      <c r="A1754" s="12">
        <v>80300</v>
      </c>
      <c r="B1754" s="5">
        <v>80350</v>
      </c>
      <c r="C1754" s="6">
        <v>13611</v>
      </c>
      <c r="D1754" s="6">
        <v>9551</v>
      </c>
      <c r="E1754" s="6">
        <v>13611</v>
      </c>
      <c r="F1754" s="13">
        <v>12220</v>
      </c>
      <c r="G1754">
        <f t="shared" si="81"/>
        <v>0</v>
      </c>
      <c r="H1754">
        <f t="shared" si="82"/>
        <v>0</v>
      </c>
      <c r="I1754">
        <f t="shared" si="83"/>
        <v>0</v>
      </c>
    </row>
    <row r="1755" spans="1:9" x14ac:dyDescent="0.3">
      <c r="A1755" s="12">
        <v>80350</v>
      </c>
      <c r="B1755" s="5">
        <v>80400</v>
      </c>
      <c r="C1755" s="6">
        <v>13622</v>
      </c>
      <c r="D1755" s="6">
        <v>9562</v>
      </c>
      <c r="E1755" s="6">
        <v>13622</v>
      </c>
      <c r="F1755" s="13">
        <v>12231</v>
      </c>
      <c r="G1755">
        <f t="shared" si="81"/>
        <v>0</v>
      </c>
      <c r="H1755">
        <f t="shared" si="82"/>
        <v>0</v>
      </c>
      <c r="I1755">
        <f t="shared" si="83"/>
        <v>0</v>
      </c>
    </row>
    <row r="1756" spans="1:9" x14ac:dyDescent="0.3">
      <c r="A1756" s="12">
        <v>80400</v>
      </c>
      <c r="B1756" s="5">
        <v>80450</v>
      </c>
      <c r="C1756" s="6">
        <v>13633</v>
      </c>
      <c r="D1756" s="6">
        <v>9573</v>
      </c>
      <c r="E1756" s="6">
        <v>13633</v>
      </c>
      <c r="F1756" s="13">
        <v>12242</v>
      </c>
      <c r="G1756">
        <f t="shared" si="81"/>
        <v>0</v>
      </c>
      <c r="H1756">
        <f t="shared" si="82"/>
        <v>0</v>
      </c>
      <c r="I1756">
        <f t="shared" si="83"/>
        <v>0</v>
      </c>
    </row>
    <row r="1757" spans="1:9" x14ac:dyDescent="0.3">
      <c r="A1757" s="12">
        <v>80450</v>
      </c>
      <c r="B1757" s="5">
        <v>80500</v>
      </c>
      <c r="C1757" s="6">
        <v>13644</v>
      </c>
      <c r="D1757" s="6">
        <v>9584</v>
      </c>
      <c r="E1757" s="6">
        <v>13644</v>
      </c>
      <c r="F1757" s="13">
        <v>12253</v>
      </c>
      <c r="G1757">
        <f t="shared" si="81"/>
        <v>0</v>
      </c>
      <c r="H1757">
        <f t="shared" si="82"/>
        <v>0</v>
      </c>
      <c r="I1757">
        <f t="shared" si="83"/>
        <v>0</v>
      </c>
    </row>
    <row r="1758" spans="1:9" x14ac:dyDescent="0.3">
      <c r="A1758" s="12">
        <v>80500</v>
      </c>
      <c r="B1758" s="5">
        <v>80550</v>
      </c>
      <c r="C1758" s="6">
        <v>13655</v>
      </c>
      <c r="D1758" s="6">
        <v>9595</v>
      </c>
      <c r="E1758" s="6">
        <v>13655</v>
      </c>
      <c r="F1758" s="13">
        <v>12264</v>
      </c>
      <c r="G1758">
        <f t="shared" si="81"/>
        <v>0</v>
      </c>
      <c r="H1758">
        <f t="shared" si="82"/>
        <v>0</v>
      </c>
      <c r="I1758">
        <f t="shared" si="83"/>
        <v>0</v>
      </c>
    </row>
    <row r="1759" spans="1:9" x14ac:dyDescent="0.3">
      <c r="A1759" s="12">
        <v>80550</v>
      </c>
      <c r="B1759" s="5">
        <v>80600</v>
      </c>
      <c r="C1759" s="6">
        <v>13666</v>
      </c>
      <c r="D1759" s="6">
        <v>9606</v>
      </c>
      <c r="E1759" s="6">
        <v>13666</v>
      </c>
      <c r="F1759" s="13">
        <v>12275</v>
      </c>
      <c r="G1759">
        <f t="shared" si="81"/>
        <v>0</v>
      </c>
      <c r="H1759">
        <f t="shared" si="82"/>
        <v>0</v>
      </c>
      <c r="I1759">
        <f t="shared" si="83"/>
        <v>0</v>
      </c>
    </row>
    <row r="1760" spans="1:9" x14ac:dyDescent="0.3">
      <c r="A1760" s="12">
        <v>80600</v>
      </c>
      <c r="B1760" s="5">
        <v>80650</v>
      </c>
      <c r="C1760" s="6">
        <v>13677</v>
      </c>
      <c r="D1760" s="6">
        <v>9617</v>
      </c>
      <c r="E1760" s="6">
        <v>13677</v>
      </c>
      <c r="F1760" s="13">
        <v>12286</v>
      </c>
      <c r="G1760">
        <f t="shared" si="81"/>
        <v>0</v>
      </c>
      <c r="H1760">
        <f t="shared" si="82"/>
        <v>0</v>
      </c>
      <c r="I1760">
        <f t="shared" si="83"/>
        <v>0</v>
      </c>
    </row>
    <row r="1761" spans="1:9" x14ac:dyDescent="0.3">
      <c r="A1761" s="12">
        <v>80650</v>
      </c>
      <c r="B1761" s="5">
        <v>80700</v>
      </c>
      <c r="C1761" s="6">
        <v>13688</v>
      </c>
      <c r="D1761" s="6">
        <v>9628</v>
      </c>
      <c r="E1761" s="6">
        <v>13688</v>
      </c>
      <c r="F1761" s="13">
        <v>12297</v>
      </c>
      <c r="G1761">
        <f t="shared" si="81"/>
        <v>0</v>
      </c>
      <c r="H1761">
        <f t="shared" si="82"/>
        <v>0</v>
      </c>
      <c r="I1761">
        <f t="shared" si="83"/>
        <v>0</v>
      </c>
    </row>
    <row r="1762" spans="1:9" x14ac:dyDescent="0.3">
      <c r="A1762" s="12">
        <v>80700</v>
      </c>
      <c r="B1762" s="5">
        <v>80750</v>
      </c>
      <c r="C1762" s="6">
        <v>13699</v>
      </c>
      <c r="D1762" s="6">
        <v>9639</v>
      </c>
      <c r="E1762" s="6">
        <v>13699</v>
      </c>
      <c r="F1762" s="13">
        <v>12308</v>
      </c>
      <c r="G1762">
        <f t="shared" si="81"/>
        <v>0</v>
      </c>
      <c r="H1762">
        <f t="shared" si="82"/>
        <v>0</v>
      </c>
      <c r="I1762">
        <f t="shared" si="83"/>
        <v>0</v>
      </c>
    </row>
    <row r="1763" spans="1:9" x14ac:dyDescent="0.3">
      <c r="A1763" s="12">
        <v>80750</v>
      </c>
      <c r="B1763" s="5">
        <v>80800</v>
      </c>
      <c r="C1763" s="6">
        <v>13710</v>
      </c>
      <c r="D1763" s="6">
        <v>9650</v>
      </c>
      <c r="E1763" s="6">
        <v>13710</v>
      </c>
      <c r="F1763" s="13">
        <v>12319</v>
      </c>
      <c r="G1763">
        <f t="shared" si="81"/>
        <v>0</v>
      </c>
      <c r="H1763">
        <f t="shared" si="82"/>
        <v>0</v>
      </c>
      <c r="I1763">
        <f t="shared" si="83"/>
        <v>0</v>
      </c>
    </row>
    <row r="1764" spans="1:9" x14ac:dyDescent="0.3">
      <c r="A1764" s="12">
        <v>80800</v>
      </c>
      <c r="B1764" s="5">
        <v>80850</v>
      </c>
      <c r="C1764" s="6">
        <v>13721</v>
      </c>
      <c r="D1764" s="6">
        <v>9661</v>
      </c>
      <c r="E1764" s="6">
        <v>13721</v>
      </c>
      <c r="F1764" s="13">
        <v>12330</v>
      </c>
      <c r="G1764">
        <f t="shared" si="81"/>
        <v>0</v>
      </c>
      <c r="H1764">
        <f t="shared" si="82"/>
        <v>0</v>
      </c>
      <c r="I1764">
        <f t="shared" si="83"/>
        <v>0</v>
      </c>
    </row>
    <row r="1765" spans="1:9" x14ac:dyDescent="0.3">
      <c r="A1765" s="12">
        <v>80850</v>
      </c>
      <c r="B1765" s="5">
        <v>80900</v>
      </c>
      <c r="C1765" s="6">
        <v>13732</v>
      </c>
      <c r="D1765" s="6">
        <v>9672</v>
      </c>
      <c r="E1765" s="6">
        <v>13732</v>
      </c>
      <c r="F1765" s="13">
        <v>12341</v>
      </c>
      <c r="G1765">
        <f t="shared" si="81"/>
        <v>0</v>
      </c>
      <c r="H1765">
        <f t="shared" si="82"/>
        <v>0</v>
      </c>
      <c r="I1765">
        <f t="shared" si="83"/>
        <v>0</v>
      </c>
    </row>
    <row r="1766" spans="1:9" x14ac:dyDescent="0.3">
      <c r="A1766" s="12">
        <v>80900</v>
      </c>
      <c r="B1766" s="5">
        <v>80950</v>
      </c>
      <c r="C1766" s="6">
        <v>13743</v>
      </c>
      <c r="D1766" s="6">
        <v>9683</v>
      </c>
      <c r="E1766" s="6">
        <v>13743</v>
      </c>
      <c r="F1766" s="13">
        <v>12352</v>
      </c>
      <c r="G1766">
        <f t="shared" si="81"/>
        <v>0</v>
      </c>
      <c r="H1766">
        <f t="shared" si="82"/>
        <v>0</v>
      </c>
      <c r="I1766">
        <f t="shared" si="83"/>
        <v>0</v>
      </c>
    </row>
    <row r="1767" spans="1:9" ht="15" thickBot="1" x14ac:dyDescent="0.35">
      <c r="A1767" s="12">
        <v>80950</v>
      </c>
      <c r="B1767" s="5">
        <v>81000</v>
      </c>
      <c r="C1767" s="6">
        <v>13754</v>
      </c>
      <c r="D1767" s="6">
        <v>9694</v>
      </c>
      <c r="E1767" s="6">
        <v>13754</v>
      </c>
      <c r="F1767" s="13">
        <v>12363</v>
      </c>
      <c r="G1767">
        <f t="shared" si="81"/>
        <v>0</v>
      </c>
      <c r="H1767">
        <f t="shared" si="82"/>
        <v>0</v>
      </c>
      <c r="I1767">
        <f t="shared" si="83"/>
        <v>0</v>
      </c>
    </row>
    <row r="1768" spans="1:9" ht="15.6" thickTop="1" thickBot="1" x14ac:dyDescent="0.35">
      <c r="A1768" s="23">
        <v>81000</v>
      </c>
      <c r="B1768" s="24"/>
      <c r="C1768" s="24"/>
      <c r="D1768" s="24"/>
      <c r="E1768" s="24"/>
      <c r="F1768" s="25"/>
      <c r="G1768">
        <f t="shared" si="81"/>
        <v>0</v>
      </c>
      <c r="H1768">
        <f t="shared" si="82"/>
        <v>0</v>
      </c>
      <c r="I1768">
        <f t="shared" si="83"/>
        <v>0</v>
      </c>
    </row>
    <row r="1769" spans="1:9" x14ac:dyDescent="0.3">
      <c r="A1769" s="12">
        <v>81000</v>
      </c>
      <c r="B1769" s="5">
        <v>81050</v>
      </c>
      <c r="C1769" s="6">
        <v>13765</v>
      </c>
      <c r="D1769" s="6">
        <v>9705</v>
      </c>
      <c r="E1769" s="6">
        <v>13765</v>
      </c>
      <c r="F1769" s="13">
        <v>12374</v>
      </c>
      <c r="G1769">
        <f t="shared" si="81"/>
        <v>0</v>
      </c>
      <c r="H1769">
        <f t="shared" si="82"/>
        <v>0</v>
      </c>
      <c r="I1769">
        <f t="shared" si="83"/>
        <v>0</v>
      </c>
    </row>
    <row r="1770" spans="1:9" x14ac:dyDescent="0.3">
      <c r="A1770" s="12">
        <v>81050</v>
      </c>
      <c r="B1770" s="5">
        <v>81100</v>
      </c>
      <c r="C1770" s="6">
        <v>13776</v>
      </c>
      <c r="D1770" s="6">
        <v>9716</v>
      </c>
      <c r="E1770" s="6">
        <v>13776</v>
      </c>
      <c r="F1770" s="13">
        <v>12385</v>
      </c>
      <c r="G1770">
        <f t="shared" si="81"/>
        <v>0</v>
      </c>
      <c r="H1770">
        <f t="shared" si="82"/>
        <v>0</v>
      </c>
      <c r="I1770">
        <f t="shared" si="83"/>
        <v>0</v>
      </c>
    </row>
    <row r="1771" spans="1:9" x14ac:dyDescent="0.3">
      <c r="A1771" s="12">
        <v>81100</v>
      </c>
      <c r="B1771" s="5">
        <v>81150</v>
      </c>
      <c r="C1771" s="6">
        <v>13787</v>
      </c>
      <c r="D1771" s="6">
        <v>9727</v>
      </c>
      <c r="E1771" s="6">
        <v>13787</v>
      </c>
      <c r="F1771" s="13">
        <v>12396</v>
      </c>
      <c r="G1771">
        <f t="shared" si="81"/>
        <v>0</v>
      </c>
      <c r="H1771">
        <f t="shared" si="82"/>
        <v>0</v>
      </c>
      <c r="I1771">
        <f t="shared" si="83"/>
        <v>0</v>
      </c>
    </row>
    <row r="1772" spans="1:9" x14ac:dyDescent="0.3">
      <c r="A1772" s="12">
        <v>81150</v>
      </c>
      <c r="B1772" s="5">
        <v>81200</v>
      </c>
      <c r="C1772" s="6">
        <v>13798</v>
      </c>
      <c r="D1772" s="6">
        <v>9738</v>
      </c>
      <c r="E1772" s="6">
        <v>13798</v>
      </c>
      <c r="F1772" s="13">
        <v>12407</v>
      </c>
      <c r="G1772">
        <f t="shared" si="81"/>
        <v>0</v>
      </c>
      <c r="H1772">
        <f t="shared" si="82"/>
        <v>0</v>
      </c>
      <c r="I1772">
        <f t="shared" si="83"/>
        <v>0</v>
      </c>
    </row>
    <row r="1773" spans="1:9" x14ac:dyDescent="0.3">
      <c r="A1773" s="12">
        <v>81200</v>
      </c>
      <c r="B1773" s="5">
        <v>81250</v>
      </c>
      <c r="C1773" s="6">
        <v>13809</v>
      </c>
      <c r="D1773" s="6">
        <v>9749</v>
      </c>
      <c r="E1773" s="6">
        <v>13809</v>
      </c>
      <c r="F1773" s="13">
        <v>12418</v>
      </c>
      <c r="G1773">
        <f t="shared" si="81"/>
        <v>0</v>
      </c>
      <c r="H1773">
        <f t="shared" si="82"/>
        <v>0</v>
      </c>
      <c r="I1773">
        <f t="shared" si="83"/>
        <v>0</v>
      </c>
    </row>
    <row r="1774" spans="1:9" x14ac:dyDescent="0.3">
      <c r="A1774" s="12">
        <v>81250</v>
      </c>
      <c r="B1774" s="5">
        <v>81300</v>
      </c>
      <c r="C1774" s="6">
        <v>13820</v>
      </c>
      <c r="D1774" s="6">
        <v>9760</v>
      </c>
      <c r="E1774" s="6">
        <v>13820</v>
      </c>
      <c r="F1774" s="13">
        <v>12429</v>
      </c>
      <c r="G1774">
        <f t="shared" si="81"/>
        <v>0</v>
      </c>
      <c r="H1774">
        <f t="shared" si="82"/>
        <v>0</v>
      </c>
      <c r="I1774">
        <f t="shared" si="83"/>
        <v>0</v>
      </c>
    </row>
    <row r="1775" spans="1:9" x14ac:dyDescent="0.3">
      <c r="A1775" s="12">
        <v>81300</v>
      </c>
      <c r="B1775" s="5">
        <v>81350</v>
      </c>
      <c r="C1775" s="6">
        <v>13831</v>
      </c>
      <c r="D1775" s="6">
        <v>9771</v>
      </c>
      <c r="E1775" s="6">
        <v>13831</v>
      </c>
      <c r="F1775" s="13">
        <v>12440</v>
      </c>
      <c r="G1775">
        <f t="shared" si="81"/>
        <v>0</v>
      </c>
      <c r="H1775">
        <f t="shared" si="82"/>
        <v>0</v>
      </c>
      <c r="I1775">
        <f t="shared" si="83"/>
        <v>0</v>
      </c>
    </row>
    <row r="1776" spans="1:9" x14ac:dyDescent="0.3">
      <c r="A1776" s="12">
        <v>81350</v>
      </c>
      <c r="B1776" s="5">
        <v>81400</v>
      </c>
      <c r="C1776" s="6">
        <v>13842</v>
      </c>
      <c r="D1776" s="6">
        <v>9782</v>
      </c>
      <c r="E1776" s="6">
        <v>13842</v>
      </c>
      <c r="F1776" s="13">
        <v>12451</v>
      </c>
      <c r="G1776">
        <f t="shared" si="81"/>
        <v>0</v>
      </c>
      <c r="H1776">
        <f t="shared" si="82"/>
        <v>0</v>
      </c>
      <c r="I1776">
        <f t="shared" si="83"/>
        <v>0</v>
      </c>
    </row>
    <row r="1777" spans="1:9" x14ac:dyDescent="0.3">
      <c r="A1777" s="12">
        <v>81400</v>
      </c>
      <c r="B1777" s="5">
        <v>81450</v>
      </c>
      <c r="C1777" s="6">
        <v>13853</v>
      </c>
      <c r="D1777" s="6">
        <v>9793</v>
      </c>
      <c r="E1777" s="6">
        <v>13853</v>
      </c>
      <c r="F1777" s="13">
        <v>12462</v>
      </c>
      <c r="G1777">
        <f t="shared" si="81"/>
        <v>0</v>
      </c>
      <c r="H1777">
        <f t="shared" si="82"/>
        <v>0</v>
      </c>
      <c r="I1777">
        <f t="shared" si="83"/>
        <v>0</v>
      </c>
    </row>
    <row r="1778" spans="1:9" x14ac:dyDescent="0.3">
      <c r="A1778" s="12">
        <v>81450</v>
      </c>
      <c r="B1778" s="5">
        <v>81500</v>
      </c>
      <c r="C1778" s="6">
        <v>13864</v>
      </c>
      <c r="D1778" s="6">
        <v>9804</v>
      </c>
      <c r="E1778" s="6">
        <v>13864</v>
      </c>
      <c r="F1778" s="13">
        <v>12473</v>
      </c>
      <c r="G1778">
        <f t="shared" si="81"/>
        <v>0</v>
      </c>
      <c r="H1778">
        <f t="shared" si="82"/>
        <v>0</v>
      </c>
      <c r="I1778">
        <f t="shared" si="83"/>
        <v>0</v>
      </c>
    </row>
    <row r="1779" spans="1:9" x14ac:dyDescent="0.3">
      <c r="A1779" s="12">
        <v>81500</v>
      </c>
      <c r="B1779" s="5">
        <v>81550</v>
      </c>
      <c r="C1779" s="6">
        <v>13875</v>
      </c>
      <c r="D1779" s="6">
        <v>9815</v>
      </c>
      <c r="E1779" s="6">
        <v>13875</v>
      </c>
      <c r="F1779" s="13">
        <v>12484</v>
      </c>
      <c r="G1779">
        <f t="shared" si="81"/>
        <v>0</v>
      </c>
      <c r="H1779">
        <f t="shared" si="82"/>
        <v>0</v>
      </c>
      <c r="I1779">
        <f t="shared" si="83"/>
        <v>0</v>
      </c>
    </row>
    <row r="1780" spans="1:9" x14ac:dyDescent="0.3">
      <c r="A1780" s="12">
        <v>81550</v>
      </c>
      <c r="B1780" s="5">
        <v>81600</v>
      </c>
      <c r="C1780" s="6">
        <v>13886</v>
      </c>
      <c r="D1780" s="6">
        <v>9826</v>
      </c>
      <c r="E1780" s="6">
        <v>13886</v>
      </c>
      <c r="F1780" s="13">
        <v>12495</v>
      </c>
      <c r="G1780">
        <f t="shared" si="81"/>
        <v>0</v>
      </c>
      <c r="H1780">
        <f t="shared" si="82"/>
        <v>0</v>
      </c>
      <c r="I1780">
        <f t="shared" si="83"/>
        <v>0</v>
      </c>
    </row>
    <row r="1781" spans="1:9" x14ac:dyDescent="0.3">
      <c r="A1781" s="12">
        <v>81600</v>
      </c>
      <c r="B1781" s="5">
        <v>81650</v>
      </c>
      <c r="C1781" s="6">
        <v>13897</v>
      </c>
      <c r="D1781" s="6">
        <v>9837</v>
      </c>
      <c r="E1781" s="6">
        <v>13897</v>
      </c>
      <c r="F1781" s="13">
        <v>12506</v>
      </c>
      <c r="G1781">
        <f t="shared" si="81"/>
        <v>0</v>
      </c>
      <c r="H1781">
        <f t="shared" si="82"/>
        <v>0</v>
      </c>
      <c r="I1781">
        <f t="shared" si="83"/>
        <v>0</v>
      </c>
    </row>
    <row r="1782" spans="1:9" x14ac:dyDescent="0.3">
      <c r="A1782" s="12">
        <v>81650</v>
      </c>
      <c r="B1782" s="5">
        <v>81700</v>
      </c>
      <c r="C1782" s="6">
        <v>13908</v>
      </c>
      <c r="D1782" s="6">
        <v>9848</v>
      </c>
      <c r="E1782" s="6">
        <v>13908</v>
      </c>
      <c r="F1782" s="13">
        <v>12517</v>
      </c>
      <c r="G1782">
        <f t="shared" si="81"/>
        <v>0</v>
      </c>
      <c r="H1782">
        <f t="shared" si="82"/>
        <v>0</v>
      </c>
      <c r="I1782">
        <f t="shared" si="83"/>
        <v>0</v>
      </c>
    </row>
    <row r="1783" spans="1:9" x14ac:dyDescent="0.3">
      <c r="A1783" s="12">
        <v>81700</v>
      </c>
      <c r="B1783" s="5">
        <v>81750</v>
      </c>
      <c r="C1783" s="6">
        <v>13919</v>
      </c>
      <c r="D1783" s="6">
        <v>9859</v>
      </c>
      <c r="E1783" s="6">
        <v>13919</v>
      </c>
      <c r="F1783" s="13">
        <v>12528</v>
      </c>
      <c r="G1783">
        <f t="shared" si="81"/>
        <v>0</v>
      </c>
      <c r="H1783">
        <f t="shared" si="82"/>
        <v>0</v>
      </c>
      <c r="I1783">
        <f t="shared" si="83"/>
        <v>0</v>
      </c>
    </row>
    <row r="1784" spans="1:9" x14ac:dyDescent="0.3">
      <c r="A1784" s="12">
        <v>81750</v>
      </c>
      <c r="B1784" s="5">
        <v>81800</v>
      </c>
      <c r="C1784" s="6">
        <v>13930</v>
      </c>
      <c r="D1784" s="6">
        <v>9870</v>
      </c>
      <c r="E1784" s="6">
        <v>13930</v>
      </c>
      <c r="F1784" s="13">
        <v>12539</v>
      </c>
      <c r="G1784">
        <f t="shared" si="81"/>
        <v>0</v>
      </c>
      <c r="H1784">
        <f t="shared" si="82"/>
        <v>0</v>
      </c>
      <c r="I1784">
        <f t="shared" si="83"/>
        <v>0</v>
      </c>
    </row>
    <row r="1785" spans="1:9" x14ac:dyDescent="0.3">
      <c r="A1785" s="12">
        <v>81800</v>
      </c>
      <c r="B1785" s="5">
        <v>81850</v>
      </c>
      <c r="C1785" s="6">
        <v>13941</v>
      </c>
      <c r="D1785" s="6">
        <v>9881</v>
      </c>
      <c r="E1785" s="6">
        <v>13941</v>
      </c>
      <c r="F1785" s="13">
        <v>12550</v>
      </c>
      <c r="G1785">
        <f t="shared" si="81"/>
        <v>0</v>
      </c>
      <c r="H1785">
        <f t="shared" si="82"/>
        <v>0</v>
      </c>
      <c r="I1785">
        <f t="shared" si="83"/>
        <v>0</v>
      </c>
    </row>
    <row r="1786" spans="1:9" x14ac:dyDescent="0.3">
      <c r="A1786" s="12">
        <v>81850</v>
      </c>
      <c r="B1786" s="5">
        <v>81900</v>
      </c>
      <c r="C1786" s="6">
        <v>13952</v>
      </c>
      <c r="D1786" s="6">
        <v>9892</v>
      </c>
      <c r="E1786" s="6">
        <v>13952</v>
      </c>
      <c r="F1786" s="13">
        <v>12561</v>
      </c>
      <c r="G1786">
        <f t="shared" si="81"/>
        <v>0</v>
      </c>
      <c r="H1786">
        <f t="shared" si="82"/>
        <v>0</v>
      </c>
      <c r="I1786">
        <f t="shared" si="83"/>
        <v>0</v>
      </c>
    </row>
    <row r="1787" spans="1:9" x14ac:dyDescent="0.3">
      <c r="A1787" s="12">
        <v>81900</v>
      </c>
      <c r="B1787" s="5">
        <v>81950</v>
      </c>
      <c r="C1787" s="6">
        <v>13963</v>
      </c>
      <c r="D1787" s="6">
        <v>9903</v>
      </c>
      <c r="E1787" s="6">
        <v>13963</v>
      </c>
      <c r="F1787" s="13">
        <v>12572</v>
      </c>
      <c r="G1787">
        <f t="shared" si="81"/>
        <v>0</v>
      </c>
      <c r="H1787">
        <f t="shared" si="82"/>
        <v>0</v>
      </c>
      <c r="I1787">
        <f t="shared" si="83"/>
        <v>0</v>
      </c>
    </row>
    <row r="1788" spans="1:9" ht="15" thickBot="1" x14ac:dyDescent="0.35">
      <c r="A1788" s="12">
        <v>81950</v>
      </c>
      <c r="B1788" s="5">
        <v>82000</v>
      </c>
      <c r="C1788" s="6">
        <v>13974</v>
      </c>
      <c r="D1788" s="6">
        <v>9914</v>
      </c>
      <c r="E1788" s="6">
        <v>13974</v>
      </c>
      <c r="F1788" s="13">
        <v>12583</v>
      </c>
      <c r="G1788">
        <f t="shared" si="81"/>
        <v>0</v>
      </c>
      <c r="H1788">
        <f t="shared" si="82"/>
        <v>0</v>
      </c>
      <c r="I1788">
        <f t="shared" si="83"/>
        <v>0</v>
      </c>
    </row>
    <row r="1789" spans="1:9" ht="15.6" thickTop="1" thickBot="1" x14ac:dyDescent="0.35">
      <c r="A1789" s="23">
        <v>82000</v>
      </c>
      <c r="B1789" s="24"/>
      <c r="C1789" s="24"/>
      <c r="D1789" s="24"/>
      <c r="E1789" s="24"/>
      <c r="F1789" s="25"/>
      <c r="G1789">
        <f t="shared" si="81"/>
        <v>0</v>
      </c>
      <c r="H1789">
        <f t="shared" si="82"/>
        <v>0</v>
      </c>
      <c r="I1789">
        <f t="shared" si="83"/>
        <v>0</v>
      </c>
    </row>
    <row r="1790" spans="1:9" x14ac:dyDescent="0.3">
      <c r="A1790" s="12">
        <v>82000</v>
      </c>
      <c r="B1790" s="5">
        <v>82050</v>
      </c>
      <c r="C1790" s="6">
        <v>13985</v>
      </c>
      <c r="D1790" s="6">
        <v>9925</v>
      </c>
      <c r="E1790" s="6">
        <v>13985</v>
      </c>
      <c r="F1790" s="13">
        <v>12594</v>
      </c>
      <c r="G1790">
        <f t="shared" si="81"/>
        <v>0</v>
      </c>
      <c r="H1790">
        <f t="shared" si="82"/>
        <v>0</v>
      </c>
      <c r="I1790">
        <f t="shared" si="83"/>
        <v>0</v>
      </c>
    </row>
    <row r="1791" spans="1:9" x14ac:dyDescent="0.3">
      <c r="A1791" s="12">
        <v>82050</v>
      </c>
      <c r="B1791" s="5">
        <v>82100</v>
      </c>
      <c r="C1791" s="6">
        <v>13996</v>
      </c>
      <c r="D1791" s="6">
        <v>9936</v>
      </c>
      <c r="E1791" s="6">
        <v>13996</v>
      </c>
      <c r="F1791" s="13">
        <v>12605</v>
      </c>
      <c r="G1791">
        <f t="shared" si="81"/>
        <v>0</v>
      </c>
      <c r="H1791">
        <f t="shared" si="82"/>
        <v>0</v>
      </c>
      <c r="I1791">
        <f t="shared" si="83"/>
        <v>0</v>
      </c>
    </row>
    <row r="1792" spans="1:9" x14ac:dyDescent="0.3">
      <c r="A1792" s="12">
        <v>82100</v>
      </c>
      <c r="B1792" s="5">
        <v>82150</v>
      </c>
      <c r="C1792" s="6">
        <v>14007</v>
      </c>
      <c r="D1792" s="6">
        <v>9947</v>
      </c>
      <c r="E1792" s="6">
        <v>14007</v>
      </c>
      <c r="F1792" s="13">
        <v>12616</v>
      </c>
      <c r="G1792">
        <f t="shared" si="81"/>
        <v>0</v>
      </c>
      <c r="H1792">
        <f t="shared" si="82"/>
        <v>0</v>
      </c>
      <c r="I1792">
        <f t="shared" si="83"/>
        <v>0</v>
      </c>
    </row>
    <row r="1793" spans="1:9" x14ac:dyDescent="0.3">
      <c r="A1793" s="12">
        <v>82150</v>
      </c>
      <c r="B1793" s="5">
        <v>82200</v>
      </c>
      <c r="C1793" s="6">
        <v>14018</v>
      </c>
      <c r="D1793" s="6">
        <v>9958</v>
      </c>
      <c r="E1793" s="6">
        <v>14018</v>
      </c>
      <c r="F1793" s="13">
        <v>12627</v>
      </c>
      <c r="G1793">
        <f t="shared" si="81"/>
        <v>0</v>
      </c>
      <c r="H1793">
        <f t="shared" si="82"/>
        <v>0</v>
      </c>
      <c r="I1793">
        <f t="shared" si="83"/>
        <v>0</v>
      </c>
    </row>
    <row r="1794" spans="1:9" x14ac:dyDescent="0.3">
      <c r="A1794" s="12">
        <v>82200</v>
      </c>
      <c r="B1794" s="5">
        <v>82250</v>
      </c>
      <c r="C1794" s="6">
        <v>14029</v>
      </c>
      <c r="D1794" s="6">
        <v>9969</v>
      </c>
      <c r="E1794" s="6">
        <v>14029</v>
      </c>
      <c r="F1794" s="13">
        <v>12638</v>
      </c>
      <c r="G1794">
        <f t="shared" si="81"/>
        <v>0</v>
      </c>
      <c r="H1794">
        <f t="shared" si="82"/>
        <v>0</v>
      </c>
      <c r="I1794">
        <f t="shared" si="83"/>
        <v>0</v>
      </c>
    </row>
    <row r="1795" spans="1:9" x14ac:dyDescent="0.3">
      <c r="A1795" s="12">
        <v>82250</v>
      </c>
      <c r="B1795" s="5">
        <v>82300</v>
      </c>
      <c r="C1795" s="6">
        <v>14040</v>
      </c>
      <c r="D1795" s="6">
        <v>9980</v>
      </c>
      <c r="E1795" s="6">
        <v>14040</v>
      </c>
      <c r="F1795" s="13">
        <v>12649</v>
      </c>
      <c r="G1795">
        <f t="shared" si="81"/>
        <v>0</v>
      </c>
      <c r="H1795">
        <f t="shared" si="82"/>
        <v>0</v>
      </c>
      <c r="I1795">
        <f t="shared" si="83"/>
        <v>0</v>
      </c>
    </row>
    <row r="1796" spans="1:9" x14ac:dyDescent="0.3">
      <c r="A1796" s="12">
        <v>82300</v>
      </c>
      <c r="B1796" s="5">
        <v>82350</v>
      </c>
      <c r="C1796" s="6">
        <v>14051</v>
      </c>
      <c r="D1796" s="6">
        <v>9991</v>
      </c>
      <c r="E1796" s="6">
        <v>14051</v>
      </c>
      <c r="F1796" s="13">
        <v>12660</v>
      </c>
      <c r="G1796">
        <f t="shared" si="81"/>
        <v>0</v>
      </c>
      <c r="H1796">
        <f t="shared" si="82"/>
        <v>0</v>
      </c>
      <c r="I1796">
        <f t="shared" si="83"/>
        <v>0</v>
      </c>
    </row>
    <row r="1797" spans="1:9" x14ac:dyDescent="0.3">
      <c r="A1797" s="12">
        <v>82350</v>
      </c>
      <c r="B1797" s="5">
        <v>82400</v>
      </c>
      <c r="C1797" s="6">
        <v>14062</v>
      </c>
      <c r="D1797" s="6">
        <v>10002</v>
      </c>
      <c r="E1797" s="6">
        <v>14062</v>
      </c>
      <c r="F1797" s="13">
        <v>12671</v>
      </c>
      <c r="G1797">
        <f t="shared" si="81"/>
        <v>0</v>
      </c>
      <c r="H1797">
        <f t="shared" si="82"/>
        <v>0</v>
      </c>
      <c r="I1797">
        <f t="shared" si="83"/>
        <v>0</v>
      </c>
    </row>
    <row r="1798" spans="1:9" x14ac:dyDescent="0.3">
      <c r="A1798" s="12">
        <v>82400</v>
      </c>
      <c r="B1798" s="5">
        <v>82450</v>
      </c>
      <c r="C1798" s="6">
        <v>14073</v>
      </c>
      <c r="D1798" s="6">
        <v>10013</v>
      </c>
      <c r="E1798" s="6">
        <v>14073</v>
      </c>
      <c r="F1798" s="13">
        <v>12682</v>
      </c>
      <c r="G1798">
        <f t="shared" si="81"/>
        <v>0</v>
      </c>
      <c r="H1798">
        <f t="shared" si="82"/>
        <v>0</v>
      </c>
      <c r="I1798">
        <f t="shared" si="83"/>
        <v>0</v>
      </c>
    </row>
    <row r="1799" spans="1:9" x14ac:dyDescent="0.3">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
      <c r="A1800" s="12">
        <v>82500</v>
      </c>
      <c r="B1800" s="5">
        <v>82550</v>
      </c>
      <c r="C1800" s="6">
        <v>14096</v>
      </c>
      <c r="D1800" s="6">
        <v>10035</v>
      </c>
      <c r="E1800" s="6">
        <v>14096</v>
      </c>
      <c r="F1800" s="13">
        <v>12704</v>
      </c>
      <c r="G1800">
        <f t="shared" si="84"/>
        <v>0</v>
      </c>
      <c r="H1800">
        <f t="shared" si="85"/>
        <v>0</v>
      </c>
      <c r="I1800">
        <f t="shared" si="86"/>
        <v>0</v>
      </c>
    </row>
    <row r="1801" spans="1:9" x14ac:dyDescent="0.3">
      <c r="A1801" s="12">
        <v>82550</v>
      </c>
      <c r="B1801" s="5">
        <v>82600</v>
      </c>
      <c r="C1801" s="6">
        <v>14108</v>
      </c>
      <c r="D1801" s="6">
        <v>10046</v>
      </c>
      <c r="E1801" s="6">
        <v>14108</v>
      </c>
      <c r="F1801" s="13">
        <v>12716</v>
      </c>
      <c r="G1801">
        <f t="shared" si="84"/>
        <v>0</v>
      </c>
      <c r="H1801">
        <f t="shared" si="85"/>
        <v>0</v>
      </c>
      <c r="I1801">
        <f t="shared" si="86"/>
        <v>0</v>
      </c>
    </row>
    <row r="1802" spans="1:9" x14ac:dyDescent="0.3">
      <c r="A1802" s="12">
        <v>82600</v>
      </c>
      <c r="B1802" s="5">
        <v>82650</v>
      </c>
      <c r="C1802" s="6">
        <v>14120</v>
      </c>
      <c r="D1802" s="6">
        <v>10057</v>
      </c>
      <c r="E1802" s="6">
        <v>14120</v>
      </c>
      <c r="F1802" s="13">
        <v>12728</v>
      </c>
      <c r="G1802">
        <f t="shared" si="84"/>
        <v>0</v>
      </c>
      <c r="H1802">
        <f t="shared" si="85"/>
        <v>0</v>
      </c>
      <c r="I1802">
        <f t="shared" si="86"/>
        <v>0</v>
      </c>
    </row>
    <row r="1803" spans="1:9" x14ac:dyDescent="0.3">
      <c r="A1803" s="12">
        <v>82650</v>
      </c>
      <c r="B1803" s="5">
        <v>82700</v>
      </c>
      <c r="C1803" s="6">
        <v>14132</v>
      </c>
      <c r="D1803" s="6">
        <v>10068</v>
      </c>
      <c r="E1803" s="6">
        <v>14132</v>
      </c>
      <c r="F1803" s="13">
        <v>12740</v>
      </c>
      <c r="G1803">
        <f t="shared" si="84"/>
        <v>0</v>
      </c>
      <c r="H1803">
        <f t="shared" si="85"/>
        <v>0</v>
      </c>
      <c r="I1803">
        <f t="shared" si="86"/>
        <v>0</v>
      </c>
    </row>
    <row r="1804" spans="1:9" x14ac:dyDescent="0.3">
      <c r="A1804" s="12">
        <v>82700</v>
      </c>
      <c r="B1804" s="5">
        <v>82750</v>
      </c>
      <c r="C1804" s="6">
        <v>14144</v>
      </c>
      <c r="D1804" s="6">
        <v>10079</v>
      </c>
      <c r="E1804" s="6">
        <v>14144</v>
      </c>
      <c r="F1804" s="13">
        <v>12752</v>
      </c>
      <c r="G1804">
        <f t="shared" si="84"/>
        <v>0</v>
      </c>
      <c r="H1804">
        <f t="shared" si="85"/>
        <v>0</v>
      </c>
      <c r="I1804">
        <f t="shared" si="86"/>
        <v>0</v>
      </c>
    </row>
    <row r="1805" spans="1:9" x14ac:dyDescent="0.3">
      <c r="A1805" s="12">
        <v>82750</v>
      </c>
      <c r="B1805" s="5">
        <v>82800</v>
      </c>
      <c r="C1805" s="6">
        <v>14156</v>
      </c>
      <c r="D1805" s="6">
        <v>10090</v>
      </c>
      <c r="E1805" s="6">
        <v>14156</v>
      </c>
      <c r="F1805" s="13">
        <v>12764</v>
      </c>
      <c r="G1805">
        <f t="shared" si="84"/>
        <v>0</v>
      </c>
      <c r="H1805">
        <f t="shared" si="85"/>
        <v>0</v>
      </c>
      <c r="I1805">
        <f t="shared" si="86"/>
        <v>0</v>
      </c>
    </row>
    <row r="1806" spans="1:9" x14ac:dyDescent="0.3">
      <c r="A1806" s="12">
        <v>82800</v>
      </c>
      <c r="B1806" s="5">
        <v>82850</v>
      </c>
      <c r="C1806" s="6">
        <v>14168</v>
      </c>
      <c r="D1806" s="6">
        <v>10101</v>
      </c>
      <c r="E1806" s="6">
        <v>14168</v>
      </c>
      <c r="F1806" s="13">
        <v>12776</v>
      </c>
      <c r="G1806">
        <f t="shared" si="84"/>
        <v>0</v>
      </c>
      <c r="H1806">
        <f t="shared" si="85"/>
        <v>0</v>
      </c>
      <c r="I1806">
        <f t="shared" si="86"/>
        <v>0</v>
      </c>
    </row>
    <row r="1807" spans="1:9" x14ac:dyDescent="0.3">
      <c r="A1807" s="12">
        <v>82850</v>
      </c>
      <c r="B1807" s="5">
        <v>82900</v>
      </c>
      <c r="C1807" s="6">
        <v>14180</v>
      </c>
      <c r="D1807" s="6">
        <v>10112</v>
      </c>
      <c r="E1807" s="6">
        <v>14180</v>
      </c>
      <c r="F1807" s="13">
        <v>12788</v>
      </c>
      <c r="G1807">
        <f t="shared" si="84"/>
        <v>0</v>
      </c>
      <c r="H1807">
        <f t="shared" si="85"/>
        <v>0</v>
      </c>
      <c r="I1807">
        <f t="shared" si="86"/>
        <v>0</v>
      </c>
    </row>
    <row r="1808" spans="1:9" x14ac:dyDescent="0.3">
      <c r="A1808" s="12">
        <v>82900</v>
      </c>
      <c r="B1808" s="5">
        <v>82950</v>
      </c>
      <c r="C1808" s="6">
        <v>14192</v>
      </c>
      <c r="D1808" s="6">
        <v>10123</v>
      </c>
      <c r="E1808" s="6">
        <v>14192</v>
      </c>
      <c r="F1808" s="13">
        <v>12800</v>
      </c>
      <c r="G1808">
        <f t="shared" si="84"/>
        <v>0</v>
      </c>
      <c r="H1808">
        <f t="shared" si="85"/>
        <v>0</v>
      </c>
      <c r="I1808">
        <f t="shared" si="86"/>
        <v>0</v>
      </c>
    </row>
    <row r="1809" spans="1:9" ht="15" thickBot="1" x14ac:dyDescent="0.35">
      <c r="A1809" s="12">
        <v>82950</v>
      </c>
      <c r="B1809" s="5">
        <v>83000</v>
      </c>
      <c r="C1809" s="6">
        <v>14204</v>
      </c>
      <c r="D1809" s="6">
        <v>10134</v>
      </c>
      <c r="E1809" s="6">
        <v>14204</v>
      </c>
      <c r="F1809" s="13">
        <v>12812</v>
      </c>
      <c r="G1809">
        <f t="shared" si="84"/>
        <v>0</v>
      </c>
      <c r="H1809">
        <f t="shared" si="85"/>
        <v>0</v>
      </c>
      <c r="I1809">
        <f t="shared" si="86"/>
        <v>0</v>
      </c>
    </row>
    <row r="1810" spans="1:9" ht="15.6" thickTop="1" thickBot="1" x14ac:dyDescent="0.35">
      <c r="A1810" s="23">
        <v>83000</v>
      </c>
      <c r="B1810" s="24"/>
      <c r="C1810" s="24"/>
      <c r="D1810" s="24"/>
      <c r="E1810" s="24"/>
      <c r="F1810" s="25"/>
      <c r="G1810">
        <f t="shared" si="84"/>
        <v>0</v>
      </c>
      <c r="H1810">
        <f t="shared" si="85"/>
        <v>0</v>
      </c>
      <c r="I1810">
        <f t="shared" si="86"/>
        <v>0</v>
      </c>
    </row>
    <row r="1811" spans="1:9" x14ac:dyDescent="0.3">
      <c r="A1811" s="12">
        <v>83000</v>
      </c>
      <c r="B1811" s="5">
        <v>83050</v>
      </c>
      <c r="C1811" s="6">
        <v>14216</v>
      </c>
      <c r="D1811" s="6">
        <v>10145</v>
      </c>
      <c r="E1811" s="6">
        <v>14216</v>
      </c>
      <c r="F1811" s="13">
        <v>12824</v>
      </c>
      <c r="G1811">
        <f t="shared" si="84"/>
        <v>0</v>
      </c>
      <c r="H1811">
        <f t="shared" si="85"/>
        <v>0</v>
      </c>
      <c r="I1811">
        <f t="shared" si="86"/>
        <v>0</v>
      </c>
    </row>
    <row r="1812" spans="1:9" x14ac:dyDescent="0.3">
      <c r="A1812" s="12">
        <v>83050</v>
      </c>
      <c r="B1812" s="5">
        <v>83100</v>
      </c>
      <c r="C1812" s="6">
        <v>14228</v>
      </c>
      <c r="D1812" s="6">
        <v>10156</v>
      </c>
      <c r="E1812" s="6">
        <v>14228</v>
      </c>
      <c r="F1812" s="13">
        <v>12836</v>
      </c>
      <c r="G1812">
        <f t="shared" si="84"/>
        <v>0</v>
      </c>
      <c r="H1812">
        <f t="shared" si="85"/>
        <v>0</v>
      </c>
      <c r="I1812">
        <f t="shared" si="86"/>
        <v>0</v>
      </c>
    </row>
    <row r="1813" spans="1:9" x14ac:dyDescent="0.3">
      <c r="A1813" s="12">
        <v>83100</v>
      </c>
      <c r="B1813" s="5">
        <v>83150</v>
      </c>
      <c r="C1813" s="6">
        <v>14240</v>
      </c>
      <c r="D1813" s="6">
        <v>10167</v>
      </c>
      <c r="E1813" s="6">
        <v>14240</v>
      </c>
      <c r="F1813" s="13">
        <v>12848</v>
      </c>
      <c r="G1813">
        <f t="shared" si="84"/>
        <v>0</v>
      </c>
      <c r="H1813">
        <f t="shared" si="85"/>
        <v>0</v>
      </c>
      <c r="I1813">
        <f t="shared" si="86"/>
        <v>0</v>
      </c>
    </row>
    <row r="1814" spans="1:9" x14ac:dyDescent="0.3">
      <c r="A1814" s="12">
        <v>83150</v>
      </c>
      <c r="B1814" s="5">
        <v>83200</v>
      </c>
      <c r="C1814" s="6">
        <v>14252</v>
      </c>
      <c r="D1814" s="6">
        <v>10178</v>
      </c>
      <c r="E1814" s="6">
        <v>14252</v>
      </c>
      <c r="F1814" s="13">
        <v>12860</v>
      </c>
      <c r="G1814">
        <f t="shared" si="84"/>
        <v>0</v>
      </c>
      <c r="H1814">
        <f t="shared" si="85"/>
        <v>0</v>
      </c>
      <c r="I1814">
        <f t="shared" si="86"/>
        <v>0</v>
      </c>
    </row>
    <row r="1815" spans="1:9" x14ac:dyDescent="0.3">
      <c r="A1815" s="12">
        <v>83200</v>
      </c>
      <c r="B1815" s="5">
        <v>83250</v>
      </c>
      <c r="C1815" s="6">
        <v>14264</v>
      </c>
      <c r="D1815" s="6">
        <v>10189</v>
      </c>
      <c r="E1815" s="6">
        <v>14264</v>
      </c>
      <c r="F1815" s="13">
        <v>12872</v>
      </c>
      <c r="G1815">
        <f t="shared" si="84"/>
        <v>0</v>
      </c>
      <c r="H1815">
        <f t="shared" si="85"/>
        <v>0</v>
      </c>
      <c r="I1815">
        <f t="shared" si="86"/>
        <v>0</v>
      </c>
    </row>
    <row r="1816" spans="1:9" x14ac:dyDescent="0.3">
      <c r="A1816" s="12">
        <v>83250</v>
      </c>
      <c r="B1816" s="5">
        <v>83300</v>
      </c>
      <c r="C1816" s="6">
        <v>14276</v>
      </c>
      <c r="D1816" s="6">
        <v>10200</v>
      </c>
      <c r="E1816" s="6">
        <v>14276</v>
      </c>
      <c r="F1816" s="13">
        <v>12884</v>
      </c>
      <c r="G1816">
        <f t="shared" si="84"/>
        <v>0</v>
      </c>
      <c r="H1816">
        <f t="shared" si="85"/>
        <v>0</v>
      </c>
      <c r="I1816">
        <f t="shared" si="86"/>
        <v>0</v>
      </c>
    </row>
    <row r="1817" spans="1:9" x14ac:dyDescent="0.3">
      <c r="A1817" s="12">
        <v>83300</v>
      </c>
      <c r="B1817" s="5">
        <v>83350</v>
      </c>
      <c r="C1817" s="6">
        <v>14288</v>
      </c>
      <c r="D1817" s="6">
        <v>10211</v>
      </c>
      <c r="E1817" s="6">
        <v>14288</v>
      </c>
      <c r="F1817" s="13">
        <v>12896</v>
      </c>
      <c r="G1817">
        <f t="shared" si="84"/>
        <v>0</v>
      </c>
      <c r="H1817">
        <f t="shared" si="85"/>
        <v>0</v>
      </c>
      <c r="I1817">
        <f t="shared" si="86"/>
        <v>0</v>
      </c>
    </row>
    <row r="1818" spans="1:9" x14ac:dyDescent="0.3">
      <c r="A1818" s="12">
        <v>83350</v>
      </c>
      <c r="B1818" s="5">
        <v>83400</v>
      </c>
      <c r="C1818" s="6">
        <v>14300</v>
      </c>
      <c r="D1818" s="6">
        <v>10222</v>
      </c>
      <c r="E1818" s="6">
        <v>14300</v>
      </c>
      <c r="F1818" s="13">
        <v>12908</v>
      </c>
      <c r="G1818">
        <f t="shared" si="84"/>
        <v>0</v>
      </c>
      <c r="H1818">
        <f t="shared" si="85"/>
        <v>0</v>
      </c>
      <c r="I1818">
        <f t="shared" si="86"/>
        <v>0</v>
      </c>
    </row>
    <row r="1819" spans="1:9" x14ac:dyDescent="0.3">
      <c r="A1819" s="12">
        <v>83400</v>
      </c>
      <c r="B1819" s="5">
        <v>83450</v>
      </c>
      <c r="C1819" s="6">
        <v>14312</v>
      </c>
      <c r="D1819" s="6">
        <v>10233</v>
      </c>
      <c r="E1819" s="6">
        <v>14312</v>
      </c>
      <c r="F1819" s="13">
        <v>12920</v>
      </c>
      <c r="G1819">
        <f t="shared" si="84"/>
        <v>0</v>
      </c>
      <c r="H1819">
        <f t="shared" si="85"/>
        <v>0</v>
      </c>
      <c r="I1819">
        <f t="shared" si="86"/>
        <v>0</v>
      </c>
    </row>
    <row r="1820" spans="1:9" x14ac:dyDescent="0.3">
      <c r="A1820" s="12">
        <v>83450</v>
      </c>
      <c r="B1820" s="5">
        <v>83500</v>
      </c>
      <c r="C1820" s="6">
        <v>14324</v>
      </c>
      <c r="D1820" s="6">
        <v>10244</v>
      </c>
      <c r="E1820" s="6">
        <v>14324</v>
      </c>
      <c r="F1820" s="13">
        <v>12932</v>
      </c>
      <c r="G1820">
        <f t="shared" si="84"/>
        <v>0</v>
      </c>
      <c r="H1820">
        <f t="shared" si="85"/>
        <v>0</v>
      </c>
      <c r="I1820">
        <f t="shared" si="86"/>
        <v>0</v>
      </c>
    </row>
    <row r="1821" spans="1:9" x14ac:dyDescent="0.3">
      <c r="A1821" s="12">
        <v>83500</v>
      </c>
      <c r="B1821" s="5">
        <v>83550</v>
      </c>
      <c r="C1821" s="6">
        <v>14336</v>
      </c>
      <c r="D1821" s="6">
        <v>10255</v>
      </c>
      <c r="E1821" s="6">
        <v>14336</v>
      </c>
      <c r="F1821" s="13">
        <v>12944</v>
      </c>
      <c r="G1821">
        <f t="shared" si="84"/>
        <v>0</v>
      </c>
      <c r="H1821">
        <f t="shared" si="85"/>
        <v>0</v>
      </c>
      <c r="I1821">
        <f t="shared" si="86"/>
        <v>0</v>
      </c>
    </row>
    <row r="1822" spans="1:9" x14ac:dyDescent="0.3">
      <c r="A1822" s="12">
        <v>83550</v>
      </c>
      <c r="B1822" s="5">
        <v>83600</v>
      </c>
      <c r="C1822" s="6">
        <v>14348</v>
      </c>
      <c r="D1822" s="6">
        <v>10266</v>
      </c>
      <c r="E1822" s="6">
        <v>14348</v>
      </c>
      <c r="F1822" s="13">
        <v>12956</v>
      </c>
      <c r="G1822">
        <f t="shared" si="84"/>
        <v>0</v>
      </c>
      <c r="H1822">
        <f t="shared" si="85"/>
        <v>0</v>
      </c>
      <c r="I1822">
        <f t="shared" si="86"/>
        <v>0</v>
      </c>
    </row>
    <row r="1823" spans="1:9" x14ac:dyDescent="0.3">
      <c r="A1823" s="12">
        <v>83600</v>
      </c>
      <c r="B1823" s="5">
        <v>83650</v>
      </c>
      <c r="C1823" s="6">
        <v>14360</v>
      </c>
      <c r="D1823" s="6">
        <v>10277</v>
      </c>
      <c r="E1823" s="6">
        <v>14360</v>
      </c>
      <c r="F1823" s="13">
        <v>12968</v>
      </c>
      <c r="G1823">
        <f t="shared" si="84"/>
        <v>0</v>
      </c>
      <c r="H1823">
        <f t="shared" si="85"/>
        <v>0</v>
      </c>
      <c r="I1823">
        <f t="shared" si="86"/>
        <v>0</v>
      </c>
    </row>
    <row r="1824" spans="1:9" x14ac:dyDescent="0.3">
      <c r="A1824" s="12">
        <v>83650</v>
      </c>
      <c r="B1824" s="5">
        <v>83700</v>
      </c>
      <c r="C1824" s="6">
        <v>14372</v>
      </c>
      <c r="D1824" s="6">
        <v>10288</v>
      </c>
      <c r="E1824" s="6">
        <v>14372</v>
      </c>
      <c r="F1824" s="13">
        <v>12980</v>
      </c>
      <c r="G1824">
        <f t="shared" si="84"/>
        <v>0</v>
      </c>
      <c r="H1824">
        <f t="shared" si="85"/>
        <v>0</v>
      </c>
      <c r="I1824">
        <f t="shared" si="86"/>
        <v>0</v>
      </c>
    </row>
    <row r="1825" spans="1:9" x14ac:dyDescent="0.3">
      <c r="A1825" s="12">
        <v>83700</v>
      </c>
      <c r="B1825" s="5">
        <v>83750</v>
      </c>
      <c r="C1825" s="6">
        <v>14384</v>
      </c>
      <c r="D1825" s="6">
        <v>10299</v>
      </c>
      <c r="E1825" s="6">
        <v>14384</v>
      </c>
      <c r="F1825" s="13">
        <v>12992</v>
      </c>
      <c r="G1825">
        <f t="shared" si="84"/>
        <v>0</v>
      </c>
      <c r="H1825">
        <f t="shared" si="85"/>
        <v>0</v>
      </c>
      <c r="I1825">
        <f t="shared" si="86"/>
        <v>0</v>
      </c>
    </row>
    <row r="1826" spans="1:9" x14ac:dyDescent="0.3">
      <c r="A1826" s="12">
        <v>83750</v>
      </c>
      <c r="B1826" s="5">
        <v>83800</v>
      </c>
      <c r="C1826" s="6">
        <v>14396</v>
      </c>
      <c r="D1826" s="6">
        <v>10310</v>
      </c>
      <c r="E1826" s="6">
        <v>14396</v>
      </c>
      <c r="F1826" s="13">
        <v>13004</v>
      </c>
      <c r="G1826">
        <f t="shared" si="84"/>
        <v>0</v>
      </c>
      <c r="H1826">
        <f t="shared" si="85"/>
        <v>0</v>
      </c>
      <c r="I1826">
        <f t="shared" si="86"/>
        <v>0</v>
      </c>
    </row>
    <row r="1827" spans="1:9" x14ac:dyDescent="0.3">
      <c r="A1827" s="12">
        <v>83800</v>
      </c>
      <c r="B1827" s="5">
        <v>83850</v>
      </c>
      <c r="C1827" s="6">
        <v>14408</v>
      </c>
      <c r="D1827" s="6">
        <v>10321</v>
      </c>
      <c r="E1827" s="6">
        <v>14408</v>
      </c>
      <c r="F1827" s="13">
        <v>13016</v>
      </c>
      <c r="G1827">
        <f t="shared" si="84"/>
        <v>0</v>
      </c>
      <c r="H1827">
        <f t="shared" si="85"/>
        <v>0</v>
      </c>
      <c r="I1827">
        <f t="shared" si="86"/>
        <v>0</v>
      </c>
    </row>
    <row r="1828" spans="1:9" x14ac:dyDescent="0.3">
      <c r="A1828" s="12">
        <v>83850</v>
      </c>
      <c r="B1828" s="5">
        <v>83900</v>
      </c>
      <c r="C1828" s="6">
        <v>14420</v>
      </c>
      <c r="D1828" s="6">
        <v>10332</v>
      </c>
      <c r="E1828" s="6">
        <v>14420</v>
      </c>
      <c r="F1828" s="13">
        <v>13028</v>
      </c>
      <c r="G1828">
        <f t="shared" si="84"/>
        <v>0</v>
      </c>
      <c r="H1828">
        <f t="shared" si="85"/>
        <v>0</v>
      </c>
      <c r="I1828">
        <f t="shared" si="86"/>
        <v>0</v>
      </c>
    </row>
    <row r="1829" spans="1:9" x14ac:dyDescent="0.3">
      <c r="A1829" s="12">
        <v>83900</v>
      </c>
      <c r="B1829" s="5">
        <v>83950</v>
      </c>
      <c r="C1829" s="6">
        <v>14432</v>
      </c>
      <c r="D1829" s="6">
        <v>10343</v>
      </c>
      <c r="E1829" s="6">
        <v>14432</v>
      </c>
      <c r="F1829" s="13">
        <v>13040</v>
      </c>
      <c r="G1829">
        <f t="shared" si="84"/>
        <v>0</v>
      </c>
      <c r="H1829">
        <f t="shared" si="85"/>
        <v>0</v>
      </c>
      <c r="I1829">
        <f t="shared" si="86"/>
        <v>0</v>
      </c>
    </row>
    <row r="1830" spans="1:9" ht="15" thickBot="1" x14ac:dyDescent="0.35">
      <c r="A1830" s="12">
        <v>83950</v>
      </c>
      <c r="B1830" s="5">
        <v>84000</v>
      </c>
      <c r="C1830" s="6">
        <v>14444</v>
      </c>
      <c r="D1830" s="6">
        <v>10354</v>
      </c>
      <c r="E1830" s="6">
        <v>14444</v>
      </c>
      <c r="F1830" s="13">
        <v>13052</v>
      </c>
      <c r="G1830">
        <f t="shared" si="84"/>
        <v>0</v>
      </c>
      <c r="H1830">
        <f t="shared" si="85"/>
        <v>0</v>
      </c>
      <c r="I1830">
        <f t="shared" si="86"/>
        <v>0</v>
      </c>
    </row>
    <row r="1831" spans="1:9" ht="15.6" thickTop="1" thickBot="1" x14ac:dyDescent="0.35">
      <c r="A1831" s="23">
        <v>84000</v>
      </c>
      <c r="B1831" s="24"/>
      <c r="C1831" s="24"/>
      <c r="D1831" s="24"/>
      <c r="E1831" s="24"/>
      <c r="F1831" s="25"/>
      <c r="G1831">
        <f t="shared" si="84"/>
        <v>0</v>
      </c>
      <c r="H1831">
        <f t="shared" si="85"/>
        <v>0</v>
      </c>
      <c r="I1831">
        <f t="shared" si="86"/>
        <v>0</v>
      </c>
    </row>
    <row r="1832" spans="1:9" x14ac:dyDescent="0.3">
      <c r="A1832" s="12">
        <v>84000</v>
      </c>
      <c r="B1832" s="5">
        <v>84050</v>
      </c>
      <c r="C1832" s="6">
        <v>14456</v>
      </c>
      <c r="D1832" s="6">
        <v>10365</v>
      </c>
      <c r="E1832" s="6">
        <v>14456</v>
      </c>
      <c r="F1832" s="13">
        <v>13064</v>
      </c>
      <c r="G1832">
        <f t="shared" si="84"/>
        <v>0</v>
      </c>
      <c r="H1832">
        <f t="shared" si="85"/>
        <v>0</v>
      </c>
      <c r="I1832">
        <f t="shared" si="86"/>
        <v>0</v>
      </c>
    </row>
    <row r="1833" spans="1:9" x14ac:dyDescent="0.3">
      <c r="A1833" s="12">
        <v>84050</v>
      </c>
      <c r="B1833" s="5">
        <v>84100</v>
      </c>
      <c r="C1833" s="6">
        <v>14468</v>
      </c>
      <c r="D1833" s="6">
        <v>10376</v>
      </c>
      <c r="E1833" s="6">
        <v>14468</v>
      </c>
      <c r="F1833" s="13">
        <v>13076</v>
      </c>
      <c r="G1833">
        <f t="shared" si="84"/>
        <v>0</v>
      </c>
      <c r="H1833">
        <f t="shared" si="85"/>
        <v>0</v>
      </c>
      <c r="I1833">
        <f t="shared" si="86"/>
        <v>0</v>
      </c>
    </row>
    <row r="1834" spans="1:9" x14ac:dyDescent="0.3">
      <c r="A1834" s="12">
        <v>84100</v>
      </c>
      <c r="B1834" s="5">
        <v>84150</v>
      </c>
      <c r="C1834" s="6">
        <v>14480</v>
      </c>
      <c r="D1834" s="6">
        <v>10387</v>
      </c>
      <c r="E1834" s="6">
        <v>14480</v>
      </c>
      <c r="F1834" s="13">
        <v>13088</v>
      </c>
      <c r="G1834">
        <f t="shared" si="84"/>
        <v>0</v>
      </c>
      <c r="H1834">
        <f t="shared" si="85"/>
        <v>0</v>
      </c>
      <c r="I1834">
        <f t="shared" si="86"/>
        <v>0</v>
      </c>
    </row>
    <row r="1835" spans="1:9" x14ac:dyDescent="0.3">
      <c r="A1835" s="12">
        <v>84150</v>
      </c>
      <c r="B1835" s="5">
        <v>84200</v>
      </c>
      <c r="C1835" s="6">
        <v>14492</v>
      </c>
      <c r="D1835" s="6">
        <v>10398</v>
      </c>
      <c r="E1835" s="6">
        <v>14492</v>
      </c>
      <c r="F1835" s="13">
        <v>13100</v>
      </c>
      <c r="G1835">
        <f t="shared" si="84"/>
        <v>0</v>
      </c>
      <c r="H1835">
        <f t="shared" si="85"/>
        <v>0</v>
      </c>
      <c r="I1835">
        <f t="shared" si="86"/>
        <v>0</v>
      </c>
    </row>
    <row r="1836" spans="1:9" x14ac:dyDescent="0.3">
      <c r="A1836" s="12">
        <v>84200</v>
      </c>
      <c r="B1836" s="5">
        <v>84250</v>
      </c>
      <c r="C1836" s="6">
        <v>14504</v>
      </c>
      <c r="D1836" s="6">
        <v>10409</v>
      </c>
      <c r="E1836" s="6">
        <v>14504</v>
      </c>
      <c r="F1836" s="13">
        <v>13112</v>
      </c>
      <c r="G1836">
        <f t="shared" si="84"/>
        <v>0</v>
      </c>
      <c r="H1836">
        <f t="shared" si="85"/>
        <v>0</v>
      </c>
      <c r="I1836">
        <f t="shared" si="86"/>
        <v>0</v>
      </c>
    </row>
    <row r="1837" spans="1:9" x14ac:dyDescent="0.3">
      <c r="A1837" s="12">
        <v>84250</v>
      </c>
      <c r="B1837" s="5">
        <v>84300</v>
      </c>
      <c r="C1837" s="6">
        <v>14516</v>
      </c>
      <c r="D1837" s="6">
        <v>10420</v>
      </c>
      <c r="E1837" s="6">
        <v>14516</v>
      </c>
      <c r="F1837" s="13">
        <v>13124</v>
      </c>
      <c r="G1837">
        <f t="shared" si="84"/>
        <v>0</v>
      </c>
      <c r="H1837">
        <f t="shared" si="85"/>
        <v>0</v>
      </c>
      <c r="I1837">
        <f t="shared" si="86"/>
        <v>0</v>
      </c>
    </row>
    <row r="1838" spans="1:9" x14ac:dyDescent="0.3">
      <c r="A1838" s="12">
        <v>84300</v>
      </c>
      <c r="B1838" s="5">
        <v>84350</v>
      </c>
      <c r="C1838" s="6">
        <v>14528</v>
      </c>
      <c r="D1838" s="6">
        <v>10431</v>
      </c>
      <c r="E1838" s="6">
        <v>14528</v>
      </c>
      <c r="F1838" s="13">
        <v>13136</v>
      </c>
      <c r="G1838">
        <f t="shared" si="84"/>
        <v>0</v>
      </c>
      <c r="H1838">
        <f t="shared" si="85"/>
        <v>0</v>
      </c>
      <c r="I1838">
        <f t="shared" si="86"/>
        <v>0</v>
      </c>
    </row>
    <row r="1839" spans="1:9" x14ac:dyDescent="0.3">
      <c r="A1839" s="12">
        <v>84350</v>
      </c>
      <c r="B1839" s="5">
        <v>84400</v>
      </c>
      <c r="C1839" s="6">
        <v>14540</v>
      </c>
      <c r="D1839" s="6">
        <v>10442</v>
      </c>
      <c r="E1839" s="6">
        <v>14540</v>
      </c>
      <c r="F1839" s="13">
        <v>13148</v>
      </c>
      <c r="G1839">
        <f t="shared" si="84"/>
        <v>0</v>
      </c>
      <c r="H1839">
        <f t="shared" si="85"/>
        <v>0</v>
      </c>
      <c r="I1839">
        <f t="shared" si="86"/>
        <v>0</v>
      </c>
    </row>
    <row r="1840" spans="1:9" x14ac:dyDescent="0.3">
      <c r="A1840" s="12">
        <v>84400</v>
      </c>
      <c r="B1840" s="5">
        <v>84450</v>
      </c>
      <c r="C1840" s="6">
        <v>14552</v>
      </c>
      <c r="D1840" s="6">
        <v>10453</v>
      </c>
      <c r="E1840" s="6">
        <v>14552</v>
      </c>
      <c r="F1840" s="13">
        <v>13160</v>
      </c>
      <c r="G1840">
        <f t="shared" si="84"/>
        <v>0</v>
      </c>
      <c r="H1840">
        <f t="shared" si="85"/>
        <v>0</v>
      </c>
      <c r="I1840">
        <f t="shared" si="86"/>
        <v>0</v>
      </c>
    </row>
    <row r="1841" spans="1:9" x14ac:dyDescent="0.3">
      <c r="A1841" s="12">
        <v>84450</v>
      </c>
      <c r="B1841" s="5">
        <v>84500</v>
      </c>
      <c r="C1841" s="6">
        <v>14564</v>
      </c>
      <c r="D1841" s="6">
        <v>10464</v>
      </c>
      <c r="E1841" s="6">
        <v>14564</v>
      </c>
      <c r="F1841" s="13">
        <v>13172</v>
      </c>
      <c r="G1841">
        <f t="shared" si="84"/>
        <v>0</v>
      </c>
      <c r="H1841">
        <f t="shared" si="85"/>
        <v>0</v>
      </c>
      <c r="I1841">
        <f t="shared" si="86"/>
        <v>0</v>
      </c>
    </row>
    <row r="1842" spans="1:9" x14ac:dyDescent="0.3">
      <c r="A1842" s="12">
        <v>84500</v>
      </c>
      <c r="B1842" s="5">
        <v>84550</v>
      </c>
      <c r="C1842" s="6">
        <v>14576</v>
      </c>
      <c r="D1842" s="6">
        <v>10475</v>
      </c>
      <c r="E1842" s="6">
        <v>14576</v>
      </c>
      <c r="F1842" s="13">
        <v>13184</v>
      </c>
      <c r="G1842">
        <f t="shared" si="84"/>
        <v>0</v>
      </c>
      <c r="H1842">
        <f t="shared" si="85"/>
        <v>0</v>
      </c>
      <c r="I1842">
        <f t="shared" si="86"/>
        <v>0</v>
      </c>
    </row>
    <row r="1843" spans="1:9" x14ac:dyDescent="0.3">
      <c r="A1843" s="12">
        <v>84550</v>
      </c>
      <c r="B1843" s="5">
        <v>84600</v>
      </c>
      <c r="C1843" s="6">
        <v>14588</v>
      </c>
      <c r="D1843" s="6">
        <v>10486</v>
      </c>
      <c r="E1843" s="6">
        <v>14588</v>
      </c>
      <c r="F1843" s="13">
        <v>13196</v>
      </c>
      <c r="G1843">
        <f t="shared" si="84"/>
        <v>0</v>
      </c>
      <c r="H1843">
        <f t="shared" si="85"/>
        <v>0</v>
      </c>
      <c r="I1843">
        <f t="shared" si="86"/>
        <v>0</v>
      </c>
    </row>
    <row r="1844" spans="1:9" x14ac:dyDescent="0.3">
      <c r="A1844" s="12">
        <v>84600</v>
      </c>
      <c r="B1844" s="5">
        <v>84650</v>
      </c>
      <c r="C1844" s="6">
        <v>14600</v>
      </c>
      <c r="D1844" s="6">
        <v>10497</v>
      </c>
      <c r="E1844" s="6">
        <v>14600</v>
      </c>
      <c r="F1844" s="13">
        <v>13208</v>
      </c>
      <c r="G1844">
        <f t="shared" si="84"/>
        <v>0</v>
      </c>
      <c r="H1844">
        <f t="shared" si="85"/>
        <v>0</v>
      </c>
      <c r="I1844">
        <f t="shared" si="86"/>
        <v>0</v>
      </c>
    </row>
    <row r="1845" spans="1:9" x14ac:dyDescent="0.3">
      <c r="A1845" s="12">
        <v>84650</v>
      </c>
      <c r="B1845" s="5">
        <v>84700</v>
      </c>
      <c r="C1845" s="6">
        <v>14612</v>
      </c>
      <c r="D1845" s="6">
        <v>10508</v>
      </c>
      <c r="E1845" s="6">
        <v>14612</v>
      </c>
      <c r="F1845" s="13">
        <v>13220</v>
      </c>
      <c r="G1845">
        <f t="shared" si="84"/>
        <v>0</v>
      </c>
      <c r="H1845">
        <f t="shared" si="85"/>
        <v>0</v>
      </c>
      <c r="I1845">
        <f t="shared" si="86"/>
        <v>0</v>
      </c>
    </row>
    <row r="1846" spans="1:9" x14ac:dyDescent="0.3">
      <c r="A1846" s="12">
        <v>84700</v>
      </c>
      <c r="B1846" s="5">
        <v>84750</v>
      </c>
      <c r="C1846" s="6">
        <v>14624</v>
      </c>
      <c r="D1846" s="6">
        <v>10519</v>
      </c>
      <c r="E1846" s="6">
        <v>14624</v>
      </c>
      <c r="F1846" s="13">
        <v>13232</v>
      </c>
      <c r="G1846">
        <f t="shared" si="84"/>
        <v>0</v>
      </c>
      <c r="H1846">
        <f t="shared" si="85"/>
        <v>0</v>
      </c>
      <c r="I1846">
        <f t="shared" si="86"/>
        <v>0</v>
      </c>
    </row>
    <row r="1847" spans="1:9" x14ac:dyDescent="0.3">
      <c r="A1847" s="12">
        <v>84750</v>
      </c>
      <c r="B1847" s="5">
        <v>84800</v>
      </c>
      <c r="C1847" s="6">
        <v>14636</v>
      </c>
      <c r="D1847" s="6">
        <v>10530</v>
      </c>
      <c r="E1847" s="6">
        <v>14636</v>
      </c>
      <c r="F1847" s="13">
        <v>13244</v>
      </c>
      <c r="G1847">
        <f t="shared" si="84"/>
        <v>0</v>
      </c>
      <c r="H1847">
        <f t="shared" si="85"/>
        <v>0</v>
      </c>
      <c r="I1847">
        <f t="shared" si="86"/>
        <v>0</v>
      </c>
    </row>
    <row r="1848" spans="1:9" x14ac:dyDescent="0.3">
      <c r="A1848" s="12">
        <v>84800</v>
      </c>
      <c r="B1848" s="5">
        <v>84850</v>
      </c>
      <c r="C1848" s="6">
        <v>14648</v>
      </c>
      <c r="D1848" s="6">
        <v>10541</v>
      </c>
      <c r="E1848" s="6">
        <v>14648</v>
      </c>
      <c r="F1848" s="13">
        <v>13256</v>
      </c>
      <c r="G1848">
        <f t="shared" si="84"/>
        <v>0</v>
      </c>
      <c r="H1848">
        <f t="shared" si="85"/>
        <v>0</v>
      </c>
      <c r="I1848">
        <f t="shared" si="86"/>
        <v>0</v>
      </c>
    </row>
    <row r="1849" spans="1:9" x14ac:dyDescent="0.3">
      <c r="A1849" s="12">
        <v>84850</v>
      </c>
      <c r="B1849" s="5">
        <v>84900</v>
      </c>
      <c r="C1849" s="6">
        <v>14660</v>
      </c>
      <c r="D1849" s="6">
        <v>10552</v>
      </c>
      <c r="E1849" s="6">
        <v>14660</v>
      </c>
      <c r="F1849" s="13">
        <v>13268</v>
      </c>
      <c r="G1849">
        <f t="shared" si="84"/>
        <v>0</v>
      </c>
      <c r="H1849">
        <f t="shared" si="85"/>
        <v>0</v>
      </c>
      <c r="I1849">
        <f t="shared" si="86"/>
        <v>0</v>
      </c>
    </row>
    <row r="1850" spans="1:9" x14ac:dyDescent="0.3">
      <c r="A1850" s="12">
        <v>84900</v>
      </c>
      <c r="B1850" s="5">
        <v>84950</v>
      </c>
      <c r="C1850" s="6">
        <v>14672</v>
      </c>
      <c r="D1850" s="6">
        <v>10563</v>
      </c>
      <c r="E1850" s="6">
        <v>14672</v>
      </c>
      <c r="F1850" s="13">
        <v>13280</v>
      </c>
      <c r="G1850">
        <f t="shared" si="84"/>
        <v>0</v>
      </c>
      <c r="H1850">
        <f t="shared" si="85"/>
        <v>0</v>
      </c>
      <c r="I1850">
        <f t="shared" si="86"/>
        <v>0</v>
      </c>
    </row>
    <row r="1851" spans="1:9" ht="15" thickBot="1" x14ac:dyDescent="0.35">
      <c r="A1851" s="12">
        <v>84950</v>
      </c>
      <c r="B1851" s="5">
        <v>85000</v>
      </c>
      <c r="C1851" s="6">
        <v>14684</v>
      </c>
      <c r="D1851" s="6">
        <v>10574</v>
      </c>
      <c r="E1851" s="6">
        <v>14684</v>
      </c>
      <c r="F1851" s="13">
        <v>13292</v>
      </c>
      <c r="G1851">
        <f t="shared" si="84"/>
        <v>0</v>
      </c>
      <c r="H1851">
        <f t="shared" si="85"/>
        <v>0</v>
      </c>
      <c r="I1851">
        <f t="shared" si="86"/>
        <v>0</v>
      </c>
    </row>
    <row r="1852" spans="1:9" ht="15.6" thickTop="1" thickBot="1" x14ac:dyDescent="0.35">
      <c r="A1852" s="23">
        <v>85000</v>
      </c>
      <c r="B1852" s="24"/>
      <c r="C1852" s="24"/>
      <c r="D1852" s="24"/>
      <c r="E1852" s="24"/>
      <c r="F1852" s="25"/>
      <c r="G1852">
        <f t="shared" si="84"/>
        <v>0</v>
      </c>
      <c r="H1852">
        <f t="shared" si="85"/>
        <v>0</v>
      </c>
      <c r="I1852">
        <f t="shared" si="86"/>
        <v>0</v>
      </c>
    </row>
    <row r="1853" spans="1:9" x14ac:dyDescent="0.3">
      <c r="A1853" s="12">
        <v>85000</v>
      </c>
      <c r="B1853" s="5">
        <v>85050</v>
      </c>
      <c r="C1853" s="6">
        <v>14696</v>
      </c>
      <c r="D1853" s="6">
        <v>10585</v>
      </c>
      <c r="E1853" s="6">
        <v>14696</v>
      </c>
      <c r="F1853" s="13">
        <v>13304</v>
      </c>
      <c r="G1853">
        <f t="shared" si="84"/>
        <v>0</v>
      </c>
      <c r="H1853">
        <f t="shared" si="85"/>
        <v>0</v>
      </c>
      <c r="I1853">
        <f t="shared" si="86"/>
        <v>0</v>
      </c>
    </row>
    <row r="1854" spans="1:9" x14ac:dyDescent="0.3">
      <c r="A1854" s="12">
        <v>85050</v>
      </c>
      <c r="B1854" s="5">
        <v>85100</v>
      </c>
      <c r="C1854" s="6">
        <v>14708</v>
      </c>
      <c r="D1854" s="6">
        <v>10596</v>
      </c>
      <c r="E1854" s="6">
        <v>14708</v>
      </c>
      <c r="F1854" s="13">
        <v>13316</v>
      </c>
      <c r="G1854">
        <f t="shared" si="84"/>
        <v>0</v>
      </c>
      <c r="H1854">
        <f t="shared" si="85"/>
        <v>0</v>
      </c>
      <c r="I1854">
        <f t="shared" si="86"/>
        <v>0</v>
      </c>
    </row>
    <row r="1855" spans="1:9" x14ac:dyDescent="0.3">
      <c r="A1855" s="12">
        <v>85100</v>
      </c>
      <c r="B1855" s="5">
        <v>85150</v>
      </c>
      <c r="C1855" s="6">
        <v>14720</v>
      </c>
      <c r="D1855" s="6">
        <v>10607</v>
      </c>
      <c r="E1855" s="6">
        <v>14720</v>
      </c>
      <c r="F1855" s="13">
        <v>13328</v>
      </c>
      <c r="G1855">
        <f t="shared" si="84"/>
        <v>0</v>
      </c>
      <c r="H1855">
        <f t="shared" si="85"/>
        <v>0</v>
      </c>
      <c r="I1855">
        <f t="shared" si="86"/>
        <v>0</v>
      </c>
    </row>
    <row r="1856" spans="1:9" x14ac:dyDescent="0.3">
      <c r="A1856" s="12">
        <v>85150</v>
      </c>
      <c r="B1856" s="5">
        <v>85200</v>
      </c>
      <c r="C1856" s="6">
        <v>14732</v>
      </c>
      <c r="D1856" s="6">
        <v>10618</v>
      </c>
      <c r="E1856" s="6">
        <v>14732</v>
      </c>
      <c r="F1856" s="13">
        <v>13340</v>
      </c>
      <c r="G1856">
        <f t="shared" si="84"/>
        <v>0</v>
      </c>
      <c r="H1856">
        <f t="shared" si="85"/>
        <v>0</v>
      </c>
      <c r="I1856">
        <f t="shared" si="86"/>
        <v>0</v>
      </c>
    </row>
    <row r="1857" spans="1:9" x14ac:dyDescent="0.3">
      <c r="A1857" s="12">
        <v>85200</v>
      </c>
      <c r="B1857" s="5">
        <v>85250</v>
      </c>
      <c r="C1857" s="6">
        <v>14744</v>
      </c>
      <c r="D1857" s="6">
        <v>10629</v>
      </c>
      <c r="E1857" s="6">
        <v>14744</v>
      </c>
      <c r="F1857" s="13">
        <v>13352</v>
      </c>
      <c r="G1857">
        <f t="shared" si="84"/>
        <v>0</v>
      </c>
      <c r="H1857">
        <f t="shared" si="85"/>
        <v>0</v>
      </c>
      <c r="I1857">
        <f t="shared" si="86"/>
        <v>0</v>
      </c>
    </row>
    <row r="1858" spans="1:9" x14ac:dyDescent="0.3">
      <c r="A1858" s="12">
        <v>85250</v>
      </c>
      <c r="B1858" s="5">
        <v>85300</v>
      </c>
      <c r="C1858" s="6">
        <v>14756</v>
      </c>
      <c r="D1858" s="6">
        <v>10640</v>
      </c>
      <c r="E1858" s="6">
        <v>14756</v>
      </c>
      <c r="F1858" s="13">
        <v>13364</v>
      </c>
      <c r="G1858">
        <f t="shared" si="84"/>
        <v>0</v>
      </c>
      <c r="H1858">
        <f t="shared" si="85"/>
        <v>0</v>
      </c>
      <c r="I1858">
        <f t="shared" si="86"/>
        <v>0</v>
      </c>
    </row>
    <row r="1859" spans="1:9" x14ac:dyDescent="0.3">
      <c r="A1859" s="12">
        <v>85300</v>
      </c>
      <c r="B1859" s="5">
        <v>85350</v>
      </c>
      <c r="C1859" s="6">
        <v>14768</v>
      </c>
      <c r="D1859" s="6">
        <v>10651</v>
      </c>
      <c r="E1859" s="6">
        <v>14768</v>
      </c>
      <c r="F1859" s="13">
        <v>13376</v>
      </c>
      <c r="G1859">
        <f t="shared" si="84"/>
        <v>0</v>
      </c>
      <c r="H1859">
        <f t="shared" si="85"/>
        <v>0</v>
      </c>
      <c r="I1859">
        <f t="shared" si="86"/>
        <v>0</v>
      </c>
    </row>
    <row r="1860" spans="1:9" x14ac:dyDescent="0.3">
      <c r="A1860" s="12">
        <v>85350</v>
      </c>
      <c r="B1860" s="5">
        <v>85400</v>
      </c>
      <c r="C1860" s="6">
        <v>14780</v>
      </c>
      <c r="D1860" s="6">
        <v>10662</v>
      </c>
      <c r="E1860" s="6">
        <v>14780</v>
      </c>
      <c r="F1860" s="13">
        <v>13388</v>
      </c>
      <c r="G1860">
        <f t="shared" si="84"/>
        <v>0</v>
      </c>
      <c r="H1860">
        <f t="shared" si="85"/>
        <v>0</v>
      </c>
      <c r="I1860">
        <f t="shared" si="86"/>
        <v>0</v>
      </c>
    </row>
    <row r="1861" spans="1:9" x14ac:dyDescent="0.3">
      <c r="A1861" s="12">
        <v>85400</v>
      </c>
      <c r="B1861" s="5">
        <v>85450</v>
      </c>
      <c r="C1861" s="6">
        <v>14792</v>
      </c>
      <c r="D1861" s="6">
        <v>10673</v>
      </c>
      <c r="E1861" s="6">
        <v>14792</v>
      </c>
      <c r="F1861" s="13">
        <v>13400</v>
      </c>
      <c r="G1861">
        <f t="shared" si="84"/>
        <v>0</v>
      </c>
      <c r="H1861">
        <f t="shared" si="85"/>
        <v>0</v>
      </c>
      <c r="I1861">
        <f t="shared" si="86"/>
        <v>0</v>
      </c>
    </row>
    <row r="1862" spans="1:9" x14ac:dyDescent="0.3">
      <c r="A1862" s="12">
        <v>85450</v>
      </c>
      <c r="B1862" s="5">
        <v>85500</v>
      </c>
      <c r="C1862" s="6">
        <v>14804</v>
      </c>
      <c r="D1862" s="6">
        <v>10684</v>
      </c>
      <c r="E1862" s="6">
        <v>14804</v>
      </c>
      <c r="F1862" s="13">
        <v>13412</v>
      </c>
      <c r="G1862">
        <f t="shared" si="84"/>
        <v>0</v>
      </c>
      <c r="H1862">
        <f t="shared" si="85"/>
        <v>0</v>
      </c>
      <c r="I1862">
        <f t="shared" si="86"/>
        <v>0</v>
      </c>
    </row>
    <row r="1863" spans="1:9" x14ac:dyDescent="0.3">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
      <c r="A1864" s="12">
        <v>85550</v>
      </c>
      <c r="B1864" s="5">
        <v>85600</v>
      </c>
      <c r="C1864" s="6">
        <v>14828</v>
      </c>
      <c r="D1864" s="6">
        <v>10706</v>
      </c>
      <c r="E1864" s="6">
        <v>14828</v>
      </c>
      <c r="F1864" s="13">
        <v>13436</v>
      </c>
      <c r="G1864">
        <f t="shared" si="87"/>
        <v>0</v>
      </c>
      <c r="H1864">
        <f t="shared" si="88"/>
        <v>0</v>
      </c>
      <c r="I1864">
        <f t="shared" si="89"/>
        <v>0</v>
      </c>
    </row>
    <row r="1865" spans="1:9" x14ac:dyDescent="0.3">
      <c r="A1865" s="12">
        <v>85600</v>
      </c>
      <c r="B1865" s="5">
        <v>85650</v>
      </c>
      <c r="C1865" s="6">
        <v>14840</v>
      </c>
      <c r="D1865" s="6">
        <v>10717</v>
      </c>
      <c r="E1865" s="6">
        <v>14840</v>
      </c>
      <c r="F1865" s="13">
        <v>13448</v>
      </c>
      <c r="G1865">
        <f t="shared" si="87"/>
        <v>0</v>
      </c>
      <c r="H1865">
        <f t="shared" si="88"/>
        <v>0</v>
      </c>
      <c r="I1865">
        <f t="shared" si="89"/>
        <v>0</v>
      </c>
    </row>
    <row r="1866" spans="1:9" x14ac:dyDescent="0.3">
      <c r="A1866" s="12">
        <v>85650</v>
      </c>
      <c r="B1866" s="5">
        <v>85700</v>
      </c>
      <c r="C1866" s="6">
        <v>14852</v>
      </c>
      <c r="D1866" s="6">
        <v>10728</v>
      </c>
      <c r="E1866" s="6">
        <v>14852</v>
      </c>
      <c r="F1866" s="13">
        <v>13460</v>
      </c>
      <c r="G1866">
        <f t="shared" si="87"/>
        <v>0</v>
      </c>
      <c r="H1866">
        <f t="shared" si="88"/>
        <v>0</v>
      </c>
      <c r="I1866">
        <f t="shared" si="89"/>
        <v>0</v>
      </c>
    </row>
    <row r="1867" spans="1:9" x14ac:dyDescent="0.3">
      <c r="A1867" s="12">
        <v>85700</v>
      </c>
      <c r="B1867" s="5">
        <v>85750</v>
      </c>
      <c r="C1867" s="6">
        <v>14864</v>
      </c>
      <c r="D1867" s="6">
        <v>10739</v>
      </c>
      <c r="E1867" s="6">
        <v>14864</v>
      </c>
      <c r="F1867" s="13">
        <v>13472</v>
      </c>
      <c r="G1867">
        <f t="shared" si="87"/>
        <v>0</v>
      </c>
      <c r="H1867">
        <f t="shared" si="88"/>
        <v>0</v>
      </c>
      <c r="I1867">
        <f t="shared" si="89"/>
        <v>0</v>
      </c>
    </row>
    <row r="1868" spans="1:9" x14ac:dyDescent="0.3">
      <c r="A1868" s="12">
        <v>85750</v>
      </c>
      <c r="B1868" s="5">
        <v>85800</v>
      </c>
      <c r="C1868" s="6">
        <v>14876</v>
      </c>
      <c r="D1868" s="6">
        <v>10750</v>
      </c>
      <c r="E1868" s="6">
        <v>14876</v>
      </c>
      <c r="F1868" s="13">
        <v>13484</v>
      </c>
      <c r="G1868">
        <f t="shared" si="87"/>
        <v>0</v>
      </c>
      <c r="H1868">
        <f t="shared" si="88"/>
        <v>0</v>
      </c>
      <c r="I1868">
        <f t="shared" si="89"/>
        <v>0</v>
      </c>
    </row>
    <row r="1869" spans="1:9" x14ac:dyDescent="0.3">
      <c r="A1869" s="12">
        <v>85800</v>
      </c>
      <c r="B1869" s="5">
        <v>85850</v>
      </c>
      <c r="C1869" s="6">
        <v>14888</v>
      </c>
      <c r="D1869" s="6">
        <v>10761</v>
      </c>
      <c r="E1869" s="6">
        <v>14888</v>
      </c>
      <c r="F1869" s="13">
        <v>13496</v>
      </c>
      <c r="G1869">
        <f t="shared" si="87"/>
        <v>0</v>
      </c>
      <c r="H1869">
        <f t="shared" si="88"/>
        <v>0</v>
      </c>
      <c r="I1869">
        <f t="shared" si="89"/>
        <v>0</v>
      </c>
    </row>
    <row r="1870" spans="1:9" x14ac:dyDescent="0.3">
      <c r="A1870" s="12">
        <v>85850</v>
      </c>
      <c r="B1870" s="5">
        <v>85900</v>
      </c>
      <c r="C1870" s="6">
        <v>14900</v>
      </c>
      <c r="D1870" s="6">
        <v>10772</v>
      </c>
      <c r="E1870" s="6">
        <v>14900</v>
      </c>
      <c r="F1870" s="13">
        <v>13508</v>
      </c>
      <c r="G1870">
        <f t="shared" si="87"/>
        <v>0</v>
      </c>
      <c r="H1870">
        <f t="shared" si="88"/>
        <v>0</v>
      </c>
      <c r="I1870">
        <f t="shared" si="89"/>
        <v>0</v>
      </c>
    </row>
    <row r="1871" spans="1:9" x14ac:dyDescent="0.3">
      <c r="A1871" s="12">
        <v>85900</v>
      </c>
      <c r="B1871" s="5">
        <v>85950</v>
      </c>
      <c r="C1871" s="6">
        <v>14912</v>
      </c>
      <c r="D1871" s="6">
        <v>10783</v>
      </c>
      <c r="E1871" s="6">
        <v>14912</v>
      </c>
      <c r="F1871" s="13">
        <v>13520</v>
      </c>
      <c r="G1871">
        <f t="shared" si="87"/>
        <v>0</v>
      </c>
      <c r="H1871">
        <f t="shared" si="88"/>
        <v>0</v>
      </c>
      <c r="I1871">
        <f t="shared" si="89"/>
        <v>0</v>
      </c>
    </row>
    <row r="1872" spans="1:9" ht="15" thickBot="1" x14ac:dyDescent="0.35">
      <c r="A1872" s="12">
        <v>85950</v>
      </c>
      <c r="B1872" s="5">
        <v>86000</v>
      </c>
      <c r="C1872" s="6">
        <v>14924</v>
      </c>
      <c r="D1872" s="6">
        <v>10794</v>
      </c>
      <c r="E1872" s="6">
        <v>14924</v>
      </c>
      <c r="F1872" s="13">
        <v>13532</v>
      </c>
      <c r="G1872">
        <f t="shared" si="87"/>
        <v>0</v>
      </c>
      <c r="H1872">
        <f t="shared" si="88"/>
        <v>0</v>
      </c>
      <c r="I1872">
        <f t="shared" si="89"/>
        <v>0</v>
      </c>
    </row>
    <row r="1873" spans="1:9" ht="15.6" thickTop="1" thickBot="1" x14ac:dyDescent="0.35">
      <c r="A1873" s="23">
        <v>86000</v>
      </c>
      <c r="B1873" s="24"/>
      <c r="C1873" s="24"/>
      <c r="D1873" s="24"/>
      <c r="E1873" s="24"/>
      <c r="F1873" s="25"/>
      <c r="G1873">
        <f t="shared" si="87"/>
        <v>0</v>
      </c>
      <c r="H1873">
        <f t="shared" si="88"/>
        <v>0</v>
      </c>
      <c r="I1873">
        <f t="shared" si="89"/>
        <v>0</v>
      </c>
    </row>
    <row r="1874" spans="1:9" x14ac:dyDescent="0.3">
      <c r="A1874" s="12">
        <v>86000</v>
      </c>
      <c r="B1874" s="5">
        <v>86050</v>
      </c>
      <c r="C1874" s="6">
        <v>14936</v>
      </c>
      <c r="D1874" s="6">
        <v>10805</v>
      </c>
      <c r="E1874" s="6">
        <v>14936</v>
      </c>
      <c r="F1874" s="13">
        <v>13544</v>
      </c>
      <c r="G1874">
        <f t="shared" si="87"/>
        <v>0</v>
      </c>
      <c r="H1874">
        <f t="shared" si="88"/>
        <v>0</v>
      </c>
      <c r="I1874">
        <f t="shared" si="89"/>
        <v>0</v>
      </c>
    </row>
    <row r="1875" spans="1:9" x14ac:dyDescent="0.3">
      <c r="A1875" s="12">
        <v>86050</v>
      </c>
      <c r="B1875" s="5">
        <v>86100</v>
      </c>
      <c r="C1875" s="6">
        <v>14948</v>
      </c>
      <c r="D1875" s="6">
        <v>10816</v>
      </c>
      <c r="E1875" s="6">
        <v>14948</v>
      </c>
      <c r="F1875" s="13">
        <v>13556</v>
      </c>
      <c r="G1875">
        <f t="shared" si="87"/>
        <v>0</v>
      </c>
      <c r="H1875">
        <f t="shared" si="88"/>
        <v>0</v>
      </c>
      <c r="I1875">
        <f t="shared" si="89"/>
        <v>0</v>
      </c>
    </row>
    <row r="1876" spans="1:9" x14ac:dyDescent="0.3">
      <c r="A1876" s="12">
        <v>86100</v>
      </c>
      <c r="B1876" s="5">
        <v>86150</v>
      </c>
      <c r="C1876" s="6">
        <v>14960</v>
      </c>
      <c r="D1876" s="6">
        <v>10827</v>
      </c>
      <c r="E1876" s="6">
        <v>14960</v>
      </c>
      <c r="F1876" s="13">
        <v>13568</v>
      </c>
      <c r="G1876">
        <f t="shared" si="87"/>
        <v>0</v>
      </c>
      <c r="H1876">
        <f t="shared" si="88"/>
        <v>0</v>
      </c>
      <c r="I1876">
        <f t="shared" si="89"/>
        <v>0</v>
      </c>
    </row>
    <row r="1877" spans="1:9" x14ac:dyDescent="0.3">
      <c r="A1877" s="12">
        <v>86150</v>
      </c>
      <c r="B1877" s="5">
        <v>86200</v>
      </c>
      <c r="C1877" s="6">
        <v>14972</v>
      </c>
      <c r="D1877" s="6">
        <v>10838</v>
      </c>
      <c r="E1877" s="6">
        <v>14972</v>
      </c>
      <c r="F1877" s="13">
        <v>13580</v>
      </c>
      <c r="G1877">
        <f t="shared" si="87"/>
        <v>0</v>
      </c>
      <c r="H1877">
        <f t="shared" si="88"/>
        <v>0</v>
      </c>
      <c r="I1877">
        <f t="shared" si="89"/>
        <v>0</v>
      </c>
    </row>
    <row r="1878" spans="1:9" x14ac:dyDescent="0.3">
      <c r="A1878" s="12">
        <v>86200</v>
      </c>
      <c r="B1878" s="5">
        <v>86250</v>
      </c>
      <c r="C1878" s="6">
        <v>14984</v>
      </c>
      <c r="D1878" s="6">
        <v>10849</v>
      </c>
      <c r="E1878" s="6">
        <v>14984</v>
      </c>
      <c r="F1878" s="13">
        <v>13592</v>
      </c>
      <c r="G1878">
        <f t="shared" si="87"/>
        <v>0</v>
      </c>
      <c r="H1878">
        <f t="shared" si="88"/>
        <v>0</v>
      </c>
      <c r="I1878">
        <f t="shared" si="89"/>
        <v>0</v>
      </c>
    </row>
    <row r="1879" spans="1:9" x14ac:dyDescent="0.3">
      <c r="A1879" s="12">
        <v>86250</v>
      </c>
      <c r="B1879" s="5">
        <v>86300</v>
      </c>
      <c r="C1879" s="6">
        <v>14996</v>
      </c>
      <c r="D1879" s="6">
        <v>10860</v>
      </c>
      <c r="E1879" s="6">
        <v>14996</v>
      </c>
      <c r="F1879" s="13">
        <v>13604</v>
      </c>
      <c r="G1879">
        <f t="shared" si="87"/>
        <v>0</v>
      </c>
      <c r="H1879">
        <f t="shared" si="88"/>
        <v>0</v>
      </c>
      <c r="I1879">
        <f t="shared" si="89"/>
        <v>0</v>
      </c>
    </row>
    <row r="1880" spans="1:9" x14ac:dyDescent="0.3">
      <c r="A1880" s="12">
        <v>86300</v>
      </c>
      <c r="B1880" s="5">
        <v>86350</v>
      </c>
      <c r="C1880" s="6">
        <v>15008</v>
      </c>
      <c r="D1880" s="6">
        <v>10871</v>
      </c>
      <c r="E1880" s="6">
        <v>15008</v>
      </c>
      <c r="F1880" s="13">
        <v>13616</v>
      </c>
      <c r="G1880">
        <f t="shared" si="87"/>
        <v>0</v>
      </c>
      <c r="H1880">
        <f t="shared" si="88"/>
        <v>0</v>
      </c>
      <c r="I1880">
        <f t="shared" si="89"/>
        <v>0</v>
      </c>
    </row>
    <row r="1881" spans="1:9" x14ac:dyDescent="0.3">
      <c r="A1881" s="12">
        <v>86350</v>
      </c>
      <c r="B1881" s="5">
        <v>86400</v>
      </c>
      <c r="C1881" s="6">
        <v>15020</v>
      </c>
      <c r="D1881" s="6">
        <v>10882</v>
      </c>
      <c r="E1881" s="6">
        <v>15020</v>
      </c>
      <c r="F1881" s="13">
        <v>13628</v>
      </c>
      <c r="G1881">
        <f t="shared" si="87"/>
        <v>0</v>
      </c>
      <c r="H1881">
        <f t="shared" si="88"/>
        <v>0</v>
      </c>
      <c r="I1881">
        <f t="shared" si="89"/>
        <v>0</v>
      </c>
    </row>
    <row r="1882" spans="1:9" x14ac:dyDescent="0.3">
      <c r="A1882" s="12">
        <v>86400</v>
      </c>
      <c r="B1882" s="5">
        <v>86450</v>
      </c>
      <c r="C1882" s="6">
        <v>15032</v>
      </c>
      <c r="D1882" s="6">
        <v>10893</v>
      </c>
      <c r="E1882" s="6">
        <v>15032</v>
      </c>
      <c r="F1882" s="13">
        <v>13640</v>
      </c>
      <c r="G1882">
        <f t="shared" si="87"/>
        <v>0</v>
      </c>
      <c r="H1882">
        <f t="shared" si="88"/>
        <v>0</v>
      </c>
      <c r="I1882">
        <f t="shared" si="89"/>
        <v>0</v>
      </c>
    </row>
    <row r="1883" spans="1:9" x14ac:dyDescent="0.3">
      <c r="A1883" s="12">
        <v>86450</v>
      </c>
      <c r="B1883" s="5">
        <v>86500</v>
      </c>
      <c r="C1883" s="6">
        <v>15044</v>
      </c>
      <c r="D1883" s="6">
        <v>10904</v>
      </c>
      <c r="E1883" s="6">
        <v>15044</v>
      </c>
      <c r="F1883" s="13">
        <v>13652</v>
      </c>
      <c r="G1883">
        <f t="shared" si="87"/>
        <v>0</v>
      </c>
      <c r="H1883">
        <f t="shared" si="88"/>
        <v>0</v>
      </c>
      <c r="I1883">
        <f t="shared" si="89"/>
        <v>0</v>
      </c>
    </row>
    <row r="1884" spans="1:9" x14ac:dyDescent="0.3">
      <c r="A1884" s="12">
        <v>86500</v>
      </c>
      <c r="B1884" s="5">
        <v>86550</v>
      </c>
      <c r="C1884" s="6">
        <v>15056</v>
      </c>
      <c r="D1884" s="6">
        <v>10915</v>
      </c>
      <c r="E1884" s="6">
        <v>15056</v>
      </c>
      <c r="F1884" s="13">
        <v>13664</v>
      </c>
      <c r="G1884">
        <f t="shared" si="87"/>
        <v>0</v>
      </c>
      <c r="H1884">
        <f t="shared" si="88"/>
        <v>0</v>
      </c>
      <c r="I1884">
        <f t="shared" si="89"/>
        <v>0</v>
      </c>
    </row>
    <row r="1885" spans="1:9" x14ac:dyDescent="0.3">
      <c r="A1885" s="12">
        <v>86550</v>
      </c>
      <c r="B1885" s="5">
        <v>86600</v>
      </c>
      <c r="C1885" s="6">
        <v>15068</v>
      </c>
      <c r="D1885" s="6">
        <v>10926</v>
      </c>
      <c r="E1885" s="6">
        <v>15068</v>
      </c>
      <c r="F1885" s="13">
        <v>13676</v>
      </c>
      <c r="G1885">
        <f t="shared" si="87"/>
        <v>0</v>
      </c>
      <c r="H1885">
        <f t="shared" si="88"/>
        <v>0</v>
      </c>
      <c r="I1885">
        <f t="shared" si="89"/>
        <v>0</v>
      </c>
    </row>
    <row r="1886" spans="1:9" x14ac:dyDescent="0.3">
      <c r="A1886" s="12">
        <v>86600</v>
      </c>
      <c r="B1886" s="5">
        <v>86650</v>
      </c>
      <c r="C1886" s="6">
        <v>15080</v>
      </c>
      <c r="D1886" s="6">
        <v>10937</v>
      </c>
      <c r="E1886" s="6">
        <v>15080</v>
      </c>
      <c r="F1886" s="13">
        <v>13688</v>
      </c>
      <c r="G1886">
        <f t="shared" si="87"/>
        <v>0</v>
      </c>
      <c r="H1886">
        <f t="shared" si="88"/>
        <v>0</v>
      </c>
      <c r="I1886">
        <f t="shared" si="89"/>
        <v>0</v>
      </c>
    </row>
    <row r="1887" spans="1:9" x14ac:dyDescent="0.3">
      <c r="A1887" s="12">
        <v>86650</v>
      </c>
      <c r="B1887" s="5">
        <v>86700</v>
      </c>
      <c r="C1887" s="6">
        <v>15092</v>
      </c>
      <c r="D1887" s="6">
        <v>10948</v>
      </c>
      <c r="E1887" s="6">
        <v>15092</v>
      </c>
      <c r="F1887" s="13">
        <v>13700</v>
      </c>
      <c r="G1887">
        <f t="shared" si="87"/>
        <v>0</v>
      </c>
      <c r="H1887">
        <f t="shared" si="88"/>
        <v>0</v>
      </c>
      <c r="I1887">
        <f t="shared" si="89"/>
        <v>0</v>
      </c>
    </row>
    <row r="1888" spans="1:9" x14ac:dyDescent="0.3">
      <c r="A1888" s="12">
        <v>86700</v>
      </c>
      <c r="B1888" s="5">
        <v>86750</v>
      </c>
      <c r="C1888" s="6">
        <v>15104</v>
      </c>
      <c r="D1888" s="6">
        <v>10959</v>
      </c>
      <c r="E1888" s="6">
        <v>15104</v>
      </c>
      <c r="F1888" s="13">
        <v>13712</v>
      </c>
      <c r="G1888">
        <f t="shared" si="87"/>
        <v>0</v>
      </c>
      <c r="H1888">
        <f t="shared" si="88"/>
        <v>0</v>
      </c>
      <c r="I1888">
        <f t="shared" si="89"/>
        <v>0</v>
      </c>
    </row>
    <row r="1889" spans="1:9" x14ac:dyDescent="0.3">
      <c r="A1889" s="12">
        <v>86750</v>
      </c>
      <c r="B1889" s="5">
        <v>86800</v>
      </c>
      <c r="C1889" s="6">
        <v>15116</v>
      </c>
      <c r="D1889" s="6">
        <v>10970</v>
      </c>
      <c r="E1889" s="6">
        <v>15116</v>
      </c>
      <c r="F1889" s="13">
        <v>13724</v>
      </c>
      <c r="G1889">
        <f t="shared" si="87"/>
        <v>0</v>
      </c>
      <c r="H1889">
        <f t="shared" si="88"/>
        <v>0</v>
      </c>
      <c r="I1889">
        <f t="shared" si="89"/>
        <v>0</v>
      </c>
    </row>
    <row r="1890" spans="1:9" x14ac:dyDescent="0.3">
      <c r="A1890" s="12">
        <v>86800</v>
      </c>
      <c r="B1890" s="5">
        <v>86850</v>
      </c>
      <c r="C1890" s="6">
        <v>15128</v>
      </c>
      <c r="D1890" s="6">
        <v>10981</v>
      </c>
      <c r="E1890" s="6">
        <v>15128</v>
      </c>
      <c r="F1890" s="13">
        <v>13736</v>
      </c>
      <c r="G1890">
        <f t="shared" si="87"/>
        <v>0</v>
      </c>
      <c r="H1890">
        <f t="shared" si="88"/>
        <v>0</v>
      </c>
      <c r="I1890">
        <f t="shared" si="89"/>
        <v>0</v>
      </c>
    </row>
    <row r="1891" spans="1:9" x14ac:dyDescent="0.3">
      <c r="A1891" s="12">
        <v>86850</v>
      </c>
      <c r="B1891" s="5">
        <v>86900</v>
      </c>
      <c r="C1891" s="6">
        <v>15140</v>
      </c>
      <c r="D1891" s="6">
        <v>10992</v>
      </c>
      <c r="E1891" s="6">
        <v>15140</v>
      </c>
      <c r="F1891" s="13">
        <v>13748</v>
      </c>
      <c r="G1891">
        <f t="shared" si="87"/>
        <v>0</v>
      </c>
      <c r="H1891">
        <f t="shared" si="88"/>
        <v>0</v>
      </c>
      <c r="I1891">
        <f t="shared" si="89"/>
        <v>0</v>
      </c>
    </row>
    <row r="1892" spans="1:9" x14ac:dyDescent="0.3">
      <c r="A1892" s="12">
        <v>86900</v>
      </c>
      <c r="B1892" s="5">
        <v>86950</v>
      </c>
      <c r="C1892" s="6">
        <v>15152</v>
      </c>
      <c r="D1892" s="6">
        <v>11003</v>
      </c>
      <c r="E1892" s="6">
        <v>15152</v>
      </c>
      <c r="F1892" s="13">
        <v>13760</v>
      </c>
      <c r="G1892">
        <f t="shared" si="87"/>
        <v>0</v>
      </c>
      <c r="H1892">
        <f t="shared" si="88"/>
        <v>0</v>
      </c>
      <c r="I1892">
        <f t="shared" si="89"/>
        <v>0</v>
      </c>
    </row>
    <row r="1893" spans="1:9" ht="15" thickBot="1" x14ac:dyDescent="0.35">
      <c r="A1893" s="12">
        <v>86950</v>
      </c>
      <c r="B1893" s="5">
        <v>87000</v>
      </c>
      <c r="C1893" s="6">
        <v>15164</v>
      </c>
      <c r="D1893" s="6">
        <v>11014</v>
      </c>
      <c r="E1893" s="6">
        <v>15164</v>
      </c>
      <c r="F1893" s="13">
        <v>13772</v>
      </c>
      <c r="G1893">
        <f t="shared" si="87"/>
        <v>0</v>
      </c>
      <c r="H1893">
        <f t="shared" si="88"/>
        <v>0</v>
      </c>
      <c r="I1893">
        <f t="shared" si="89"/>
        <v>0</v>
      </c>
    </row>
    <row r="1894" spans="1:9" ht="15.6" thickTop="1" thickBot="1" x14ac:dyDescent="0.35">
      <c r="A1894" s="23">
        <v>87000</v>
      </c>
      <c r="B1894" s="24"/>
      <c r="C1894" s="24"/>
      <c r="D1894" s="24"/>
      <c r="E1894" s="24"/>
      <c r="F1894" s="25"/>
      <c r="G1894">
        <f t="shared" si="87"/>
        <v>0</v>
      </c>
      <c r="H1894">
        <f t="shared" si="88"/>
        <v>0</v>
      </c>
      <c r="I1894">
        <f t="shared" si="89"/>
        <v>0</v>
      </c>
    </row>
    <row r="1895" spans="1:9" x14ac:dyDescent="0.3">
      <c r="A1895" s="12">
        <v>87000</v>
      </c>
      <c r="B1895" s="5">
        <v>87050</v>
      </c>
      <c r="C1895" s="6">
        <v>15176</v>
      </c>
      <c r="D1895" s="6">
        <v>11025</v>
      </c>
      <c r="E1895" s="6">
        <v>15176</v>
      </c>
      <c r="F1895" s="13">
        <v>13784</v>
      </c>
      <c r="G1895">
        <f t="shared" si="87"/>
        <v>0</v>
      </c>
      <c r="H1895">
        <f t="shared" si="88"/>
        <v>0</v>
      </c>
      <c r="I1895">
        <f t="shared" si="89"/>
        <v>0</v>
      </c>
    </row>
    <row r="1896" spans="1:9" x14ac:dyDescent="0.3">
      <c r="A1896" s="12">
        <v>87050</v>
      </c>
      <c r="B1896" s="5">
        <v>87100</v>
      </c>
      <c r="C1896" s="6">
        <v>15188</v>
      </c>
      <c r="D1896" s="6">
        <v>11036</v>
      </c>
      <c r="E1896" s="6">
        <v>15188</v>
      </c>
      <c r="F1896" s="13">
        <v>13796</v>
      </c>
      <c r="G1896">
        <f t="shared" si="87"/>
        <v>0</v>
      </c>
      <c r="H1896">
        <f t="shared" si="88"/>
        <v>0</v>
      </c>
      <c r="I1896">
        <f t="shared" si="89"/>
        <v>0</v>
      </c>
    </row>
    <row r="1897" spans="1:9" x14ac:dyDescent="0.3">
      <c r="A1897" s="12">
        <v>87100</v>
      </c>
      <c r="B1897" s="5">
        <v>87150</v>
      </c>
      <c r="C1897" s="6">
        <v>15200</v>
      </c>
      <c r="D1897" s="6">
        <v>11047</v>
      </c>
      <c r="E1897" s="6">
        <v>15200</v>
      </c>
      <c r="F1897" s="13">
        <v>13808</v>
      </c>
      <c r="G1897">
        <f t="shared" si="87"/>
        <v>0</v>
      </c>
      <c r="H1897">
        <f t="shared" si="88"/>
        <v>0</v>
      </c>
      <c r="I1897">
        <f t="shared" si="89"/>
        <v>0</v>
      </c>
    </row>
    <row r="1898" spans="1:9" x14ac:dyDescent="0.3">
      <c r="A1898" s="12">
        <v>87150</v>
      </c>
      <c r="B1898" s="5">
        <v>87200</v>
      </c>
      <c r="C1898" s="6">
        <v>15212</v>
      </c>
      <c r="D1898" s="6">
        <v>11058</v>
      </c>
      <c r="E1898" s="6">
        <v>15212</v>
      </c>
      <c r="F1898" s="13">
        <v>13820</v>
      </c>
      <c r="G1898">
        <f t="shared" si="87"/>
        <v>0</v>
      </c>
      <c r="H1898">
        <f t="shared" si="88"/>
        <v>0</v>
      </c>
      <c r="I1898">
        <f t="shared" si="89"/>
        <v>0</v>
      </c>
    </row>
    <row r="1899" spans="1:9" x14ac:dyDescent="0.3">
      <c r="A1899" s="12">
        <v>87200</v>
      </c>
      <c r="B1899" s="5">
        <v>87250</v>
      </c>
      <c r="C1899" s="6">
        <v>15224</v>
      </c>
      <c r="D1899" s="6">
        <v>11069</v>
      </c>
      <c r="E1899" s="6">
        <v>15224</v>
      </c>
      <c r="F1899" s="13">
        <v>13832</v>
      </c>
      <c r="G1899">
        <f t="shared" si="87"/>
        <v>0</v>
      </c>
      <c r="H1899">
        <f t="shared" si="88"/>
        <v>0</v>
      </c>
      <c r="I1899">
        <f t="shared" si="89"/>
        <v>0</v>
      </c>
    </row>
    <row r="1900" spans="1:9" x14ac:dyDescent="0.3">
      <c r="A1900" s="12">
        <v>87250</v>
      </c>
      <c r="B1900" s="5">
        <v>87300</v>
      </c>
      <c r="C1900" s="6">
        <v>15236</v>
      </c>
      <c r="D1900" s="6">
        <v>11080</v>
      </c>
      <c r="E1900" s="6">
        <v>15236</v>
      </c>
      <c r="F1900" s="13">
        <v>13844</v>
      </c>
      <c r="G1900">
        <f t="shared" si="87"/>
        <v>0</v>
      </c>
      <c r="H1900">
        <f t="shared" si="88"/>
        <v>0</v>
      </c>
      <c r="I1900">
        <f t="shared" si="89"/>
        <v>0</v>
      </c>
    </row>
    <row r="1901" spans="1:9" x14ac:dyDescent="0.3">
      <c r="A1901" s="12">
        <v>87300</v>
      </c>
      <c r="B1901" s="5">
        <v>87350</v>
      </c>
      <c r="C1901" s="6">
        <v>15248</v>
      </c>
      <c r="D1901" s="6">
        <v>11091</v>
      </c>
      <c r="E1901" s="6">
        <v>15248</v>
      </c>
      <c r="F1901" s="13">
        <v>13856</v>
      </c>
      <c r="G1901">
        <f t="shared" si="87"/>
        <v>0</v>
      </c>
      <c r="H1901">
        <f t="shared" si="88"/>
        <v>0</v>
      </c>
      <c r="I1901">
        <f t="shared" si="89"/>
        <v>0</v>
      </c>
    </row>
    <row r="1902" spans="1:9" x14ac:dyDescent="0.3">
      <c r="A1902" s="12">
        <v>87350</v>
      </c>
      <c r="B1902" s="5">
        <v>87400</v>
      </c>
      <c r="C1902" s="6">
        <v>15260</v>
      </c>
      <c r="D1902" s="6">
        <v>11102</v>
      </c>
      <c r="E1902" s="6">
        <v>15260</v>
      </c>
      <c r="F1902" s="13">
        <v>13868</v>
      </c>
      <c r="G1902">
        <f t="shared" si="87"/>
        <v>0</v>
      </c>
      <c r="H1902">
        <f t="shared" si="88"/>
        <v>0</v>
      </c>
      <c r="I1902">
        <f t="shared" si="89"/>
        <v>0</v>
      </c>
    </row>
    <row r="1903" spans="1:9" x14ac:dyDescent="0.3">
      <c r="A1903" s="12">
        <v>87400</v>
      </c>
      <c r="B1903" s="5">
        <v>87450</v>
      </c>
      <c r="C1903" s="6">
        <v>15272</v>
      </c>
      <c r="D1903" s="6">
        <v>11113</v>
      </c>
      <c r="E1903" s="6">
        <v>15272</v>
      </c>
      <c r="F1903" s="13">
        <v>13880</v>
      </c>
      <c r="G1903">
        <f t="shared" si="87"/>
        <v>0</v>
      </c>
      <c r="H1903">
        <f t="shared" si="88"/>
        <v>0</v>
      </c>
      <c r="I1903">
        <f t="shared" si="89"/>
        <v>0</v>
      </c>
    </row>
    <row r="1904" spans="1:9" x14ac:dyDescent="0.3">
      <c r="A1904" s="12">
        <v>87450</v>
      </c>
      <c r="B1904" s="5">
        <v>87500</v>
      </c>
      <c r="C1904" s="6">
        <v>15284</v>
      </c>
      <c r="D1904" s="6">
        <v>11124</v>
      </c>
      <c r="E1904" s="6">
        <v>15284</v>
      </c>
      <c r="F1904" s="13">
        <v>13892</v>
      </c>
      <c r="G1904">
        <f t="shared" si="87"/>
        <v>0</v>
      </c>
      <c r="H1904">
        <f t="shared" si="88"/>
        <v>0</v>
      </c>
      <c r="I1904">
        <f t="shared" si="89"/>
        <v>0</v>
      </c>
    </row>
    <row r="1905" spans="1:9" x14ac:dyDescent="0.3">
      <c r="A1905" s="12">
        <v>87500</v>
      </c>
      <c r="B1905" s="5">
        <v>87550</v>
      </c>
      <c r="C1905" s="6">
        <v>15296</v>
      </c>
      <c r="D1905" s="6">
        <v>11135</v>
      </c>
      <c r="E1905" s="6">
        <v>15296</v>
      </c>
      <c r="F1905" s="13">
        <v>13904</v>
      </c>
      <c r="G1905">
        <f t="shared" si="87"/>
        <v>0</v>
      </c>
      <c r="H1905">
        <f t="shared" si="88"/>
        <v>0</v>
      </c>
      <c r="I1905">
        <f t="shared" si="89"/>
        <v>0</v>
      </c>
    </row>
    <row r="1906" spans="1:9" x14ac:dyDescent="0.3">
      <c r="A1906" s="12">
        <v>87550</v>
      </c>
      <c r="B1906" s="5">
        <v>87600</v>
      </c>
      <c r="C1906" s="6">
        <v>15308</v>
      </c>
      <c r="D1906" s="6">
        <v>11146</v>
      </c>
      <c r="E1906" s="6">
        <v>15308</v>
      </c>
      <c r="F1906" s="13">
        <v>13916</v>
      </c>
      <c r="G1906">
        <f t="shared" si="87"/>
        <v>0</v>
      </c>
      <c r="H1906">
        <f t="shared" si="88"/>
        <v>0</v>
      </c>
      <c r="I1906">
        <f t="shared" si="89"/>
        <v>0</v>
      </c>
    </row>
    <row r="1907" spans="1:9" x14ac:dyDescent="0.3">
      <c r="A1907" s="12">
        <v>87600</v>
      </c>
      <c r="B1907" s="5">
        <v>87650</v>
      </c>
      <c r="C1907" s="6">
        <v>15320</v>
      </c>
      <c r="D1907" s="6">
        <v>11157</v>
      </c>
      <c r="E1907" s="6">
        <v>15320</v>
      </c>
      <c r="F1907" s="13">
        <v>13928</v>
      </c>
      <c r="G1907">
        <f t="shared" si="87"/>
        <v>0</v>
      </c>
      <c r="H1907">
        <f t="shared" si="88"/>
        <v>0</v>
      </c>
      <c r="I1907">
        <f t="shared" si="89"/>
        <v>0</v>
      </c>
    </row>
    <row r="1908" spans="1:9" x14ac:dyDescent="0.3">
      <c r="A1908" s="12">
        <v>87650</v>
      </c>
      <c r="B1908" s="5">
        <v>87700</v>
      </c>
      <c r="C1908" s="6">
        <v>15332</v>
      </c>
      <c r="D1908" s="6">
        <v>11168</v>
      </c>
      <c r="E1908" s="6">
        <v>15332</v>
      </c>
      <c r="F1908" s="13">
        <v>13940</v>
      </c>
      <c r="G1908">
        <f t="shared" si="87"/>
        <v>0</v>
      </c>
      <c r="H1908">
        <f t="shared" si="88"/>
        <v>0</v>
      </c>
      <c r="I1908">
        <f t="shared" si="89"/>
        <v>0</v>
      </c>
    </row>
    <row r="1909" spans="1:9" x14ac:dyDescent="0.3">
      <c r="A1909" s="12">
        <v>87700</v>
      </c>
      <c r="B1909" s="5">
        <v>87750</v>
      </c>
      <c r="C1909" s="6">
        <v>15344</v>
      </c>
      <c r="D1909" s="6">
        <v>11179</v>
      </c>
      <c r="E1909" s="6">
        <v>15344</v>
      </c>
      <c r="F1909" s="13">
        <v>13952</v>
      </c>
      <c r="G1909">
        <f t="shared" si="87"/>
        <v>0</v>
      </c>
      <c r="H1909">
        <f t="shared" si="88"/>
        <v>0</v>
      </c>
      <c r="I1909">
        <f t="shared" si="89"/>
        <v>0</v>
      </c>
    </row>
    <row r="1910" spans="1:9" x14ac:dyDescent="0.3">
      <c r="A1910" s="12">
        <v>87750</v>
      </c>
      <c r="B1910" s="5">
        <v>87800</v>
      </c>
      <c r="C1910" s="6">
        <v>15356</v>
      </c>
      <c r="D1910" s="6">
        <v>11190</v>
      </c>
      <c r="E1910" s="6">
        <v>15356</v>
      </c>
      <c r="F1910" s="13">
        <v>13964</v>
      </c>
      <c r="G1910">
        <f t="shared" si="87"/>
        <v>0</v>
      </c>
      <c r="H1910">
        <f t="shared" si="88"/>
        <v>0</v>
      </c>
      <c r="I1910">
        <f t="shared" si="89"/>
        <v>0</v>
      </c>
    </row>
    <row r="1911" spans="1:9" x14ac:dyDescent="0.3">
      <c r="A1911" s="12">
        <v>87800</v>
      </c>
      <c r="B1911" s="5">
        <v>87850</v>
      </c>
      <c r="C1911" s="6">
        <v>15368</v>
      </c>
      <c r="D1911" s="6">
        <v>11201</v>
      </c>
      <c r="E1911" s="6">
        <v>15368</v>
      </c>
      <c r="F1911" s="13">
        <v>13976</v>
      </c>
      <c r="G1911">
        <f t="shared" si="87"/>
        <v>0</v>
      </c>
      <c r="H1911">
        <f t="shared" si="88"/>
        <v>0</v>
      </c>
      <c r="I1911">
        <f t="shared" si="89"/>
        <v>0</v>
      </c>
    </row>
    <row r="1912" spans="1:9" x14ac:dyDescent="0.3">
      <c r="A1912" s="12">
        <v>87850</v>
      </c>
      <c r="B1912" s="5">
        <v>87900</v>
      </c>
      <c r="C1912" s="6">
        <v>15380</v>
      </c>
      <c r="D1912" s="6">
        <v>11212</v>
      </c>
      <c r="E1912" s="6">
        <v>15380</v>
      </c>
      <c r="F1912" s="13">
        <v>13988</v>
      </c>
      <c r="G1912">
        <f t="shared" si="87"/>
        <v>0</v>
      </c>
      <c r="H1912">
        <f t="shared" si="88"/>
        <v>0</v>
      </c>
      <c r="I1912">
        <f t="shared" si="89"/>
        <v>0</v>
      </c>
    </row>
    <row r="1913" spans="1:9" x14ac:dyDescent="0.3">
      <c r="A1913" s="12">
        <v>87900</v>
      </c>
      <c r="B1913" s="5">
        <v>87950</v>
      </c>
      <c r="C1913" s="6">
        <v>15392</v>
      </c>
      <c r="D1913" s="6">
        <v>11223</v>
      </c>
      <c r="E1913" s="6">
        <v>15392</v>
      </c>
      <c r="F1913" s="13">
        <v>14000</v>
      </c>
      <c r="G1913">
        <f t="shared" si="87"/>
        <v>0</v>
      </c>
      <c r="H1913">
        <f t="shared" si="88"/>
        <v>0</v>
      </c>
      <c r="I1913">
        <f t="shared" si="89"/>
        <v>0</v>
      </c>
    </row>
    <row r="1914" spans="1:9" ht="15" thickBot="1" x14ac:dyDescent="0.35">
      <c r="A1914" s="12">
        <v>87950</v>
      </c>
      <c r="B1914" s="5">
        <v>88000</v>
      </c>
      <c r="C1914" s="6">
        <v>15404</v>
      </c>
      <c r="D1914" s="6">
        <v>11234</v>
      </c>
      <c r="E1914" s="6">
        <v>15404</v>
      </c>
      <c r="F1914" s="13">
        <v>14012</v>
      </c>
      <c r="G1914">
        <f t="shared" si="87"/>
        <v>0</v>
      </c>
      <c r="H1914">
        <f t="shared" si="88"/>
        <v>0</v>
      </c>
      <c r="I1914">
        <f t="shared" si="89"/>
        <v>0</v>
      </c>
    </row>
    <row r="1915" spans="1:9" ht="15.6" thickTop="1" thickBot="1" x14ac:dyDescent="0.35">
      <c r="A1915" s="23">
        <v>88000</v>
      </c>
      <c r="B1915" s="24"/>
      <c r="C1915" s="24"/>
      <c r="D1915" s="24"/>
      <c r="E1915" s="24"/>
      <c r="F1915" s="25"/>
      <c r="G1915">
        <f t="shared" si="87"/>
        <v>0</v>
      </c>
      <c r="H1915">
        <f t="shared" si="88"/>
        <v>0</v>
      </c>
      <c r="I1915">
        <f t="shared" si="89"/>
        <v>0</v>
      </c>
    </row>
    <row r="1916" spans="1:9" x14ac:dyDescent="0.3">
      <c r="A1916" s="12">
        <v>88000</v>
      </c>
      <c r="B1916" s="5">
        <v>88050</v>
      </c>
      <c r="C1916" s="6">
        <v>15416</v>
      </c>
      <c r="D1916" s="6">
        <v>11245</v>
      </c>
      <c r="E1916" s="6">
        <v>15416</v>
      </c>
      <c r="F1916" s="13">
        <v>14024</v>
      </c>
      <c r="G1916">
        <f t="shared" si="87"/>
        <v>0</v>
      </c>
      <c r="H1916">
        <f t="shared" si="88"/>
        <v>0</v>
      </c>
      <c r="I1916">
        <f t="shared" si="89"/>
        <v>0</v>
      </c>
    </row>
    <row r="1917" spans="1:9" x14ac:dyDescent="0.3">
      <c r="A1917" s="12">
        <v>88050</v>
      </c>
      <c r="B1917" s="5">
        <v>88100</v>
      </c>
      <c r="C1917" s="6">
        <v>15428</v>
      </c>
      <c r="D1917" s="6">
        <v>11256</v>
      </c>
      <c r="E1917" s="6">
        <v>15428</v>
      </c>
      <c r="F1917" s="13">
        <v>14036</v>
      </c>
      <c r="G1917">
        <f t="shared" si="87"/>
        <v>0</v>
      </c>
      <c r="H1917">
        <f t="shared" si="88"/>
        <v>0</v>
      </c>
      <c r="I1917">
        <f t="shared" si="89"/>
        <v>0</v>
      </c>
    </row>
    <row r="1918" spans="1:9" x14ac:dyDescent="0.3">
      <c r="A1918" s="12">
        <v>88100</v>
      </c>
      <c r="B1918" s="5">
        <v>88150</v>
      </c>
      <c r="C1918" s="6">
        <v>15440</v>
      </c>
      <c r="D1918" s="6">
        <v>11267</v>
      </c>
      <c r="E1918" s="6">
        <v>15440</v>
      </c>
      <c r="F1918" s="13">
        <v>14048</v>
      </c>
      <c r="G1918">
        <f t="shared" si="87"/>
        <v>0</v>
      </c>
      <c r="H1918">
        <f t="shared" si="88"/>
        <v>0</v>
      </c>
      <c r="I1918">
        <f t="shared" si="89"/>
        <v>0</v>
      </c>
    </row>
    <row r="1919" spans="1:9" x14ac:dyDescent="0.3">
      <c r="A1919" s="12">
        <v>88150</v>
      </c>
      <c r="B1919" s="5">
        <v>88200</v>
      </c>
      <c r="C1919" s="6">
        <v>15452</v>
      </c>
      <c r="D1919" s="6">
        <v>11278</v>
      </c>
      <c r="E1919" s="6">
        <v>15452</v>
      </c>
      <c r="F1919" s="13">
        <v>14060</v>
      </c>
      <c r="G1919">
        <f t="shared" si="87"/>
        <v>0</v>
      </c>
      <c r="H1919">
        <f t="shared" si="88"/>
        <v>0</v>
      </c>
      <c r="I1919">
        <f t="shared" si="89"/>
        <v>0</v>
      </c>
    </row>
    <row r="1920" spans="1:9" x14ac:dyDescent="0.3">
      <c r="A1920" s="12">
        <v>88200</v>
      </c>
      <c r="B1920" s="5">
        <v>88250</v>
      </c>
      <c r="C1920" s="6">
        <v>15464</v>
      </c>
      <c r="D1920" s="6">
        <v>11289</v>
      </c>
      <c r="E1920" s="6">
        <v>15464</v>
      </c>
      <c r="F1920" s="13">
        <v>14072</v>
      </c>
      <c r="G1920">
        <f t="shared" si="87"/>
        <v>0</v>
      </c>
      <c r="H1920">
        <f t="shared" si="88"/>
        <v>0</v>
      </c>
      <c r="I1920">
        <f t="shared" si="89"/>
        <v>0</v>
      </c>
    </row>
    <row r="1921" spans="1:9" x14ac:dyDescent="0.3">
      <c r="A1921" s="12">
        <v>88250</v>
      </c>
      <c r="B1921" s="5">
        <v>88300</v>
      </c>
      <c r="C1921" s="6">
        <v>15476</v>
      </c>
      <c r="D1921" s="6">
        <v>11300</v>
      </c>
      <c r="E1921" s="6">
        <v>15476</v>
      </c>
      <c r="F1921" s="13">
        <v>14084</v>
      </c>
      <c r="G1921">
        <f t="shared" si="87"/>
        <v>0</v>
      </c>
      <c r="H1921">
        <f t="shared" si="88"/>
        <v>0</v>
      </c>
      <c r="I1921">
        <f t="shared" si="89"/>
        <v>0</v>
      </c>
    </row>
    <row r="1922" spans="1:9" x14ac:dyDescent="0.3">
      <c r="A1922" s="12">
        <v>88300</v>
      </c>
      <c r="B1922" s="5">
        <v>88350</v>
      </c>
      <c r="C1922" s="6">
        <v>15488</v>
      </c>
      <c r="D1922" s="6">
        <v>11311</v>
      </c>
      <c r="E1922" s="6">
        <v>15488</v>
      </c>
      <c r="F1922" s="13">
        <v>14096</v>
      </c>
      <c r="G1922">
        <f t="shared" si="87"/>
        <v>0</v>
      </c>
      <c r="H1922">
        <f t="shared" si="88"/>
        <v>0</v>
      </c>
      <c r="I1922">
        <f t="shared" si="89"/>
        <v>0</v>
      </c>
    </row>
    <row r="1923" spans="1:9" x14ac:dyDescent="0.3">
      <c r="A1923" s="12">
        <v>88350</v>
      </c>
      <c r="B1923" s="5">
        <v>88400</v>
      </c>
      <c r="C1923" s="6">
        <v>15500</v>
      </c>
      <c r="D1923" s="6">
        <v>11322</v>
      </c>
      <c r="E1923" s="6">
        <v>15500</v>
      </c>
      <c r="F1923" s="13">
        <v>14108</v>
      </c>
      <c r="G1923">
        <f t="shared" si="87"/>
        <v>0</v>
      </c>
      <c r="H1923">
        <f t="shared" si="88"/>
        <v>0</v>
      </c>
      <c r="I1923">
        <f t="shared" si="89"/>
        <v>0</v>
      </c>
    </row>
    <row r="1924" spans="1:9" x14ac:dyDescent="0.3">
      <c r="A1924" s="12">
        <v>88400</v>
      </c>
      <c r="B1924" s="5">
        <v>88450</v>
      </c>
      <c r="C1924" s="6">
        <v>15512</v>
      </c>
      <c r="D1924" s="6">
        <v>11333</v>
      </c>
      <c r="E1924" s="6">
        <v>15512</v>
      </c>
      <c r="F1924" s="13">
        <v>14120</v>
      </c>
      <c r="G1924">
        <f t="shared" si="87"/>
        <v>0</v>
      </c>
      <c r="H1924">
        <f t="shared" si="88"/>
        <v>0</v>
      </c>
      <c r="I1924">
        <f t="shared" si="89"/>
        <v>0</v>
      </c>
    </row>
    <row r="1925" spans="1:9" x14ac:dyDescent="0.3">
      <c r="A1925" s="12">
        <v>88450</v>
      </c>
      <c r="B1925" s="5">
        <v>88500</v>
      </c>
      <c r="C1925" s="6">
        <v>15524</v>
      </c>
      <c r="D1925" s="6">
        <v>11344</v>
      </c>
      <c r="E1925" s="6">
        <v>15524</v>
      </c>
      <c r="F1925" s="13">
        <v>14132</v>
      </c>
      <c r="G1925">
        <f t="shared" si="87"/>
        <v>0</v>
      </c>
      <c r="H1925">
        <f t="shared" si="88"/>
        <v>0</v>
      </c>
      <c r="I1925">
        <f t="shared" si="89"/>
        <v>0</v>
      </c>
    </row>
    <row r="1926" spans="1:9" x14ac:dyDescent="0.3">
      <c r="A1926" s="12">
        <v>88500</v>
      </c>
      <c r="B1926" s="5">
        <v>88550</v>
      </c>
      <c r="C1926" s="6">
        <v>15536</v>
      </c>
      <c r="D1926" s="6">
        <v>11355</v>
      </c>
      <c r="E1926" s="6">
        <v>15536</v>
      </c>
      <c r="F1926" s="13">
        <v>14144</v>
      </c>
      <c r="G1926">
        <f t="shared" si="87"/>
        <v>0</v>
      </c>
      <c r="H1926">
        <f t="shared" si="88"/>
        <v>0</v>
      </c>
      <c r="I1926">
        <f t="shared" si="89"/>
        <v>0</v>
      </c>
    </row>
    <row r="1927" spans="1:9" x14ac:dyDescent="0.3">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
      <c r="A1928" s="12">
        <v>88600</v>
      </c>
      <c r="B1928" s="5">
        <v>88650</v>
      </c>
      <c r="C1928" s="6">
        <v>15560</v>
      </c>
      <c r="D1928" s="6">
        <v>11377</v>
      </c>
      <c r="E1928" s="6">
        <v>15560</v>
      </c>
      <c r="F1928" s="13">
        <v>14168</v>
      </c>
      <c r="G1928">
        <f t="shared" si="90"/>
        <v>0</v>
      </c>
      <c r="H1928">
        <f t="shared" si="91"/>
        <v>0</v>
      </c>
      <c r="I1928">
        <f t="shared" si="92"/>
        <v>0</v>
      </c>
    </row>
    <row r="1929" spans="1:9" x14ac:dyDescent="0.3">
      <c r="A1929" s="12">
        <v>88650</v>
      </c>
      <c r="B1929" s="5">
        <v>88700</v>
      </c>
      <c r="C1929" s="6">
        <v>15572</v>
      </c>
      <c r="D1929" s="6">
        <v>11388</v>
      </c>
      <c r="E1929" s="6">
        <v>15572</v>
      </c>
      <c r="F1929" s="13">
        <v>14180</v>
      </c>
      <c r="G1929">
        <f t="shared" si="90"/>
        <v>0</v>
      </c>
      <c r="H1929">
        <f t="shared" si="91"/>
        <v>0</v>
      </c>
      <c r="I1929">
        <f t="shared" si="92"/>
        <v>0</v>
      </c>
    </row>
    <row r="1930" spans="1:9" x14ac:dyDescent="0.3">
      <c r="A1930" s="12">
        <v>88700</v>
      </c>
      <c r="B1930" s="5">
        <v>88750</v>
      </c>
      <c r="C1930" s="6">
        <v>15584</v>
      </c>
      <c r="D1930" s="6">
        <v>11399</v>
      </c>
      <c r="E1930" s="6">
        <v>15584</v>
      </c>
      <c r="F1930" s="13">
        <v>14192</v>
      </c>
      <c r="G1930">
        <f t="shared" si="90"/>
        <v>0</v>
      </c>
      <c r="H1930">
        <f t="shared" si="91"/>
        <v>0</v>
      </c>
      <c r="I1930">
        <f t="shared" si="92"/>
        <v>0</v>
      </c>
    </row>
    <row r="1931" spans="1:9" x14ac:dyDescent="0.3">
      <c r="A1931" s="12">
        <v>88750</v>
      </c>
      <c r="B1931" s="5">
        <v>88800</v>
      </c>
      <c r="C1931" s="6">
        <v>15596</v>
      </c>
      <c r="D1931" s="6">
        <v>11410</v>
      </c>
      <c r="E1931" s="6">
        <v>15596</v>
      </c>
      <c r="F1931" s="13">
        <v>14204</v>
      </c>
      <c r="G1931">
        <f t="shared" si="90"/>
        <v>0</v>
      </c>
      <c r="H1931">
        <f t="shared" si="91"/>
        <v>0</v>
      </c>
      <c r="I1931">
        <f t="shared" si="92"/>
        <v>0</v>
      </c>
    </row>
    <row r="1932" spans="1:9" x14ac:dyDescent="0.3">
      <c r="A1932" s="12">
        <v>88800</v>
      </c>
      <c r="B1932" s="5">
        <v>88850</v>
      </c>
      <c r="C1932" s="6">
        <v>15608</v>
      </c>
      <c r="D1932" s="6">
        <v>11421</v>
      </c>
      <c r="E1932" s="6">
        <v>15608</v>
      </c>
      <c r="F1932" s="13">
        <v>14216</v>
      </c>
      <c r="G1932">
        <f t="shared" si="90"/>
        <v>0</v>
      </c>
      <c r="H1932">
        <f t="shared" si="91"/>
        <v>0</v>
      </c>
      <c r="I1932">
        <f t="shared" si="92"/>
        <v>0</v>
      </c>
    </row>
    <row r="1933" spans="1:9" x14ac:dyDescent="0.3">
      <c r="A1933" s="12">
        <v>88850</v>
      </c>
      <c r="B1933" s="5">
        <v>88900</v>
      </c>
      <c r="C1933" s="6">
        <v>15620</v>
      </c>
      <c r="D1933" s="6">
        <v>11432</v>
      </c>
      <c r="E1933" s="6">
        <v>15620</v>
      </c>
      <c r="F1933" s="13">
        <v>14228</v>
      </c>
      <c r="G1933">
        <f t="shared" si="90"/>
        <v>0</v>
      </c>
      <c r="H1933">
        <f t="shared" si="91"/>
        <v>0</v>
      </c>
      <c r="I1933">
        <f t="shared" si="92"/>
        <v>0</v>
      </c>
    </row>
    <row r="1934" spans="1:9" x14ac:dyDescent="0.3">
      <c r="A1934" s="12">
        <v>88900</v>
      </c>
      <c r="B1934" s="5">
        <v>88950</v>
      </c>
      <c r="C1934" s="6">
        <v>15632</v>
      </c>
      <c r="D1934" s="6">
        <v>11443</v>
      </c>
      <c r="E1934" s="6">
        <v>15632</v>
      </c>
      <c r="F1934" s="13">
        <v>14240</v>
      </c>
      <c r="G1934">
        <f t="shared" si="90"/>
        <v>0</v>
      </c>
      <c r="H1934">
        <f t="shared" si="91"/>
        <v>0</v>
      </c>
      <c r="I1934">
        <f t="shared" si="92"/>
        <v>0</v>
      </c>
    </row>
    <row r="1935" spans="1:9" ht="15" thickBot="1" x14ac:dyDescent="0.35">
      <c r="A1935" s="12">
        <v>88950</v>
      </c>
      <c r="B1935" s="5">
        <v>89000</v>
      </c>
      <c r="C1935" s="6">
        <v>15644</v>
      </c>
      <c r="D1935" s="6">
        <v>11454</v>
      </c>
      <c r="E1935" s="6">
        <v>15644</v>
      </c>
      <c r="F1935" s="13">
        <v>14252</v>
      </c>
      <c r="G1935">
        <f t="shared" si="90"/>
        <v>0</v>
      </c>
      <c r="H1935">
        <f t="shared" si="91"/>
        <v>0</v>
      </c>
      <c r="I1935">
        <f t="shared" si="92"/>
        <v>0</v>
      </c>
    </row>
    <row r="1936" spans="1:9" ht="15.6" thickTop="1" thickBot="1" x14ac:dyDescent="0.35">
      <c r="A1936" s="23">
        <v>89000</v>
      </c>
      <c r="B1936" s="24"/>
      <c r="C1936" s="24"/>
      <c r="D1936" s="24"/>
      <c r="E1936" s="24"/>
      <c r="F1936" s="25"/>
      <c r="G1936">
        <f t="shared" si="90"/>
        <v>0</v>
      </c>
      <c r="H1936">
        <f t="shared" si="91"/>
        <v>0</v>
      </c>
      <c r="I1936">
        <f t="shared" si="92"/>
        <v>0</v>
      </c>
    </row>
    <row r="1937" spans="1:9" x14ac:dyDescent="0.3">
      <c r="A1937" s="12">
        <v>89000</v>
      </c>
      <c r="B1937" s="5">
        <v>89050</v>
      </c>
      <c r="C1937" s="6">
        <v>15656</v>
      </c>
      <c r="D1937" s="6">
        <v>11465</v>
      </c>
      <c r="E1937" s="6">
        <v>15656</v>
      </c>
      <c r="F1937" s="13">
        <v>14264</v>
      </c>
      <c r="G1937">
        <f t="shared" si="90"/>
        <v>0</v>
      </c>
      <c r="H1937">
        <f t="shared" si="91"/>
        <v>0</v>
      </c>
      <c r="I1937">
        <f t="shared" si="92"/>
        <v>0</v>
      </c>
    </row>
    <row r="1938" spans="1:9" x14ac:dyDescent="0.3">
      <c r="A1938" s="12">
        <v>89050</v>
      </c>
      <c r="B1938" s="5">
        <v>89100</v>
      </c>
      <c r="C1938" s="6">
        <v>15668</v>
      </c>
      <c r="D1938" s="6">
        <v>11476</v>
      </c>
      <c r="E1938" s="6">
        <v>15668</v>
      </c>
      <c r="F1938" s="13">
        <v>14276</v>
      </c>
      <c r="G1938">
        <f t="shared" si="90"/>
        <v>0</v>
      </c>
      <c r="H1938">
        <f t="shared" si="91"/>
        <v>0</v>
      </c>
      <c r="I1938">
        <f t="shared" si="92"/>
        <v>0</v>
      </c>
    </row>
    <row r="1939" spans="1:9" x14ac:dyDescent="0.3">
      <c r="A1939" s="12">
        <v>89100</v>
      </c>
      <c r="B1939" s="5">
        <v>89150</v>
      </c>
      <c r="C1939" s="6">
        <v>15680</v>
      </c>
      <c r="D1939" s="6">
        <v>11487</v>
      </c>
      <c r="E1939" s="6">
        <v>15680</v>
      </c>
      <c r="F1939" s="13">
        <v>14288</v>
      </c>
      <c r="G1939">
        <f t="shared" si="90"/>
        <v>0</v>
      </c>
      <c r="H1939">
        <f t="shared" si="91"/>
        <v>0</v>
      </c>
      <c r="I1939">
        <f t="shared" si="92"/>
        <v>0</v>
      </c>
    </row>
    <row r="1940" spans="1:9" x14ac:dyDescent="0.3">
      <c r="A1940" s="12">
        <v>89150</v>
      </c>
      <c r="B1940" s="5">
        <v>89200</v>
      </c>
      <c r="C1940" s="6">
        <v>15692</v>
      </c>
      <c r="D1940" s="6">
        <v>11498</v>
      </c>
      <c r="E1940" s="6">
        <v>15692</v>
      </c>
      <c r="F1940" s="13">
        <v>14300</v>
      </c>
      <c r="G1940">
        <f t="shared" si="90"/>
        <v>0</v>
      </c>
      <c r="H1940">
        <f t="shared" si="91"/>
        <v>0</v>
      </c>
      <c r="I1940">
        <f t="shared" si="92"/>
        <v>0</v>
      </c>
    </row>
    <row r="1941" spans="1:9" x14ac:dyDescent="0.3">
      <c r="A1941" s="12">
        <v>89200</v>
      </c>
      <c r="B1941" s="5">
        <v>89250</v>
      </c>
      <c r="C1941" s="6">
        <v>15704</v>
      </c>
      <c r="D1941" s="6">
        <v>11509</v>
      </c>
      <c r="E1941" s="6">
        <v>15704</v>
      </c>
      <c r="F1941" s="13">
        <v>14312</v>
      </c>
      <c r="G1941">
        <f t="shared" si="90"/>
        <v>0</v>
      </c>
      <c r="H1941">
        <f t="shared" si="91"/>
        <v>0</v>
      </c>
      <c r="I1941">
        <f t="shared" si="92"/>
        <v>0</v>
      </c>
    </row>
    <row r="1942" spans="1:9" x14ac:dyDescent="0.3">
      <c r="A1942" s="12">
        <v>89250</v>
      </c>
      <c r="B1942" s="5">
        <v>89300</v>
      </c>
      <c r="C1942" s="6">
        <v>15716</v>
      </c>
      <c r="D1942" s="6">
        <v>11520</v>
      </c>
      <c r="E1942" s="6">
        <v>15716</v>
      </c>
      <c r="F1942" s="13">
        <v>14324</v>
      </c>
      <c r="G1942">
        <f t="shared" si="90"/>
        <v>0</v>
      </c>
      <c r="H1942">
        <f t="shared" si="91"/>
        <v>0</v>
      </c>
      <c r="I1942">
        <f t="shared" si="92"/>
        <v>0</v>
      </c>
    </row>
    <row r="1943" spans="1:9" x14ac:dyDescent="0.3">
      <c r="A1943" s="12">
        <v>89300</v>
      </c>
      <c r="B1943" s="5">
        <v>89350</v>
      </c>
      <c r="C1943" s="6">
        <v>15728</v>
      </c>
      <c r="D1943" s="6">
        <v>11531</v>
      </c>
      <c r="E1943" s="6">
        <v>15728</v>
      </c>
      <c r="F1943" s="13">
        <v>14336</v>
      </c>
      <c r="G1943">
        <f t="shared" si="90"/>
        <v>0</v>
      </c>
      <c r="H1943">
        <f t="shared" si="91"/>
        <v>0</v>
      </c>
      <c r="I1943">
        <f t="shared" si="92"/>
        <v>0</v>
      </c>
    </row>
    <row r="1944" spans="1:9" x14ac:dyDescent="0.3">
      <c r="A1944" s="12">
        <v>89350</v>
      </c>
      <c r="B1944" s="5">
        <v>89400</v>
      </c>
      <c r="C1944" s="6">
        <v>15740</v>
      </c>
      <c r="D1944" s="6">
        <v>11542</v>
      </c>
      <c r="E1944" s="6">
        <v>15740</v>
      </c>
      <c r="F1944" s="13">
        <v>14348</v>
      </c>
      <c r="G1944">
        <f t="shared" si="90"/>
        <v>0</v>
      </c>
      <c r="H1944">
        <f t="shared" si="91"/>
        <v>0</v>
      </c>
      <c r="I1944">
        <f t="shared" si="92"/>
        <v>0</v>
      </c>
    </row>
    <row r="1945" spans="1:9" x14ac:dyDescent="0.3">
      <c r="A1945" s="12">
        <v>89400</v>
      </c>
      <c r="B1945" s="5">
        <v>89450</v>
      </c>
      <c r="C1945" s="6">
        <v>15752</v>
      </c>
      <c r="D1945" s="6">
        <v>11553</v>
      </c>
      <c r="E1945" s="6">
        <v>15752</v>
      </c>
      <c r="F1945" s="13">
        <v>14360</v>
      </c>
      <c r="G1945">
        <f t="shared" si="90"/>
        <v>0</v>
      </c>
      <c r="H1945">
        <f t="shared" si="91"/>
        <v>0</v>
      </c>
      <c r="I1945">
        <f t="shared" si="92"/>
        <v>0</v>
      </c>
    </row>
    <row r="1946" spans="1:9" x14ac:dyDescent="0.3">
      <c r="A1946" s="12">
        <v>89450</v>
      </c>
      <c r="B1946" s="5">
        <v>89500</v>
      </c>
      <c r="C1946" s="6">
        <v>15764</v>
      </c>
      <c r="D1946" s="6">
        <v>11564</v>
      </c>
      <c r="E1946" s="6">
        <v>15764</v>
      </c>
      <c r="F1946" s="13">
        <v>14372</v>
      </c>
      <c r="G1946">
        <f t="shared" si="90"/>
        <v>0</v>
      </c>
      <c r="H1946">
        <f t="shared" si="91"/>
        <v>0</v>
      </c>
      <c r="I1946">
        <f t="shared" si="92"/>
        <v>0</v>
      </c>
    </row>
    <row r="1947" spans="1:9" x14ac:dyDescent="0.3">
      <c r="A1947" s="12">
        <v>89500</v>
      </c>
      <c r="B1947" s="5">
        <v>89550</v>
      </c>
      <c r="C1947" s="6">
        <v>15776</v>
      </c>
      <c r="D1947" s="6">
        <v>11575</v>
      </c>
      <c r="E1947" s="6">
        <v>15776</v>
      </c>
      <c r="F1947" s="13">
        <v>14384</v>
      </c>
      <c r="G1947">
        <f t="shared" si="90"/>
        <v>0</v>
      </c>
      <c r="H1947">
        <f t="shared" si="91"/>
        <v>0</v>
      </c>
      <c r="I1947">
        <f t="shared" si="92"/>
        <v>0</v>
      </c>
    </row>
    <row r="1948" spans="1:9" x14ac:dyDescent="0.3">
      <c r="A1948" s="12">
        <v>89550</v>
      </c>
      <c r="B1948" s="5">
        <v>89600</v>
      </c>
      <c r="C1948" s="6">
        <v>15788</v>
      </c>
      <c r="D1948" s="6">
        <v>11586</v>
      </c>
      <c r="E1948" s="6">
        <v>15788</v>
      </c>
      <c r="F1948" s="13">
        <v>14396</v>
      </c>
      <c r="G1948">
        <f t="shared" si="90"/>
        <v>0</v>
      </c>
      <c r="H1948">
        <f t="shared" si="91"/>
        <v>0</v>
      </c>
      <c r="I1948">
        <f t="shared" si="92"/>
        <v>0</v>
      </c>
    </row>
    <row r="1949" spans="1:9" x14ac:dyDescent="0.3">
      <c r="A1949" s="12">
        <v>89600</v>
      </c>
      <c r="B1949" s="5">
        <v>89650</v>
      </c>
      <c r="C1949" s="6">
        <v>15800</v>
      </c>
      <c r="D1949" s="6">
        <v>11597</v>
      </c>
      <c r="E1949" s="6">
        <v>15800</v>
      </c>
      <c r="F1949" s="13">
        <v>14408</v>
      </c>
      <c r="G1949">
        <f t="shared" si="90"/>
        <v>0</v>
      </c>
      <c r="H1949">
        <f t="shared" si="91"/>
        <v>0</v>
      </c>
      <c r="I1949">
        <f t="shared" si="92"/>
        <v>0</v>
      </c>
    </row>
    <row r="1950" spans="1:9" x14ac:dyDescent="0.3">
      <c r="A1950" s="12">
        <v>89650</v>
      </c>
      <c r="B1950" s="5">
        <v>89700</v>
      </c>
      <c r="C1950" s="6">
        <v>15812</v>
      </c>
      <c r="D1950" s="6">
        <v>11608</v>
      </c>
      <c r="E1950" s="6">
        <v>15812</v>
      </c>
      <c r="F1950" s="13">
        <v>14420</v>
      </c>
      <c r="G1950">
        <f t="shared" si="90"/>
        <v>0</v>
      </c>
      <c r="H1950">
        <f t="shared" si="91"/>
        <v>0</v>
      </c>
      <c r="I1950">
        <f t="shared" si="92"/>
        <v>0</v>
      </c>
    </row>
    <row r="1951" spans="1:9" x14ac:dyDescent="0.3">
      <c r="A1951" s="12">
        <v>89700</v>
      </c>
      <c r="B1951" s="5">
        <v>89750</v>
      </c>
      <c r="C1951" s="6">
        <v>15824</v>
      </c>
      <c r="D1951" s="6">
        <v>11619</v>
      </c>
      <c r="E1951" s="6">
        <v>15824</v>
      </c>
      <c r="F1951" s="13">
        <v>14432</v>
      </c>
      <c r="G1951">
        <f t="shared" si="90"/>
        <v>0</v>
      </c>
      <c r="H1951">
        <f t="shared" si="91"/>
        <v>0</v>
      </c>
      <c r="I1951">
        <f t="shared" si="92"/>
        <v>0</v>
      </c>
    </row>
    <row r="1952" spans="1:9" x14ac:dyDescent="0.3">
      <c r="A1952" s="12">
        <v>89750</v>
      </c>
      <c r="B1952" s="5">
        <v>89800</v>
      </c>
      <c r="C1952" s="6">
        <v>15836</v>
      </c>
      <c r="D1952" s="6">
        <v>11630</v>
      </c>
      <c r="E1952" s="6">
        <v>15836</v>
      </c>
      <c r="F1952" s="13">
        <v>14444</v>
      </c>
      <c r="G1952">
        <f t="shared" si="90"/>
        <v>0</v>
      </c>
      <c r="H1952">
        <f t="shared" si="91"/>
        <v>0</v>
      </c>
      <c r="I1952">
        <f t="shared" si="92"/>
        <v>0</v>
      </c>
    </row>
    <row r="1953" spans="1:9" x14ac:dyDescent="0.3">
      <c r="A1953" s="12">
        <v>89800</v>
      </c>
      <c r="B1953" s="5">
        <v>89850</v>
      </c>
      <c r="C1953" s="6">
        <v>15848</v>
      </c>
      <c r="D1953" s="6">
        <v>11641</v>
      </c>
      <c r="E1953" s="6">
        <v>15848</v>
      </c>
      <c r="F1953" s="13">
        <v>14456</v>
      </c>
      <c r="G1953">
        <f t="shared" si="90"/>
        <v>0</v>
      </c>
      <c r="H1953">
        <f t="shared" si="91"/>
        <v>0</v>
      </c>
      <c r="I1953">
        <f t="shared" si="92"/>
        <v>0</v>
      </c>
    </row>
    <row r="1954" spans="1:9" x14ac:dyDescent="0.3">
      <c r="A1954" s="12">
        <v>89850</v>
      </c>
      <c r="B1954" s="5">
        <v>89900</v>
      </c>
      <c r="C1954" s="6">
        <v>15860</v>
      </c>
      <c r="D1954" s="6">
        <v>11652</v>
      </c>
      <c r="E1954" s="6">
        <v>15860</v>
      </c>
      <c r="F1954" s="13">
        <v>14468</v>
      </c>
      <c r="G1954">
        <f t="shared" si="90"/>
        <v>0</v>
      </c>
      <c r="H1954">
        <f t="shared" si="91"/>
        <v>0</v>
      </c>
      <c r="I1954">
        <f t="shared" si="92"/>
        <v>0</v>
      </c>
    </row>
    <row r="1955" spans="1:9" x14ac:dyDescent="0.3">
      <c r="A1955" s="12">
        <v>89900</v>
      </c>
      <c r="B1955" s="5">
        <v>89950</v>
      </c>
      <c r="C1955" s="6">
        <v>15872</v>
      </c>
      <c r="D1955" s="6">
        <v>11663</v>
      </c>
      <c r="E1955" s="6">
        <v>15872</v>
      </c>
      <c r="F1955" s="13">
        <v>14480</v>
      </c>
      <c r="G1955">
        <f t="shared" si="90"/>
        <v>0</v>
      </c>
      <c r="H1955">
        <f t="shared" si="91"/>
        <v>0</v>
      </c>
      <c r="I1955">
        <f t="shared" si="92"/>
        <v>0</v>
      </c>
    </row>
    <row r="1956" spans="1:9" ht="15" thickBot="1" x14ac:dyDescent="0.35">
      <c r="A1956" s="12">
        <v>89950</v>
      </c>
      <c r="B1956" s="5">
        <v>90000</v>
      </c>
      <c r="C1956" s="6">
        <v>15884</v>
      </c>
      <c r="D1956" s="6">
        <v>11674</v>
      </c>
      <c r="E1956" s="6">
        <v>15884</v>
      </c>
      <c r="F1956" s="13">
        <v>14492</v>
      </c>
      <c r="G1956">
        <f t="shared" si="90"/>
        <v>0</v>
      </c>
      <c r="H1956">
        <f t="shared" si="91"/>
        <v>0</v>
      </c>
      <c r="I1956">
        <f t="shared" si="92"/>
        <v>0</v>
      </c>
    </row>
    <row r="1957" spans="1:9" ht="15.6" thickTop="1" thickBot="1" x14ac:dyDescent="0.35">
      <c r="A1957" s="23">
        <v>90000</v>
      </c>
      <c r="B1957" s="24"/>
      <c r="C1957" s="24"/>
      <c r="D1957" s="24"/>
      <c r="E1957" s="24"/>
      <c r="F1957" s="25"/>
      <c r="G1957">
        <f t="shared" si="90"/>
        <v>0</v>
      </c>
      <c r="H1957">
        <f t="shared" si="91"/>
        <v>0</v>
      </c>
      <c r="I1957">
        <f t="shared" si="92"/>
        <v>0</v>
      </c>
    </row>
    <row r="1958" spans="1:9" x14ac:dyDescent="0.3">
      <c r="A1958" s="12">
        <v>90000</v>
      </c>
      <c r="B1958" s="5">
        <v>90050</v>
      </c>
      <c r="C1958" s="6">
        <v>15896</v>
      </c>
      <c r="D1958" s="6">
        <v>11685</v>
      </c>
      <c r="E1958" s="6">
        <v>15896</v>
      </c>
      <c r="F1958" s="13">
        <v>14504</v>
      </c>
      <c r="G1958">
        <f t="shared" si="90"/>
        <v>0</v>
      </c>
      <c r="H1958">
        <f t="shared" si="91"/>
        <v>0</v>
      </c>
      <c r="I1958">
        <f t="shared" si="92"/>
        <v>0</v>
      </c>
    </row>
    <row r="1959" spans="1:9" x14ac:dyDescent="0.3">
      <c r="A1959" s="12">
        <v>90050</v>
      </c>
      <c r="B1959" s="5">
        <v>90100</v>
      </c>
      <c r="C1959" s="6">
        <v>15908</v>
      </c>
      <c r="D1959" s="6">
        <v>11696</v>
      </c>
      <c r="E1959" s="6">
        <v>15908</v>
      </c>
      <c r="F1959" s="13">
        <v>14516</v>
      </c>
      <c r="G1959">
        <f t="shared" si="90"/>
        <v>0</v>
      </c>
      <c r="H1959">
        <f t="shared" si="91"/>
        <v>0</v>
      </c>
      <c r="I1959">
        <f t="shared" si="92"/>
        <v>0</v>
      </c>
    </row>
    <row r="1960" spans="1:9" x14ac:dyDescent="0.3">
      <c r="A1960" s="12">
        <v>90100</v>
      </c>
      <c r="B1960" s="5">
        <v>90150</v>
      </c>
      <c r="C1960" s="6">
        <v>15920</v>
      </c>
      <c r="D1960" s="6">
        <v>11707</v>
      </c>
      <c r="E1960" s="6">
        <v>15920</v>
      </c>
      <c r="F1960" s="13">
        <v>14528</v>
      </c>
      <c r="G1960">
        <f t="shared" si="90"/>
        <v>0</v>
      </c>
      <c r="H1960">
        <f t="shared" si="91"/>
        <v>0</v>
      </c>
      <c r="I1960">
        <f t="shared" si="92"/>
        <v>0</v>
      </c>
    </row>
    <row r="1961" spans="1:9" x14ac:dyDescent="0.3">
      <c r="A1961" s="12">
        <v>90150</v>
      </c>
      <c r="B1961" s="5">
        <v>90200</v>
      </c>
      <c r="C1961" s="6">
        <v>15932</v>
      </c>
      <c r="D1961" s="6">
        <v>11718</v>
      </c>
      <c r="E1961" s="6">
        <v>15932</v>
      </c>
      <c r="F1961" s="13">
        <v>14540</v>
      </c>
      <c r="G1961">
        <f t="shared" si="90"/>
        <v>0</v>
      </c>
      <c r="H1961">
        <f t="shared" si="91"/>
        <v>0</v>
      </c>
      <c r="I1961">
        <f t="shared" si="92"/>
        <v>0</v>
      </c>
    </row>
    <row r="1962" spans="1:9" x14ac:dyDescent="0.3">
      <c r="A1962" s="12">
        <v>90200</v>
      </c>
      <c r="B1962" s="5">
        <v>90250</v>
      </c>
      <c r="C1962" s="6">
        <v>15944</v>
      </c>
      <c r="D1962" s="6">
        <v>11729</v>
      </c>
      <c r="E1962" s="6">
        <v>15944</v>
      </c>
      <c r="F1962" s="13">
        <v>14552</v>
      </c>
      <c r="G1962">
        <f t="shared" si="90"/>
        <v>0</v>
      </c>
      <c r="H1962">
        <f t="shared" si="91"/>
        <v>0</v>
      </c>
      <c r="I1962">
        <f t="shared" si="92"/>
        <v>0</v>
      </c>
    </row>
    <row r="1963" spans="1:9" x14ac:dyDescent="0.3">
      <c r="A1963" s="12">
        <v>90250</v>
      </c>
      <c r="B1963" s="5">
        <v>90300</v>
      </c>
      <c r="C1963" s="6">
        <v>15956</v>
      </c>
      <c r="D1963" s="6">
        <v>11740</v>
      </c>
      <c r="E1963" s="6">
        <v>15956</v>
      </c>
      <c r="F1963" s="13">
        <v>14564</v>
      </c>
      <c r="G1963">
        <f t="shared" si="90"/>
        <v>0</v>
      </c>
      <c r="H1963">
        <f t="shared" si="91"/>
        <v>0</v>
      </c>
      <c r="I1963">
        <f t="shared" si="92"/>
        <v>0</v>
      </c>
    </row>
    <row r="1964" spans="1:9" x14ac:dyDescent="0.3">
      <c r="A1964" s="12">
        <v>90300</v>
      </c>
      <c r="B1964" s="5">
        <v>90350</v>
      </c>
      <c r="C1964" s="6">
        <v>15968</v>
      </c>
      <c r="D1964" s="6">
        <v>11751</v>
      </c>
      <c r="E1964" s="6">
        <v>15968</v>
      </c>
      <c r="F1964" s="13">
        <v>14576</v>
      </c>
      <c r="G1964">
        <f t="shared" si="90"/>
        <v>0</v>
      </c>
      <c r="H1964">
        <f t="shared" si="91"/>
        <v>0</v>
      </c>
      <c r="I1964">
        <f t="shared" si="92"/>
        <v>0</v>
      </c>
    </row>
    <row r="1965" spans="1:9" x14ac:dyDescent="0.3">
      <c r="A1965" s="12">
        <v>90350</v>
      </c>
      <c r="B1965" s="5">
        <v>90400</v>
      </c>
      <c r="C1965" s="6">
        <v>15980</v>
      </c>
      <c r="D1965" s="6">
        <v>11762</v>
      </c>
      <c r="E1965" s="6">
        <v>15980</v>
      </c>
      <c r="F1965" s="13">
        <v>14588</v>
      </c>
      <c r="G1965">
        <f t="shared" si="90"/>
        <v>0</v>
      </c>
      <c r="H1965">
        <f t="shared" si="91"/>
        <v>0</v>
      </c>
      <c r="I1965">
        <f t="shared" si="92"/>
        <v>0</v>
      </c>
    </row>
    <row r="1966" spans="1:9" x14ac:dyDescent="0.3">
      <c r="A1966" s="12">
        <v>90400</v>
      </c>
      <c r="B1966" s="5">
        <v>90450</v>
      </c>
      <c r="C1966" s="6">
        <v>15992</v>
      </c>
      <c r="D1966" s="6">
        <v>11773</v>
      </c>
      <c r="E1966" s="6">
        <v>15992</v>
      </c>
      <c r="F1966" s="13">
        <v>14600</v>
      </c>
      <c r="G1966">
        <f t="shared" si="90"/>
        <v>0</v>
      </c>
      <c r="H1966">
        <f t="shared" si="91"/>
        <v>0</v>
      </c>
      <c r="I1966">
        <f t="shared" si="92"/>
        <v>0</v>
      </c>
    </row>
    <row r="1967" spans="1:9" x14ac:dyDescent="0.3">
      <c r="A1967" s="12">
        <v>90450</v>
      </c>
      <c r="B1967" s="5">
        <v>90500</v>
      </c>
      <c r="C1967" s="6">
        <v>16004</v>
      </c>
      <c r="D1967" s="6">
        <v>11784</v>
      </c>
      <c r="E1967" s="6">
        <v>16004</v>
      </c>
      <c r="F1967" s="13">
        <v>14612</v>
      </c>
      <c r="G1967">
        <f t="shared" si="90"/>
        <v>0</v>
      </c>
      <c r="H1967">
        <f t="shared" si="91"/>
        <v>0</v>
      </c>
      <c r="I1967">
        <f t="shared" si="92"/>
        <v>0</v>
      </c>
    </row>
    <row r="1968" spans="1:9" x14ac:dyDescent="0.3">
      <c r="A1968" s="12">
        <v>90500</v>
      </c>
      <c r="B1968" s="5">
        <v>90550</v>
      </c>
      <c r="C1968" s="6">
        <v>16016</v>
      </c>
      <c r="D1968" s="6">
        <v>11795</v>
      </c>
      <c r="E1968" s="6">
        <v>16016</v>
      </c>
      <c r="F1968" s="13">
        <v>14624</v>
      </c>
      <c r="G1968">
        <f t="shared" si="90"/>
        <v>0</v>
      </c>
      <c r="H1968">
        <f t="shared" si="91"/>
        <v>0</v>
      </c>
      <c r="I1968">
        <f t="shared" si="92"/>
        <v>0</v>
      </c>
    </row>
    <row r="1969" spans="1:9" x14ac:dyDescent="0.3">
      <c r="A1969" s="12">
        <v>90550</v>
      </c>
      <c r="B1969" s="5">
        <v>90600</v>
      </c>
      <c r="C1969" s="6">
        <v>16028</v>
      </c>
      <c r="D1969" s="6">
        <v>11806</v>
      </c>
      <c r="E1969" s="6">
        <v>16028</v>
      </c>
      <c r="F1969" s="13">
        <v>14636</v>
      </c>
      <c r="G1969">
        <f t="shared" si="90"/>
        <v>0</v>
      </c>
      <c r="H1969">
        <f t="shared" si="91"/>
        <v>0</v>
      </c>
      <c r="I1969">
        <f t="shared" si="92"/>
        <v>0</v>
      </c>
    </row>
    <row r="1970" spans="1:9" x14ac:dyDescent="0.3">
      <c r="A1970" s="12">
        <v>90600</v>
      </c>
      <c r="B1970" s="5">
        <v>90650</v>
      </c>
      <c r="C1970" s="6">
        <v>16040</v>
      </c>
      <c r="D1970" s="6">
        <v>11817</v>
      </c>
      <c r="E1970" s="6">
        <v>16040</v>
      </c>
      <c r="F1970" s="13">
        <v>14648</v>
      </c>
      <c r="G1970">
        <f t="shared" si="90"/>
        <v>0</v>
      </c>
      <c r="H1970">
        <f t="shared" si="91"/>
        <v>0</v>
      </c>
      <c r="I1970">
        <f t="shared" si="92"/>
        <v>0</v>
      </c>
    </row>
    <row r="1971" spans="1:9" x14ac:dyDescent="0.3">
      <c r="A1971" s="12">
        <v>90650</v>
      </c>
      <c r="B1971" s="5">
        <v>90700</v>
      </c>
      <c r="C1971" s="6">
        <v>16052</v>
      </c>
      <c r="D1971" s="6">
        <v>11828</v>
      </c>
      <c r="E1971" s="6">
        <v>16052</v>
      </c>
      <c r="F1971" s="13">
        <v>14660</v>
      </c>
      <c r="G1971">
        <f t="shared" si="90"/>
        <v>0</v>
      </c>
      <c r="H1971">
        <f t="shared" si="91"/>
        <v>0</v>
      </c>
      <c r="I1971">
        <f t="shared" si="92"/>
        <v>0</v>
      </c>
    </row>
    <row r="1972" spans="1:9" x14ac:dyDescent="0.3">
      <c r="A1972" s="12">
        <v>90700</v>
      </c>
      <c r="B1972" s="5">
        <v>90750</v>
      </c>
      <c r="C1972" s="6">
        <v>16064</v>
      </c>
      <c r="D1972" s="6">
        <v>11839</v>
      </c>
      <c r="E1972" s="6">
        <v>16064</v>
      </c>
      <c r="F1972" s="13">
        <v>14672</v>
      </c>
      <c r="G1972">
        <f t="shared" si="90"/>
        <v>0</v>
      </c>
      <c r="H1972">
        <f t="shared" si="91"/>
        <v>0</v>
      </c>
      <c r="I1972">
        <f t="shared" si="92"/>
        <v>0</v>
      </c>
    </row>
    <row r="1973" spans="1:9" x14ac:dyDescent="0.3">
      <c r="A1973" s="12">
        <v>90750</v>
      </c>
      <c r="B1973" s="5">
        <v>90800</v>
      </c>
      <c r="C1973" s="6">
        <v>16076</v>
      </c>
      <c r="D1973" s="6">
        <v>11850</v>
      </c>
      <c r="E1973" s="6">
        <v>16076</v>
      </c>
      <c r="F1973" s="13">
        <v>14684</v>
      </c>
      <c r="G1973">
        <f t="shared" si="90"/>
        <v>0</v>
      </c>
      <c r="H1973">
        <f t="shared" si="91"/>
        <v>0</v>
      </c>
      <c r="I1973">
        <f t="shared" si="92"/>
        <v>0</v>
      </c>
    </row>
    <row r="1974" spans="1:9" x14ac:dyDescent="0.3">
      <c r="A1974" s="12">
        <v>90800</v>
      </c>
      <c r="B1974" s="5">
        <v>90850</v>
      </c>
      <c r="C1974" s="6">
        <v>16088</v>
      </c>
      <c r="D1974" s="6">
        <v>11861</v>
      </c>
      <c r="E1974" s="6">
        <v>16088</v>
      </c>
      <c r="F1974" s="13">
        <v>14696</v>
      </c>
      <c r="G1974">
        <f t="shared" si="90"/>
        <v>0</v>
      </c>
      <c r="H1974">
        <f t="shared" si="91"/>
        <v>0</v>
      </c>
      <c r="I1974">
        <f t="shared" si="92"/>
        <v>0</v>
      </c>
    </row>
    <row r="1975" spans="1:9" x14ac:dyDescent="0.3">
      <c r="A1975" s="12">
        <v>90850</v>
      </c>
      <c r="B1975" s="5">
        <v>90900</v>
      </c>
      <c r="C1975" s="6">
        <v>16100</v>
      </c>
      <c r="D1975" s="6">
        <v>11872</v>
      </c>
      <c r="E1975" s="6">
        <v>16100</v>
      </c>
      <c r="F1975" s="13">
        <v>14708</v>
      </c>
      <c r="G1975">
        <f t="shared" si="90"/>
        <v>0</v>
      </c>
      <c r="H1975">
        <f t="shared" si="91"/>
        <v>0</v>
      </c>
      <c r="I1975">
        <f t="shared" si="92"/>
        <v>0</v>
      </c>
    </row>
    <row r="1976" spans="1:9" x14ac:dyDescent="0.3">
      <c r="A1976" s="12">
        <v>90900</v>
      </c>
      <c r="B1976" s="5">
        <v>90950</v>
      </c>
      <c r="C1976" s="6">
        <v>16112</v>
      </c>
      <c r="D1976" s="6">
        <v>11883</v>
      </c>
      <c r="E1976" s="6">
        <v>16112</v>
      </c>
      <c r="F1976" s="13">
        <v>14720</v>
      </c>
      <c r="G1976">
        <f t="shared" si="90"/>
        <v>0</v>
      </c>
      <c r="H1976">
        <f t="shared" si="91"/>
        <v>0</v>
      </c>
      <c r="I1976">
        <f t="shared" si="92"/>
        <v>0</v>
      </c>
    </row>
    <row r="1977" spans="1:9" ht="15" thickBot="1" x14ac:dyDescent="0.35">
      <c r="A1977" s="12">
        <v>90950</v>
      </c>
      <c r="B1977" s="5">
        <v>91000</v>
      </c>
      <c r="C1977" s="6">
        <v>16124</v>
      </c>
      <c r="D1977" s="6">
        <v>11894</v>
      </c>
      <c r="E1977" s="6">
        <v>16124</v>
      </c>
      <c r="F1977" s="13">
        <v>14732</v>
      </c>
      <c r="G1977">
        <f t="shared" si="90"/>
        <v>0</v>
      </c>
      <c r="H1977">
        <f t="shared" si="91"/>
        <v>0</v>
      </c>
      <c r="I1977">
        <f t="shared" si="92"/>
        <v>0</v>
      </c>
    </row>
    <row r="1978" spans="1:9" ht="15.6" thickTop="1" thickBot="1" x14ac:dyDescent="0.35">
      <c r="A1978" s="23">
        <v>91000</v>
      </c>
      <c r="B1978" s="24"/>
      <c r="C1978" s="24"/>
      <c r="D1978" s="24"/>
      <c r="E1978" s="24"/>
      <c r="F1978" s="25"/>
      <c r="G1978">
        <f t="shared" si="90"/>
        <v>0</v>
      </c>
      <c r="H1978">
        <f t="shared" si="91"/>
        <v>0</v>
      </c>
      <c r="I1978">
        <f t="shared" si="92"/>
        <v>0</v>
      </c>
    </row>
    <row r="1979" spans="1:9" x14ac:dyDescent="0.3">
      <c r="A1979" s="12">
        <v>91000</v>
      </c>
      <c r="B1979" s="5">
        <v>91050</v>
      </c>
      <c r="C1979" s="6">
        <v>16136</v>
      </c>
      <c r="D1979" s="6">
        <v>11905</v>
      </c>
      <c r="E1979" s="6">
        <v>16136</v>
      </c>
      <c r="F1979" s="13">
        <v>14744</v>
      </c>
      <c r="G1979">
        <f t="shared" si="90"/>
        <v>0</v>
      </c>
      <c r="H1979">
        <f t="shared" si="91"/>
        <v>0</v>
      </c>
      <c r="I1979">
        <f t="shared" si="92"/>
        <v>0</v>
      </c>
    </row>
    <row r="1980" spans="1:9" x14ac:dyDescent="0.3">
      <c r="A1980" s="12">
        <v>91050</v>
      </c>
      <c r="B1980" s="5">
        <v>91100</v>
      </c>
      <c r="C1980" s="6">
        <v>16148</v>
      </c>
      <c r="D1980" s="6">
        <v>11916</v>
      </c>
      <c r="E1980" s="6">
        <v>16148</v>
      </c>
      <c r="F1980" s="13">
        <v>14756</v>
      </c>
      <c r="G1980">
        <f t="shared" si="90"/>
        <v>0</v>
      </c>
      <c r="H1980">
        <f t="shared" si="91"/>
        <v>0</v>
      </c>
      <c r="I1980">
        <f t="shared" si="92"/>
        <v>0</v>
      </c>
    </row>
    <row r="1981" spans="1:9" x14ac:dyDescent="0.3">
      <c r="A1981" s="12">
        <v>91100</v>
      </c>
      <c r="B1981" s="5">
        <v>91150</v>
      </c>
      <c r="C1981" s="6">
        <v>16160</v>
      </c>
      <c r="D1981" s="6">
        <v>11927</v>
      </c>
      <c r="E1981" s="6">
        <v>16160</v>
      </c>
      <c r="F1981" s="13">
        <v>14768</v>
      </c>
      <c r="G1981">
        <f t="shared" si="90"/>
        <v>0</v>
      </c>
      <c r="H1981">
        <f t="shared" si="91"/>
        <v>0</v>
      </c>
      <c r="I1981">
        <f t="shared" si="92"/>
        <v>0</v>
      </c>
    </row>
    <row r="1982" spans="1:9" x14ac:dyDescent="0.3">
      <c r="A1982" s="12">
        <v>91150</v>
      </c>
      <c r="B1982" s="5">
        <v>91200</v>
      </c>
      <c r="C1982" s="6">
        <v>16172</v>
      </c>
      <c r="D1982" s="6">
        <v>11938</v>
      </c>
      <c r="E1982" s="6">
        <v>16172</v>
      </c>
      <c r="F1982" s="13">
        <v>14780</v>
      </c>
      <c r="G1982">
        <f t="shared" si="90"/>
        <v>0</v>
      </c>
      <c r="H1982">
        <f t="shared" si="91"/>
        <v>0</v>
      </c>
      <c r="I1982">
        <f t="shared" si="92"/>
        <v>0</v>
      </c>
    </row>
    <row r="1983" spans="1:9" x14ac:dyDescent="0.3">
      <c r="A1983" s="12">
        <v>91200</v>
      </c>
      <c r="B1983" s="5">
        <v>91250</v>
      </c>
      <c r="C1983" s="6">
        <v>16184</v>
      </c>
      <c r="D1983" s="6">
        <v>11949</v>
      </c>
      <c r="E1983" s="6">
        <v>16184</v>
      </c>
      <c r="F1983" s="13">
        <v>14792</v>
      </c>
      <c r="G1983">
        <f t="shared" si="90"/>
        <v>0</v>
      </c>
      <c r="H1983">
        <f t="shared" si="91"/>
        <v>0</v>
      </c>
      <c r="I1983">
        <f t="shared" si="92"/>
        <v>0</v>
      </c>
    </row>
    <row r="1984" spans="1:9" x14ac:dyDescent="0.3">
      <c r="A1984" s="12">
        <v>91250</v>
      </c>
      <c r="B1984" s="5">
        <v>91300</v>
      </c>
      <c r="C1984" s="6">
        <v>16196</v>
      </c>
      <c r="D1984" s="6">
        <v>11960</v>
      </c>
      <c r="E1984" s="6">
        <v>16196</v>
      </c>
      <c r="F1984" s="13">
        <v>14804</v>
      </c>
      <c r="G1984">
        <f t="shared" si="90"/>
        <v>0</v>
      </c>
      <c r="H1984">
        <f t="shared" si="91"/>
        <v>0</v>
      </c>
      <c r="I1984">
        <f t="shared" si="92"/>
        <v>0</v>
      </c>
    </row>
    <row r="1985" spans="1:9" x14ac:dyDescent="0.3">
      <c r="A1985" s="12">
        <v>91300</v>
      </c>
      <c r="B1985" s="5">
        <v>91350</v>
      </c>
      <c r="C1985" s="6">
        <v>16208</v>
      </c>
      <c r="D1985" s="6">
        <v>11971</v>
      </c>
      <c r="E1985" s="6">
        <v>16208</v>
      </c>
      <c r="F1985" s="13">
        <v>14816</v>
      </c>
      <c r="G1985">
        <f t="shared" si="90"/>
        <v>0</v>
      </c>
      <c r="H1985">
        <f t="shared" si="91"/>
        <v>0</v>
      </c>
      <c r="I1985">
        <f t="shared" si="92"/>
        <v>0</v>
      </c>
    </row>
    <row r="1986" spans="1:9" x14ac:dyDescent="0.3">
      <c r="A1986" s="12">
        <v>91350</v>
      </c>
      <c r="B1986" s="5">
        <v>91400</v>
      </c>
      <c r="C1986" s="6">
        <v>16220</v>
      </c>
      <c r="D1986" s="6">
        <v>11982</v>
      </c>
      <c r="E1986" s="6">
        <v>16220</v>
      </c>
      <c r="F1986" s="13">
        <v>14828</v>
      </c>
      <c r="G1986">
        <f t="shared" si="90"/>
        <v>0</v>
      </c>
      <c r="H1986">
        <f t="shared" si="91"/>
        <v>0</v>
      </c>
      <c r="I1986">
        <f t="shared" si="92"/>
        <v>0</v>
      </c>
    </row>
    <row r="1987" spans="1:9" x14ac:dyDescent="0.3">
      <c r="A1987" s="12">
        <v>91400</v>
      </c>
      <c r="B1987" s="5">
        <v>91450</v>
      </c>
      <c r="C1987" s="6">
        <v>16232</v>
      </c>
      <c r="D1987" s="6">
        <v>11993</v>
      </c>
      <c r="E1987" s="6">
        <v>16232</v>
      </c>
      <c r="F1987" s="13">
        <v>14840</v>
      </c>
      <c r="G1987">
        <f t="shared" si="90"/>
        <v>0</v>
      </c>
      <c r="H1987">
        <f t="shared" si="91"/>
        <v>0</v>
      </c>
      <c r="I1987">
        <f t="shared" si="92"/>
        <v>0</v>
      </c>
    </row>
    <row r="1988" spans="1:9" x14ac:dyDescent="0.3">
      <c r="A1988" s="12">
        <v>91450</v>
      </c>
      <c r="B1988" s="5">
        <v>91500</v>
      </c>
      <c r="C1988" s="6">
        <v>16244</v>
      </c>
      <c r="D1988" s="6">
        <v>12004</v>
      </c>
      <c r="E1988" s="6">
        <v>16244</v>
      </c>
      <c r="F1988" s="13">
        <v>14852</v>
      </c>
      <c r="G1988">
        <f t="shared" si="90"/>
        <v>0</v>
      </c>
      <c r="H1988">
        <f t="shared" si="91"/>
        <v>0</v>
      </c>
      <c r="I1988">
        <f t="shared" si="92"/>
        <v>0</v>
      </c>
    </row>
    <row r="1989" spans="1:9" x14ac:dyDescent="0.3">
      <c r="A1989" s="12">
        <v>91500</v>
      </c>
      <c r="B1989" s="5">
        <v>91550</v>
      </c>
      <c r="C1989" s="6">
        <v>16256</v>
      </c>
      <c r="D1989" s="6">
        <v>12015</v>
      </c>
      <c r="E1989" s="6">
        <v>16256</v>
      </c>
      <c r="F1989" s="13">
        <v>14864</v>
      </c>
      <c r="G1989">
        <f t="shared" si="90"/>
        <v>0</v>
      </c>
      <c r="H1989">
        <f t="shared" si="91"/>
        <v>0</v>
      </c>
      <c r="I1989">
        <f t="shared" si="92"/>
        <v>0</v>
      </c>
    </row>
    <row r="1990" spans="1:9" x14ac:dyDescent="0.3">
      <c r="A1990" s="12">
        <v>91550</v>
      </c>
      <c r="B1990" s="5">
        <v>91600</v>
      </c>
      <c r="C1990" s="6">
        <v>16268</v>
      </c>
      <c r="D1990" s="6">
        <v>12026</v>
      </c>
      <c r="E1990" s="6">
        <v>16268</v>
      </c>
      <c r="F1990" s="13">
        <v>14876</v>
      </c>
      <c r="G1990">
        <f t="shared" si="90"/>
        <v>0</v>
      </c>
      <c r="H1990">
        <f t="shared" si="91"/>
        <v>0</v>
      </c>
      <c r="I1990">
        <f t="shared" si="92"/>
        <v>0</v>
      </c>
    </row>
    <row r="1991" spans="1:9" x14ac:dyDescent="0.3">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
      <c r="A1992" s="12">
        <v>91650</v>
      </c>
      <c r="B1992" s="5">
        <v>91700</v>
      </c>
      <c r="C1992" s="6">
        <v>16292</v>
      </c>
      <c r="D1992" s="6">
        <v>12048</v>
      </c>
      <c r="E1992" s="6">
        <v>16292</v>
      </c>
      <c r="F1992" s="13">
        <v>14900</v>
      </c>
      <c r="G1992">
        <f t="shared" si="93"/>
        <v>0</v>
      </c>
      <c r="H1992">
        <f t="shared" si="94"/>
        <v>0</v>
      </c>
      <c r="I1992">
        <f t="shared" si="95"/>
        <v>0</v>
      </c>
    </row>
    <row r="1993" spans="1:9" x14ac:dyDescent="0.3">
      <c r="A1993" s="12">
        <v>91700</v>
      </c>
      <c r="B1993" s="5">
        <v>91750</v>
      </c>
      <c r="C1993" s="6">
        <v>16304</v>
      </c>
      <c r="D1993" s="6">
        <v>12059</v>
      </c>
      <c r="E1993" s="6">
        <v>16304</v>
      </c>
      <c r="F1993" s="13">
        <v>14912</v>
      </c>
      <c r="G1993">
        <f t="shared" si="93"/>
        <v>0</v>
      </c>
      <c r="H1993">
        <f t="shared" si="94"/>
        <v>0</v>
      </c>
      <c r="I1993">
        <f t="shared" si="95"/>
        <v>0</v>
      </c>
    </row>
    <row r="1994" spans="1:9" x14ac:dyDescent="0.3">
      <c r="A1994" s="12">
        <v>91750</v>
      </c>
      <c r="B1994" s="5">
        <v>91800</v>
      </c>
      <c r="C1994" s="6">
        <v>16316</v>
      </c>
      <c r="D1994" s="6">
        <v>12070</v>
      </c>
      <c r="E1994" s="6">
        <v>16316</v>
      </c>
      <c r="F1994" s="13">
        <v>14924</v>
      </c>
      <c r="G1994">
        <f t="shared" si="93"/>
        <v>0</v>
      </c>
      <c r="H1994">
        <f t="shared" si="94"/>
        <v>0</v>
      </c>
      <c r="I1994">
        <f t="shared" si="95"/>
        <v>0</v>
      </c>
    </row>
    <row r="1995" spans="1:9" x14ac:dyDescent="0.3">
      <c r="A1995" s="12">
        <v>91800</v>
      </c>
      <c r="B1995" s="5">
        <v>91850</v>
      </c>
      <c r="C1995" s="6">
        <v>16328</v>
      </c>
      <c r="D1995" s="6">
        <v>12081</v>
      </c>
      <c r="E1995" s="6">
        <v>16328</v>
      </c>
      <c r="F1995" s="13">
        <v>14936</v>
      </c>
      <c r="G1995">
        <f t="shared" si="93"/>
        <v>0</v>
      </c>
      <c r="H1995">
        <f t="shared" si="94"/>
        <v>0</v>
      </c>
      <c r="I1995">
        <f t="shared" si="95"/>
        <v>0</v>
      </c>
    </row>
    <row r="1996" spans="1:9" x14ac:dyDescent="0.3">
      <c r="A1996" s="12">
        <v>91850</v>
      </c>
      <c r="B1996" s="5">
        <v>91900</v>
      </c>
      <c r="C1996" s="6">
        <v>16340</v>
      </c>
      <c r="D1996" s="6">
        <v>12092</v>
      </c>
      <c r="E1996" s="6">
        <v>16340</v>
      </c>
      <c r="F1996" s="13">
        <v>14948</v>
      </c>
      <c r="G1996">
        <f t="shared" si="93"/>
        <v>0</v>
      </c>
      <c r="H1996">
        <f t="shared" si="94"/>
        <v>0</v>
      </c>
      <c r="I1996">
        <f t="shared" si="95"/>
        <v>0</v>
      </c>
    </row>
    <row r="1997" spans="1:9" x14ac:dyDescent="0.3">
      <c r="A1997" s="12">
        <v>91900</v>
      </c>
      <c r="B1997" s="5">
        <v>91950</v>
      </c>
      <c r="C1997" s="6">
        <v>16352</v>
      </c>
      <c r="D1997" s="6">
        <v>12103</v>
      </c>
      <c r="E1997" s="6">
        <v>16352</v>
      </c>
      <c r="F1997" s="13">
        <v>14960</v>
      </c>
      <c r="G1997">
        <f t="shared" si="93"/>
        <v>0</v>
      </c>
      <c r="H1997">
        <f t="shared" si="94"/>
        <v>0</v>
      </c>
      <c r="I1997">
        <f t="shared" si="95"/>
        <v>0</v>
      </c>
    </row>
    <row r="1998" spans="1:9" ht="15" thickBot="1" x14ac:dyDescent="0.35">
      <c r="A1998" s="12">
        <v>91950</v>
      </c>
      <c r="B1998" s="5">
        <v>92000</v>
      </c>
      <c r="C1998" s="6">
        <v>16364</v>
      </c>
      <c r="D1998" s="6">
        <v>12114</v>
      </c>
      <c r="E1998" s="6">
        <v>16364</v>
      </c>
      <c r="F1998" s="13">
        <v>14972</v>
      </c>
      <c r="G1998">
        <f t="shared" si="93"/>
        <v>0</v>
      </c>
      <c r="H1998">
        <f t="shared" si="94"/>
        <v>0</v>
      </c>
      <c r="I1998">
        <f t="shared" si="95"/>
        <v>0</v>
      </c>
    </row>
    <row r="1999" spans="1:9" ht="15.6" thickTop="1" thickBot="1" x14ac:dyDescent="0.35">
      <c r="A1999" s="23">
        <v>92000</v>
      </c>
      <c r="B1999" s="24"/>
      <c r="C1999" s="24"/>
      <c r="D1999" s="24"/>
      <c r="E1999" s="24"/>
      <c r="F1999" s="25"/>
      <c r="G1999">
        <f t="shared" si="93"/>
        <v>0</v>
      </c>
      <c r="H1999">
        <f t="shared" si="94"/>
        <v>0</v>
      </c>
      <c r="I1999">
        <f t="shared" si="95"/>
        <v>0</v>
      </c>
    </row>
    <row r="2000" spans="1:9" x14ac:dyDescent="0.3">
      <c r="A2000" s="12">
        <v>92000</v>
      </c>
      <c r="B2000" s="5">
        <v>92050</v>
      </c>
      <c r="C2000" s="6">
        <v>16376</v>
      </c>
      <c r="D2000" s="6">
        <v>12125</v>
      </c>
      <c r="E2000" s="6">
        <v>16376</v>
      </c>
      <c r="F2000" s="13">
        <v>14984</v>
      </c>
      <c r="G2000">
        <f t="shared" si="93"/>
        <v>0</v>
      </c>
      <c r="H2000">
        <f t="shared" si="94"/>
        <v>0</v>
      </c>
      <c r="I2000">
        <f t="shared" si="95"/>
        <v>0</v>
      </c>
    </row>
    <row r="2001" spans="1:9" x14ac:dyDescent="0.3">
      <c r="A2001" s="12">
        <v>92050</v>
      </c>
      <c r="B2001" s="5">
        <v>92100</v>
      </c>
      <c r="C2001" s="6">
        <v>16388</v>
      </c>
      <c r="D2001" s="6">
        <v>12136</v>
      </c>
      <c r="E2001" s="6">
        <v>16388</v>
      </c>
      <c r="F2001" s="13">
        <v>14996</v>
      </c>
      <c r="G2001">
        <f t="shared" si="93"/>
        <v>0</v>
      </c>
      <c r="H2001">
        <f t="shared" si="94"/>
        <v>0</v>
      </c>
      <c r="I2001">
        <f t="shared" si="95"/>
        <v>0</v>
      </c>
    </row>
    <row r="2002" spans="1:9" x14ac:dyDescent="0.3">
      <c r="A2002" s="12">
        <v>92100</v>
      </c>
      <c r="B2002" s="5">
        <v>92150</v>
      </c>
      <c r="C2002" s="6">
        <v>16400</v>
      </c>
      <c r="D2002" s="6">
        <v>12147</v>
      </c>
      <c r="E2002" s="6">
        <v>16400</v>
      </c>
      <c r="F2002" s="13">
        <v>15008</v>
      </c>
      <c r="G2002">
        <f t="shared" si="93"/>
        <v>0</v>
      </c>
      <c r="H2002">
        <f t="shared" si="94"/>
        <v>0</v>
      </c>
      <c r="I2002">
        <f t="shared" si="95"/>
        <v>0</v>
      </c>
    </row>
    <row r="2003" spans="1:9" x14ac:dyDescent="0.3">
      <c r="A2003" s="12">
        <v>92150</v>
      </c>
      <c r="B2003" s="5">
        <v>92200</v>
      </c>
      <c r="C2003" s="6">
        <v>16412</v>
      </c>
      <c r="D2003" s="6">
        <v>12158</v>
      </c>
      <c r="E2003" s="6">
        <v>16412</v>
      </c>
      <c r="F2003" s="13">
        <v>15020</v>
      </c>
      <c r="G2003">
        <f t="shared" si="93"/>
        <v>0</v>
      </c>
      <c r="H2003">
        <f t="shared" si="94"/>
        <v>0</v>
      </c>
      <c r="I2003">
        <f t="shared" si="95"/>
        <v>0</v>
      </c>
    </row>
    <row r="2004" spans="1:9" x14ac:dyDescent="0.3">
      <c r="A2004" s="12">
        <v>92200</v>
      </c>
      <c r="B2004" s="5">
        <v>92250</v>
      </c>
      <c r="C2004" s="6">
        <v>16424</v>
      </c>
      <c r="D2004" s="6">
        <v>12169</v>
      </c>
      <c r="E2004" s="6">
        <v>16424</v>
      </c>
      <c r="F2004" s="13">
        <v>15032</v>
      </c>
      <c r="G2004">
        <f t="shared" si="93"/>
        <v>0</v>
      </c>
      <c r="H2004">
        <f t="shared" si="94"/>
        <v>0</v>
      </c>
      <c r="I2004">
        <f t="shared" si="95"/>
        <v>0</v>
      </c>
    </row>
    <row r="2005" spans="1:9" x14ac:dyDescent="0.3">
      <c r="A2005" s="12">
        <v>92250</v>
      </c>
      <c r="B2005" s="5">
        <v>92300</v>
      </c>
      <c r="C2005" s="6">
        <v>16436</v>
      </c>
      <c r="D2005" s="6">
        <v>12180</v>
      </c>
      <c r="E2005" s="6">
        <v>16436</v>
      </c>
      <c r="F2005" s="13">
        <v>15044</v>
      </c>
      <c r="G2005">
        <f t="shared" si="93"/>
        <v>0</v>
      </c>
      <c r="H2005">
        <f t="shared" si="94"/>
        <v>0</v>
      </c>
      <c r="I2005">
        <f t="shared" si="95"/>
        <v>0</v>
      </c>
    </row>
    <row r="2006" spans="1:9" x14ac:dyDescent="0.3">
      <c r="A2006" s="12">
        <v>92300</v>
      </c>
      <c r="B2006" s="5">
        <v>92350</v>
      </c>
      <c r="C2006" s="6">
        <v>16448</v>
      </c>
      <c r="D2006" s="6">
        <v>12191</v>
      </c>
      <c r="E2006" s="6">
        <v>16448</v>
      </c>
      <c r="F2006" s="13">
        <v>15056</v>
      </c>
      <c r="G2006">
        <f t="shared" si="93"/>
        <v>0</v>
      </c>
      <c r="H2006">
        <f t="shared" si="94"/>
        <v>0</v>
      </c>
      <c r="I2006">
        <f t="shared" si="95"/>
        <v>0</v>
      </c>
    </row>
    <row r="2007" spans="1:9" x14ac:dyDescent="0.3">
      <c r="A2007" s="12">
        <v>92350</v>
      </c>
      <c r="B2007" s="5">
        <v>92400</v>
      </c>
      <c r="C2007" s="6">
        <v>16460</v>
      </c>
      <c r="D2007" s="6">
        <v>12202</v>
      </c>
      <c r="E2007" s="6">
        <v>16460</v>
      </c>
      <c r="F2007" s="13">
        <v>15068</v>
      </c>
      <c r="G2007">
        <f t="shared" si="93"/>
        <v>0</v>
      </c>
      <c r="H2007">
        <f t="shared" si="94"/>
        <v>0</v>
      </c>
      <c r="I2007">
        <f t="shared" si="95"/>
        <v>0</v>
      </c>
    </row>
    <row r="2008" spans="1:9" x14ac:dyDescent="0.3">
      <c r="A2008" s="12">
        <v>92400</v>
      </c>
      <c r="B2008" s="5">
        <v>92450</v>
      </c>
      <c r="C2008" s="6">
        <v>16472</v>
      </c>
      <c r="D2008" s="6">
        <v>12213</v>
      </c>
      <c r="E2008" s="6">
        <v>16472</v>
      </c>
      <c r="F2008" s="13">
        <v>15080</v>
      </c>
      <c r="G2008">
        <f t="shared" si="93"/>
        <v>0</v>
      </c>
      <c r="H2008">
        <f t="shared" si="94"/>
        <v>0</v>
      </c>
      <c r="I2008">
        <f t="shared" si="95"/>
        <v>0</v>
      </c>
    </row>
    <row r="2009" spans="1:9" x14ac:dyDescent="0.3">
      <c r="A2009" s="12">
        <v>92450</v>
      </c>
      <c r="B2009" s="5">
        <v>92500</v>
      </c>
      <c r="C2009" s="6">
        <v>16484</v>
      </c>
      <c r="D2009" s="6">
        <v>12224</v>
      </c>
      <c r="E2009" s="6">
        <v>16484</v>
      </c>
      <c r="F2009" s="13">
        <v>15092</v>
      </c>
      <c r="G2009">
        <f t="shared" si="93"/>
        <v>0</v>
      </c>
      <c r="H2009">
        <f t="shared" si="94"/>
        <v>0</v>
      </c>
      <c r="I2009">
        <f t="shared" si="95"/>
        <v>0</v>
      </c>
    </row>
    <row r="2010" spans="1:9" x14ac:dyDescent="0.3">
      <c r="A2010" s="12">
        <v>92500</v>
      </c>
      <c r="B2010" s="5">
        <v>92550</v>
      </c>
      <c r="C2010" s="6">
        <v>16496</v>
      </c>
      <c r="D2010" s="6">
        <v>12235</v>
      </c>
      <c r="E2010" s="6">
        <v>16496</v>
      </c>
      <c r="F2010" s="13">
        <v>15104</v>
      </c>
      <c r="G2010">
        <f t="shared" si="93"/>
        <v>0</v>
      </c>
      <c r="H2010">
        <f t="shared" si="94"/>
        <v>0</v>
      </c>
      <c r="I2010">
        <f t="shared" si="95"/>
        <v>0</v>
      </c>
    </row>
    <row r="2011" spans="1:9" x14ac:dyDescent="0.3">
      <c r="A2011" s="12">
        <v>92550</v>
      </c>
      <c r="B2011" s="5">
        <v>92600</v>
      </c>
      <c r="C2011" s="6">
        <v>16508</v>
      </c>
      <c r="D2011" s="6">
        <v>12246</v>
      </c>
      <c r="E2011" s="6">
        <v>16508</v>
      </c>
      <c r="F2011" s="13">
        <v>15116</v>
      </c>
      <c r="G2011">
        <f t="shared" si="93"/>
        <v>0</v>
      </c>
      <c r="H2011">
        <f t="shared" si="94"/>
        <v>0</v>
      </c>
      <c r="I2011">
        <f t="shared" si="95"/>
        <v>0</v>
      </c>
    </row>
    <row r="2012" spans="1:9" x14ac:dyDescent="0.3">
      <c r="A2012" s="12">
        <v>92600</v>
      </c>
      <c r="B2012" s="5">
        <v>92650</v>
      </c>
      <c r="C2012" s="6">
        <v>16520</v>
      </c>
      <c r="D2012" s="6">
        <v>12257</v>
      </c>
      <c r="E2012" s="6">
        <v>16520</v>
      </c>
      <c r="F2012" s="13">
        <v>15128</v>
      </c>
      <c r="G2012">
        <f t="shared" si="93"/>
        <v>0</v>
      </c>
      <c r="H2012">
        <f t="shared" si="94"/>
        <v>0</v>
      </c>
      <c r="I2012">
        <f t="shared" si="95"/>
        <v>0</v>
      </c>
    </row>
    <row r="2013" spans="1:9" x14ac:dyDescent="0.3">
      <c r="A2013" s="12">
        <v>92650</v>
      </c>
      <c r="B2013" s="5">
        <v>92700</v>
      </c>
      <c r="C2013" s="6">
        <v>16532</v>
      </c>
      <c r="D2013" s="6">
        <v>12268</v>
      </c>
      <c r="E2013" s="6">
        <v>16532</v>
      </c>
      <c r="F2013" s="13">
        <v>15140</v>
      </c>
      <c r="G2013">
        <f t="shared" si="93"/>
        <v>0</v>
      </c>
      <c r="H2013">
        <f t="shared" si="94"/>
        <v>0</v>
      </c>
      <c r="I2013">
        <f t="shared" si="95"/>
        <v>0</v>
      </c>
    </row>
    <row r="2014" spans="1:9" x14ac:dyDescent="0.3">
      <c r="A2014" s="12">
        <v>92700</v>
      </c>
      <c r="B2014" s="5">
        <v>92750</v>
      </c>
      <c r="C2014" s="6">
        <v>16544</v>
      </c>
      <c r="D2014" s="6">
        <v>12279</v>
      </c>
      <c r="E2014" s="6">
        <v>16544</v>
      </c>
      <c r="F2014" s="13">
        <v>15152</v>
      </c>
      <c r="G2014">
        <f t="shared" si="93"/>
        <v>0</v>
      </c>
      <c r="H2014">
        <f t="shared" si="94"/>
        <v>0</v>
      </c>
      <c r="I2014">
        <f t="shared" si="95"/>
        <v>0</v>
      </c>
    </row>
    <row r="2015" spans="1:9" x14ac:dyDescent="0.3">
      <c r="A2015" s="12">
        <v>92750</v>
      </c>
      <c r="B2015" s="5">
        <v>92800</v>
      </c>
      <c r="C2015" s="6">
        <v>16556</v>
      </c>
      <c r="D2015" s="6">
        <v>12290</v>
      </c>
      <c r="E2015" s="6">
        <v>16556</v>
      </c>
      <c r="F2015" s="13">
        <v>15164</v>
      </c>
      <c r="G2015">
        <f t="shared" si="93"/>
        <v>0</v>
      </c>
      <c r="H2015">
        <f t="shared" si="94"/>
        <v>0</v>
      </c>
      <c r="I2015">
        <f t="shared" si="95"/>
        <v>0</v>
      </c>
    </row>
    <row r="2016" spans="1:9" x14ac:dyDescent="0.3">
      <c r="A2016" s="12">
        <v>92800</v>
      </c>
      <c r="B2016" s="5">
        <v>92850</v>
      </c>
      <c r="C2016" s="6">
        <v>16568</v>
      </c>
      <c r="D2016" s="6">
        <v>12301</v>
      </c>
      <c r="E2016" s="6">
        <v>16568</v>
      </c>
      <c r="F2016" s="13">
        <v>15176</v>
      </c>
      <c r="G2016">
        <f t="shared" si="93"/>
        <v>0</v>
      </c>
      <c r="H2016">
        <f t="shared" si="94"/>
        <v>0</v>
      </c>
      <c r="I2016">
        <f t="shared" si="95"/>
        <v>0</v>
      </c>
    </row>
    <row r="2017" spans="1:9" x14ac:dyDescent="0.3">
      <c r="A2017" s="12">
        <v>92850</v>
      </c>
      <c r="B2017" s="5">
        <v>92900</v>
      </c>
      <c r="C2017" s="6">
        <v>16580</v>
      </c>
      <c r="D2017" s="6">
        <v>12312</v>
      </c>
      <c r="E2017" s="6">
        <v>16580</v>
      </c>
      <c r="F2017" s="13">
        <v>15188</v>
      </c>
      <c r="G2017">
        <f t="shared" si="93"/>
        <v>0</v>
      </c>
      <c r="H2017">
        <f t="shared" si="94"/>
        <v>0</v>
      </c>
      <c r="I2017">
        <f t="shared" si="95"/>
        <v>0</v>
      </c>
    </row>
    <row r="2018" spans="1:9" x14ac:dyDescent="0.3">
      <c r="A2018" s="12">
        <v>92900</v>
      </c>
      <c r="B2018" s="5">
        <v>92950</v>
      </c>
      <c r="C2018" s="6">
        <v>16592</v>
      </c>
      <c r="D2018" s="6">
        <v>12323</v>
      </c>
      <c r="E2018" s="6">
        <v>16592</v>
      </c>
      <c r="F2018" s="13">
        <v>15200</v>
      </c>
      <c r="G2018">
        <f t="shared" si="93"/>
        <v>0</v>
      </c>
      <c r="H2018">
        <f t="shared" si="94"/>
        <v>0</v>
      </c>
      <c r="I2018">
        <f t="shared" si="95"/>
        <v>0</v>
      </c>
    </row>
    <row r="2019" spans="1:9" ht="15" thickBot="1" x14ac:dyDescent="0.35">
      <c r="A2019" s="12">
        <v>92950</v>
      </c>
      <c r="B2019" s="5">
        <v>93000</v>
      </c>
      <c r="C2019" s="6">
        <v>16604</v>
      </c>
      <c r="D2019" s="6">
        <v>12334</v>
      </c>
      <c r="E2019" s="6">
        <v>16604</v>
      </c>
      <c r="F2019" s="13">
        <v>15212</v>
      </c>
      <c r="G2019">
        <f t="shared" si="93"/>
        <v>0</v>
      </c>
      <c r="H2019">
        <f t="shared" si="94"/>
        <v>0</v>
      </c>
      <c r="I2019">
        <f t="shared" si="95"/>
        <v>0</v>
      </c>
    </row>
    <row r="2020" spans="1:9" ht="15.6" thickTop="1" thickBot="1" x14ac:dyDescent="0.35">
      <c r="A2020" s="23">
        <v>93000</v>
      </c>
      <c r="B2020" s="24"/>
      <c r="C2020" s="24"/>
      <c r="D2020" s="24"/>
      <c r="E2020" s="24"/>
      <c r="F2020" s="25"/>
      <c r="G2020">
        <f t="shared" si="93"/>
        <v>0</v>
      </c>
      <c r="H2020">
        <f t="shared" si="94"/>
        <v>0</v>
      </c>
      <c r="I2020">
        <f t="shared" si="95"/>
        <v>0</v>
      </c>
    </row>
    <row r="2021" spans="1:9" x14ac:dyDescent="0.3">
      <c r="A2021" s="12">
        <v>93000</v>
      </c>
      <c r="B2021" s="5">
        <v>93050</v>
      </c>
      <c r="C2021" s="6">
        <v>16616</v>
      </c>
      <c r="D2021" s="6">
        <v>12345</v>
      </c>
      <c r="E2021" s="6">
        <v>16616</v>
      </c>
      <c r="F2021" s="13">
        <v>15224</v>
      </c>
      <c r="G2021">
        <f t="shared" si="93"/>
        <v>0</v>
      </c>
      <c r="H2021">
        <f t="shared" si="94"/>
        <v>0</v>
      </c>
      <c r="I2021">
        <f t="shared" si="95"/>
        <v>0</v>
      </c>
    </row>
    <row r="2022" spans="1:9" x14ac:dyDescent="0.3">
      <c r="A2022" s="12">
        <v>93050</v>
      </c>
      <c r="B2022" s="5">
        <v>93100</v>
      </c>
      <c r="C2022" s="6">
        <v>16628</v>
      </c>
      <c r="D2022" s="6">
        <v>12356</v>
      </c>
      <c r="E2022" s="6">
        <v>16628</v>
      </c>
      <c r="F2022" s="13">
        <v>15236</v>
      </c>
      <c r="G2022">
        <f t="shared" si="93"/>
        <v>0</v>
      </c>
      <c r="H2022">
        <f t="shared" si="94"/>
        <v>0</v>
      </c>
      <c r="I2022">
        <f t="shared" si="95"/>
        <v>0</v>
      </c>
    </row>
    <row r="2023" spans="1:9" x14ac:dyDescent="0.3">
      <c r="A2023" s="12">
        <v>93100</v>
      </c>
      <c r="B2023" s="5">
        <v>93150</v>
      </c>
      <c r="C2023" s="6">
        <v>16640</v>
      </c>
      <c r="D2023" s="6">
        <v>12367</v>
      </c>
      <c r="E2023" s="6">
        <v>16640</v>
      </c>
      <c r="F2023" s="13">
        <v>15248</v>
      </c>
      <c r="G2023">
        <f t="shared" si="93"/>
        <v>0</v>
      </c>
      <c r="H2023">
        <f t="shared" si="94"/>
        <v>0</v>
      </c>
      <c r="I2023">
        <f t="shared" si="95"/>
        <v>0</v>
      </c>
    </row>
    <row r="2024" spans="1:9" x14ac:dyDescent="0.3">
      <c r="A2024" s="12">
        <v>93150</v>
      </c>
      <c r="B2024" s="5">
        <v>93200</v>
      </c>
      <c r="C2024" s="6">
        <v>16652</v>
      </c>
      <c r="D2024" s="6">
        <v>12378</v>
      </c>
      <c r="E2024" s="6">
        <v>16652</v>
      </c>
      <c r="F2024" s="13">
        <v>15260</v>
      </c>
      <c r="G2024">
        <f t="shared" si="93"/>
        <v>0</v>
      </c>
      <c r="H2024">
        <f t="shared" si="94"/>
        <v>0</v>
      </c>
      <c r="I2024">
        <f t="shared" si="95"/>
        <v>0</v>
      </c>
    </row>
    <row r="2025" spans="1:9" x14ac:dyDescent="0.3">
      <c r="A2025" s="12">
        <v>93200</v>
      </c>
      <c r="B2025" s="5">
        <v>93250</v>
      </c>
      <c r="C2025" s="6">
        <v>16664</v>
      </c>
      <c r="D2025" s="6">
        <v>12389</v>
      </c>
      <c r="E2025" s="6">
        <v>16664</v>
      </c>
      <c r="F2025" s="13">
        <v>15272</v>
      </c>
      <c r="G2025">
        <f t="shared" si="93"/>
        <v>0</v>
      </c>
      <c r="H2025">
        <f t="shared" si="94"/>
        <v>0</v>
      </c>
      <c r="I2025">
        <f t="shared" si="95"/>
        <v>0</v>
      </c>
    </row>
    <row r="2026" spans="1:9" x14ac:dyDescent="0.3">
      <c r="A2026" s="12">
        <v>93250</v>
      </c>
      <c r="B2026" s="5">
        <v>93300</v>
      </c>
      <c r="C2026" s="6">
        <v>16676</v>
      </c>
      <c r="D2026" s="6">
        <v>12400</v>
      </c>
      <c r="E2026" s="6">
        <v>16676</v>
      </c>
      <c r="F2026" s="13">
        <v>15284</v>
      </c>
      <c r="G2026">
        <f t="shared" si="93"/>
        <v>0</v>
      </c>
      <c r="H2026">
        <f t="shared" si="94"/>
        <v>0</v>
      </c>
      <c r="I2026">
        <f t="shared" si="95"/>
        <v>0</v>
      </c>
    </row>
    <row r="2027" spans="1:9" x14ac:dyDescent="0.3">
      <c r="A2027" s="12">
        <v>93300</v>
      </c>
      <c r="B2027" s="5">
        <v>93350</v>
      </c>
      <c r="C2027" s="6">
        <v>16688</v>
      </c>
      <c r="D2027" s="6">
        <v>12411</v>
      </c>
      <c r="E2027" s="6">
        <v>16688</v>
      </c>
      <c r="F2027" s="13">
        <v>15296</v>
      </c>
      <c r="G2027">
        <f t="shared" si="93"/>
        <v>0</v>
      </c>
      <c r="H2027">
        <f t="shared" si="94"/>
        <v>0</v>
      </c>
      <c r="I2027">
        <f t="shared" si="95"/>
        <v>0</v>
      </c>
    </row>
    <row r="2028" spans="1:9" x14ac:dyDescent="0.3">
      <c r="A2028" s="12">
        <v>93350</v>
      </c>
      <c r="B2028" s="5">
        <v>93400</v>
      </c>
      <c r="C2028" s="6">
        <v>16700</v>
      </c>
      <c r="D2028" s="6">
        <v>12422</v>
      </c>
      <c r="E2028" s="6">
        <v>16700</v>
      </c>
      <c r="F2028" s="13">
        <v>15308</v>
      </c>
      <c r="G2028">
        <f t="shared" si="93"/>
        <v>0</v>
      </c>
      <c r="H2028">
        <f t="shared" si="94"/>
        <v>0</v>
      </c>
      <c r="I2028">
        <f t="shared" si="95"/>
        <v>0</v>
      </c>
    </row>
    <row r="2029" spans="1:9" x14ac:dyDescent="0.3">
      <c r="A2029" s="12">
        <v>93400</v>
      </c>
      <c r="B2029" s="5">
        <v>93450</v>
      </c>
      <c r="C2029" s="6">
        <v>16712</v>
      </c>
      <c r="D2029" s="6">
        <v>12433</v>
      </c>
      <c r="E2029" s="6">
        <v>16712</v>
      </c>
      <c r="F2029" s="13">
        <v>15320</v>
      </c>
      <c r="G2029">
        <f t="shared" si="93"/>
        <v>0</v>
      </c>
      <c r="H2029">
        <f t="shared" si="94"/>
        <v>0</v>
      </c>
      <c r="I2029">
        <f t="shared" si="95"/>
        <v>0</v>
      </c>
    </row>
    <row r="2030" spans="1:9" x14ac:dyDescent="0.3">
      <c r="A2030" s="12">
        <v>93450</v>
      </c>
      <c r="B2030" s="5">
        <v>93500</v>
      </c>
      <c r="C2030" s="6">
        <v>16724</v>
      </c>
      <c r="D2030" s="6">
        <v>12444</v>
      </c>
      <c r="E2030" s="6">
        <v>16724</v>
      </c>
      <c r="F2030" s="13">
        <v>15332</v>
      </c>
      <c r="G2030">
        <f t="shared" si="93"/>
        <v>0</v>
      </c>
      <c r="H2030">
        <f t="shared" si="94"/>
        <v>0</v>
      </c>
      <c r="I2030">
        <f t="shared" si="95"/>
        <v>0</v>
      </c>
    </row>
    <row r="2031" spans="1:9" x14ac:dyDescent="0.3">
      <c r="A2031" s="12">
        <v>93500</v>
      </c>
      <c r="B2031" s="5">
        <v>93550</v>
      </c>
      <c r="C2031" s="6">
        <v>16736</v>
      </c>
      <c r="D2031" s="6">
        <v>12455</v>
      </c>
      <c r="E2031" s="6">
        <v>16736</v>
      </c>
      <c r="F2031" s="13">
        <v>15344</v>
      </c>
      <c r="G2031">
        <f t="shared" si="93"/>
        <v>0</v>
      </c>
      <c r="H2031">
        <f t="shared" si="94"/>
        <v>0</v>
      </c>
      <c r="I2031">
        <f t="shared" si="95"/>
        <v>0</v>
      </c>
    </row>
    <row r="2032" spans="1:9" x14ac:dyDescent="0.3">
      <c r="A2032" s="12">
        <v>93550</v>
      </c>
      <c r="B2032" s="5">
        <v>93600</v>
      </c>
      <c r="C2032" s="6">
        <v>16748</v>
      </c>
      <c r="D2032" s="6">
        <v>12466</v>
      </c>
      <c r="E2032" s="6">
        <v>16748</v>
      </c>
      <c r="F2032" s="13">
        <v>15356</v>
      </c>
      <c r="G2032">
        <f t="shared" si="93"/>
        <v>0</v>
      </c>
      <c r="H2032">
        <f t="shared" si="94"/>
        <v>0</v>
      </c>
      <c r="I2032">
        <f t="shared" si="95"/>
        <v>0</v>
      </c>
    </row>
    <row r="2033" spans="1:9" x14ac:dyDescent="0.3">
      <c r="A2033" s="12">
        <v>93600</v>
      </c>
      <c r="B2033" s="5">
        <v>93650</v>
      </c>
      <c r="C2033" s="6">
        <v>16760</v>
      </c>
      <c r="D2033" s="6">
        <v>12477</v>
      </c>
      <c r="E2033" s="6">
        <v>16760</v>
      </c>
      <c r="F2033" s="13">
        <v>15368</v>
      </c>
      <c r="G2033">
        <f t="shared" si="93"/>
        <v>0</v>
      </c>
      <c r="H2033">
        <f t="shared" si="94"/>
        <v>0</v>
      </c>
      <c r="I2033">
        <f t="shared" si="95"/>
        <v>0</v>
      </c>
    </row>
    <row r="2034" spans="1:9" x14ac:dyDescent="0.3">
      <c r="A2034" s="12">
        <v>93650</v>
      </c>
      <c r="B2034" s="5">
        <v>93700</v>
      </c>
      <c r="C2034" s="6">
        <v>16772</v>
      </c>
      <c r="D2034" s="6">
        <v>12488</v>
      </c>
      <c r="E2034" s="6">
        <v>16772</v>
      </c>
      <c r="F2034" s="13">
        <v>15380</v>
      </c>
      <c r="G2034">
        <f t="shared" si="93"/>
        <v>0</v>
      </c>
      <c r="H2034">
        <f t="shared" si="94"/>
        <v>0</v>
      </c>
      <c r="I2034">
        <f t="shared" si="95"/>
        <v>0</v>
      </c>
    </row>
    <row r="2035" spans="1:9" x14ac:dyDescent="0.3">
      <c r="A2035" s="12">
        <v>93700</v>
      </c>
      <c r="B2035" s="5">
        <v>93750</v>
      </c>
      <c r="C2035" s="6">
        <v>16784</v>
      </c>
      <c r="D2035" s="6">
        <v>12499</v>
      </c>
      <c r="E2035" s="6">
        <v>16784</v>
      </c>
      <c r="F2035" s="13">
        <v>15392</v>
      </c>
      <c r="G2035">
        <f t="shared" si="93"/>
        <v>0</v>
      </c>
      <c r="H2035">
        <f t="shared" si="94"/>
        <v>0</v>
      </c>
      <c r="I2035">
        <f t="shared" si="95"/>
        <v>0</v>
      </c>
    </row>
    <row r="2036" spans="1:9" x14ac:dyDescent="0.3">
      <c r="A2036" s="12">
        <v>93750</v>
      </c>
      <c r="B2036" s="5">
        <v>93800</v>
      </c>
      <c r="C2036" s="6">
        <v>16796</v>
      </c>
      <c r="D2036" s="6">
        <v>12510</v>
      </c>
      <c r="E2036" s="6">
        <v>16796</v>
      </c>
      <c r="F2036" s="13">
        <v>15404</v>
      </c>
      <c r="G2036">
        <f t="shared" si="93"/>
        <v>0</v>
      </c>
      <c r="H2036">
        <f t="shared" si="94"/>
        <v>0</v>
      </c>
      <c r="I2036">
        <f t="shared" si="95"/>
        <v>0</v>
      </c>
    </row>
    <row r="2037" spans="1:9" x14ac:dyDescent="0.3">
      <c r="A2037" s="12">
        <v>93800</v>
      </c>
      <c r="B2037" s="5">
        <v>93850</v>
      </c>
      <c r="C2037" s="6">
        <v>16808</v>
      </c>
      <c r="D2037" s="6">
        <v>12521</v>
      </c>
      <c r="E2037" s="6">
        <v>16808</v>
      </c>
      <c r="F2037" s="13">
        <v>15416</v>
      </c>
      <c r="G2037">
        <f t="shared" si="93"/>
        <v>0</v>
      </c>
      <c r="H2037">
        <f t="shared" si="94"/>
        <v>0</v>
      </c>
      <c r="I2037">
        <f t="shared" si="95"/>
        <v>0</v>
      </c>
    </row>
    <row r="2038" spans="1:9" x14ac:dyDescent="0.3">
      <c r="A2038" s="12">
        <v>93850</v>
      </c>
      <c r="B2038" s="5">
        <v>93900</v>
      </c>
      <c r="C2038" s="6">
        <v>16820</v>
      </c>
      <c r="D2038" s="6">
        <v>12532</v>
      </c>
      <c r="E2038" s="6">
        <v>16820</v>
      </c>
      <c r="F2038" s="13">
        <v>15428</v>
      </c>
      <c r="G2038">
        <f t="shared" si="93"/>
        <v>0</v>
      </c>
      <c r="H2038">
        <f t="shared" si="94"/>
        <v>0</v>
      </c>
      <c r="I2038">
        <f t="shared" si="95"/>
        <v>0</v>
      </c>
    </row>
    <row r="2039" spans="1:9" x14ac:dyDescent="0.3">
      <c r="A2039" s="12">
        <v>93900</v>
      </c>
      <c r="B2039" s="5">
        <v>93950</v>
      </c>
      <c r="C2039" s="6">
        <v>16832</v>
      </c>
      <c r="D2039" s="6">
        <v>12543</v>
      </c>
      <c r="E2039" s="6">
        <v>16832</v>
      </c>
      <c r="F2039" s="13">
        <v>15440</v>
      </c>
      <c r="G2039">
        <f t="shared" si="93"/>
        <v>0</v>
      </c>
      <c r="H2039">
        <f t="shared" si="94"/>
        <v>0</v>
      </c>
      <c r="I2039">
        <f t="shared" si="95"/>
        <v>0</v>
      </c>
    </row>
    <row r="2040" spans="1:9" ht="15" thickBot="1" x14ac:dyDescent="0.35">
      <c r="A2040" s="12">
        <v>93950</v>
      </c>
      <c r="B2040" s="5">
        <v>94000</v>
      </c>
      <c r="C2040" s="6">
        <v>16844</v>
      </c>
      <c r="D2040" s="6">
        <v>12554</v>
      </c>
      <c r="E2040" s="6">
        <v>16844</v>
      </c>
      <c r="F2040" s="13">
        <v>15452</v>
      </c>
      <c r="G2040">
        <f t="shared" si="93"/>
        <v>0</v>
      </c>
      <c r="H2040">
        <f t="shared" si="94"/>
        <v>0</v>
      </c>
      <c r="I2040">
        <f t="shared" si="95"/>
        <v>0</v>
      </c>
    </row>
    <row r="2041" spans="1:9" ht="15.6" thickTop="1" thickBot="1" x14ac:dyDescent="0.35">
      <c r="A2041" s="23">
        <v>94000</v>
      </c>
      <c r="B2041" s="24"/>
      <c r="C2041" s="24"/>
      <c r="D2041" s="24"/>
      <c r="E2041" s="24"/>
      <c r="F2041" s="25"/>
      <c r="G2041">
        <f t="shared" si="93"/>
        <v>0</v>
      </c>
      <c r="H2041">
        <f t="shared" si="94"/>
        <v>0</v>
      </c>
      <c r="I2041">
        <f t="shared" si="95"/>
        <v>0</v>
      </c>
    </row>
    <row r="2042" spans="1:9" x14ac:dyDescent="0.3">
      <c r="A2042" s="12">
        <v>94000</v>
      </c>
      <c r="B2042" s="5">
        <v>94050</v>
      </c>
      <c r="C2042" s="6">
        <v>16856</v>
      </c>
      <c r="D2042" s="6">
        <v>12565</v>
      </c>
      <c r="E2042" s="6">
        <v>16856</v>
      </c>
      <c r="F2042" s="13">
        <v>15464</v>
      </c>
      <c r="G2042">
        <f t="shared" si="93"/>
        <v>0</v>
      </c>
      <c r="H2042">
        <f t="shared" si="94"/>
        <v>0</v>
      </c>
      <c r="I2042">
        <f t="shared" si="95"/>
        <v>0</v>
      </c>
    </row>
    <row r="2043" spans="1:9" x14ac:dyDescent="0.3">
      <c r="A2043" s="12">
        <v>94050</v>
      </c>
      <c r="B2043" s="5">
        <v>94100</v>
      </c>
      <c r="C2043" s="6">
        <v>16868</v>
      </c>
      <c r="D2043" s="6">
        <v>12576</v>
      </c>
      <c r="E2043" s="6">
        <v>16868</v>
      </c>
      <c r="F2043" s="13">
        <v>15476</v>
      </c>
      <c r="G2043">
        <f t="shared" si="93"/>
        <v>0</v>
      </c>
      <c r="H2043">
        <f t="shared" si="94"/>
        <v>0</v>
      </c>
      <c r="I2043">
        <f t="shared" si="95"/>
        <v>0</v>
      </c>
    </row>
    <row r="2044" spans="1:9" x14ac:dyDescent="0.3">
      <c r="A2044" s="12">
        <v>94100</v>
      </c>
      <c r="B2044" s="5">
        <v>94150</v>
      </c>
      <c r="C2044" s="6">
        <v>16880</v>
      </c>
      <c r="D2044" s="6">
        <v>12587</v>
      </c>
      <c r="E2044" s="6">
        <v>16880</v>
      </c>
      <c r="F2044" s="13">
        <v>15488</v>
      </c>
      <c r="G2044">
        <f t="shared" si="93"/>
        <v>0</v>
      </c>
      <c r="H2044">
        <f t="shared" si="94"/>
        <v>0</v>
      </c>
      <c r="I2044">
        <f t="shared" si="95"/>
        <v>0</v>
      </c>
    </row>
    <row r="2045" spans="1:9" x14ac:dyDescent="0.3">
      <c r="A2045" s="12">
        <v>94150</v>
      </c>
      <c r="B2045" s="5">
        <v>94200</v>
      </c>
      <c r="C2045" s="6">
        <v>16892</v>
      </c>
      <c r="D2045" s="6">
        <v>12598</v>
      </c>
      <c r="E2045" s="6">
        <v>16892</v>
      </c>
      <c r="F2045" s="13">
        <v>15500</v>
      </c>
      <c r="G2045">
        <f t="shared" si="93"/>
        <v>0</v>
      </c>
      <c r="H2045">
        <f t="shared" si="94"/>
        <v>0</v>
      </c>
      <c r="I2045">
        <f t="shared" si="95"/>
        <v>0</v>
      </c>
    </row>
    <row r="2046" spans="1:9" x14ac:dyDescent="0.3">
      <c r="A2046" s="12">
        <v>94200</v>
      </c>
      <c r="B2046" s="5">
        <v>94250</v>
      </c>
      <c r="C2046" s="6">
        <v>16904</v>
      </c>
      <c r="D2046" s="6">
        <v>12609</v>
      </c>
      <c r="E2046" s="6">
        <v>16904</v>
      </c>
      <c r="F2046" s="13">
        <v>15512</v>
      </c>
      <c r="G2046">
        <f t="shared" si="93"/>
        <v>0</v>
      </c>
      <c r="H2046">
        <f t="shared" si="94"/>
        <v>0</v>
      </c>
      <c r="I2046">
        <f t="shared" si="95"/>
        <v>0</v>
      </c>
    </row>
    <row r="2047" spans="1:9" x14ac:dyDescent="0.3">
      <c r="A2047" s="12">
        <v>94250</v>
      </c>
      <c r="B2047" s="5">
        <v>94300</v>
      </c>
      <c r="C2047" s="6">
        <v>16916</v>
      </c>
      <c r="D2047" s="6">
        <v>12620</v>
      </c>
      <c r="E2047" s="6">
        <v>16916</v>
      </c>
      <c r="F2047" s="13">
        <v>15524</v>
      </c>
      <c r="G2047">
        <f t="shared" si="93"/>
        <v>0</v>
      </c>
      <c r="H2047">
        <f t="shared" si="94"/>
        <v>0</v>
      </c>
      <c r="I2047">
        <f t="shared" si="95"/>
        <v>0</v>
      </c>
    </row>
    <row r="2048" spans="1:9" x14ac:dyDescent="0.3">
      <c r="A2048" s="12">
        <v>94300</v>
      </c>
      <c r="B2048" s="5">
        <v>94350</v>
      </c>
      <c r="C2048" s="6">
        <v>16928</v>
      </c>
      <c r="D2048" s="6">
        <v>12631</v>
      </c>
      <c r="E2048" s="6">
        <v>16928</v>
      </c>
      <c r="F2048" s="13">
        <v>15536</v>
      </c>
      <c r="G2048">
        <f t="shared" si="93"/>
        <v>0</v>
      </c>
      <c r="H2048">
        <f t="shared" si="94"/>
        <v>0</v>
      </c>
      <c r="I2048">
        <f t="shared" si="95"/>
        <v>0</v>
      </c>
    </row>
    <row r="2049" spans="1:9" x14ac:dyDescent="0.3">
      <c r="A2049" s="12">
        <v>94350</v>
      </c>
      <c r="B2049" s="5">
        <v>94400</v>
      </c>
      <c r="C2049" s="6">
        <v>16940</v>
      </c>
      <c r="D2049" s="6">
        <v>12642</v>
      </c>
      <c r="E2049" s="6">
        <v>16940</v>
      </c>
      <c r="F2049" s="13">
        <v>15548</v>
      </c>
      <c r="G2049">
        <f t="shared" si="93"/>
        <v>0</v>
      </c>
      <c r="H2049">
        <f t="shared" si="94"/>
        <v>0</v>
      </c>
      <c r="I2049">
        <f t="shared" si="95"/>
        <v>0</v>
      </c>
    </row>
    <row r="2050" spans="1:9" x14ac:dyDescent="0.3">
      <c r="A2050" s="12">
        <v>94400</v>
      </c>
      <c r="B2050" s="5">
        <v>94450</v>
      </c>
      <c r="C2050" s="6">
        <v>16952</v>
      </c>
      <c r="D2050" s="6">
        <v>12653</v>
      </c>
      <c r="E2050" s="6">
        <v>16952</v>
      </c>
      <c r="F2050" s="13">
        <v>15560</v>
      </c>
      <c r="G2050">
        <f t="shared" si="93"/>
        <v>0</v>
      </c>
      <c r="H2050">
        <f t="shared" si="94"/>
        <v>0</v>
      </c>
      <c r="I2050">
        <f t="shared" si="95"/>
        <v>0</v>
      </c>
    </row>
    <row r="2051" spans="1:9" x14ac:dyDescent="0.3">
      <c r="A2051" s="12">
        <v>94450</v>
      </c>
      <c r="B2051" s="5">
        <v>94500</v>
      </c>
      <c r="C2051" s="6">
        <v>16964</v>
      </c>
      <c r="D2051" s="6">
        <v>12664</v>
      </c>
      <c r="E2051" s="6">
        <v>16964</v>
      </c>
      <c r="F2051" s="13">
        <v>15572</v>
      </c>
      <c r="G2051">
        <f t="shared" si="93"/>
        <v>0</v>
      </c>
      <c r="H2051">
        <f t="shared" si="94"/>
        <v>0</v>
      </c>
      <c r="I2051">
        <f t="shared" si="95"/>
        <v>0</v>
      </c>
    </row>
    <row r="2052" spans="1:9" x14ac:dyDescent="0.3">
      <c r="A2052" s="12">
        <v>94500</v>
      </c>
      <c r="B2052" s="5">
        <v>94550</v>
      </c>
      <c r="C2052" s="6">
        <v>16976</v>
      </c>
      <c r="D2052" s="6">
        <v>12675</v>
      </c>
      <c r="E2052" s="6">
        <v>16976</v>
      </c>
      <c r="F2052" s="13">
        <v>15584</v>
      </c>
      <c r="G2052">
        <f t="shared" si="93"/>
        <v>0</v>
      </c>
      <c r="H2052">
        <f t="shared" si="94"/>
        <v>0</v>
      </c>
      <c r="I2052">
        <f t="shared" si="95"/>
        <v>0</v>
      </c>
    </row>
    <row r="2053" spans="1:9" x14ac:dyDescent="0.3">
      <c r="A2053" s="12">
        <v>94550</v>
      </c>
      <c r="B2053" s="5">
        <v>94600</v>
      </c>
      <c r="C2053" s="6">
        <v>16988</v>
      </c>
      <c r="D2053" s="6">
        <v>12686</v>
      </c>
      <c r="E2053" s="6">
        <v>16988</v>
      </c>
      <c r="F2053" s="13">
        <v>15596</v>
      </c>
      <c r="G2053">
        <f t="shared" si="93"/>
        <v>0</v>
      </c>
      <c r="H2053">
        <f t="shared" si="94"/>
        <v>0</v>
      </c>
      <c r="I2053">
        <f t="shared" si="95"/>
        <v>0</v>
      </c>
    </row>
    <row r="2054" spans="1:9" x14ac:dyDescent="0.3">
      <c r="A2054" s="12">
        <v>94600</v>
      </c>
      <c r="B2054" s="5">
        <v>94650</v>
      </c>
      <c r="C2054" s="6">
        <v>17000</v>
      </c>
      <c r="D2054" s="6">
        <v>12697</v>
      </c>
      <c r="E2054" s="6">
        <v>17000</v>
      </c>
      <c r="F2054" s="13">
        <v>15608</v>
      </c>
      <c r="G2054">
        <f t="shared" si="93"/>
        <v>0</v>
      </c>
      <c r="H2054">
        <f t="shared" si="94"/>
        <v>0</v>
      </c>
      <c r="I2054">
        <f t="shared" si="95"/>
        <v>0</v>
      </c>
    </row>
    <row r="2055" spans="1:9" x14ac:dyDescent="0.3">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
      <c r="A2056" s="12">
        <v>94700</v>
      </c>
      <c r="B2056" s="5">
        <v>94750</v>
      </c>
      <c r="C2056" s="6">
        <v>17024</v>
      </c>
      <c r="D2056" s="6">
        <v>12719</v>
      </c>
      <c r="E2056" s="6">
        <v>17024</v>
      </c>
      <c r="F2056" s="13">
        <v>15632</v>
      </c>
      <c r="G2056">
        <f t="shared" si="96"/>
        <v>0</v>
      </c>
      <c r="H2056">
        <f t="shared" si="97"/>
        <v>0</v>
      </c>
      <c r="I2056">
        <f t="shared" si="98"/>
        <v>0</v>
      </c>
    </row>
    <row r="2057" spans="1:9" x14ac:dyDescent="0.3">
      <c r="A2057" s="12">
        <v>94750</v>
      </c>
      <c r="B2057" s="5">
        <v>94800</v>
      </c>
      <c r="C2057" s="6">
        <v>17036</v>
      </c>
      <c r="D2057" s="6">
        <v>12730</v>
      </c>
      <c r="E2057" s="6">
        <v>17036</v>
      </c>
      <c r="F2057" s="13">
        <v>15644</v>
      </c>
      <c r="G2057">
        <f t="shared" si="96"/>
        <v>0</v>
      </c>
      <c r="H2057">
        <f t="shared" si="97"/>
        <v>0</v>
      </c>
      <c r="I2057">
        <f t="shared" si="98"/>
        <v>0</v>
      </c>
    </row>
    <row r="2058" spans="1:9" x14ac:dyDescent="0.3">
      <c r="A2058" s="12">
        <v>94800</v>
      </c>
      <c r="B2058" s="5">
        <v>94850</v>
      </c>
      <c r="C2058" s="6">
        <v>17048</v>
      </c>
      <c r="D2058" s="6">
        <v>12741</v>
      </c>
      <c r="E2058" s="6">
        <v>17048</v>
      </c>
      <c r="F2058" s="13">
        <v>15656</v>
      </c>
      <c r="G2058">
        <f t="shared" si="96"/>
        <v>0</v>
      </c>
      <c r="H2058">
        <f t="shared" si="97"/>
        <v>0</v>
      </c>
      <c r="I2058">
        <f t="shared" si="98"/>
        <v>0</v>
      </c>
    </row>
    <row r="2059" spans="1:9" x14ac:dyDescent="0.3">
      <c r="A2059" s="12">
        <v>94850</v>
      </c>
      <c r="B2059" s="5">
        <v>94900</v>
      </c>
      <c r="C2059" s="6">
        <v>17060</v>
      </c>
      <c r="D2059" s="6">
        <v>12752</v>
      </c>
      <c r="E2059" s="6">
        <v>17060</v>
      </c>
      <c r="F2059" s="13">
        <v>15668</v>
      </c>
      <c r="G2059">
        <f t="shared" si="96"/>
        <v>0</v>
      </c>
      <c r="H2059">
        <f t="shared" si="97"/>
        <v>0</v>
      </c>
      <c r="I2059">
        <f t="shared" si="98"/>
        <v>0</v>
      </c>
    </row>
    <row r="2060" spans="1:9" x14ac:dyDescent="0.3">
      <c r="A2060" s="12">
        <v>94900</v>
      </c>
      <c r="B2060" s="5">
        <v>94950</v>
      </c>
      <c r="C2060" s="6">
        <v>17072</v>
      </c>
      <c r="D2060" s="6">
        <v>12763</v>
      </c>
      <c r="E2060" s="6">
        <v>17072</v>
      </c>
      <c r="F2060" s="13">
        <v>15680</v>
      </c>
      <c r="G2060">
        <f t="shared" si="96"/>
        <v>0</v>
      </c>
      <c r="H2060">
        <f t="shared" si="97"/>
        <v>0</v>
      </c>
      <c r="I2060">
        <f t="shared" si="98"/>
        <v>0</v>
      </c>
    </row>
    <row r="2061" spans="1:9" ht="15" thickBot="1" x14ac:dyDescent="0.35">
      <c r="A2061" s="12">
        <v>94950</v>
      </c>
      <c r="B2061" s="5">
        <v>95000</v>
      </c>
      <c r="C2061" s="6">
        <v>17084</v>
      </c>
      <c r="D2061" s="6">
        <v>12774</v>
      </c>
      <c r="E2061" s="6">
        <v>17084</v>
      </c>
      <c r="F2061" s="13">
        <v>15692</v>
      </c>
      <c r="G2061">
        <f t="shared" si="96"/>
        <v>0</v>
      </c>
      <c r="H2061">
        <f t="shared" si="97"/>
        <v>0</v>
      </c>
      <c r="I2061">
        <f t="shared" si="98"/>
        <v>0</v>
      </c>
    </row>
    <row r="2062" spans="1:9" ht="15.6" thickTop="1" thickBot="1" x14ac:dyDescent="0.35">
      <c r="A2062" s="23">
        <v>95000</v>
      </c>
      <c r="B2062" s="24"/>
      <c r="C2062" s="24"/>
      <c r="D2062" s="24"/>
      <c r="E2062" s="24"/>
      <c r="F2062" s="25"/>
      <c r="G2062">
        <f t="shared" si="96"/>
        <v>0</v>
      </c>
      <c r="H2062">
        <f t="shared" si="97"/>
        <v>0</v>
      </c>
      <c r="I2062">
        <f t="shared" si="98"/>
        <v>0</v>
      </c>
    </row>
    <row r="2063" spans="1:9" x14ac:dyDescent="0.3">
      <c r="A2063" s="12">
        <v>95000</v>
      </c>
      <c r="B2063" s="5">
        <v>95050</v>
      </c>
      <c r="C2063" s="6">
        <v>17096</v>
      </c>
      <c r="D2063" s="6">
        <v>12785</v>
      </c>
      <c r="E2063" s="6">
        <v>17096</v>
      </c>
      <c r="F2063" s="13">
        <v>15704</v>
      </c>
      <c r="G2063">
        <f t="shared" si="96"/>
        <v>0</v>
      </c>
      <c r="H2063">
        <f t="shared" si="97"/>
        <v>0</v>
      </c>
      <c r="I2063">
        <f t="shared" si="98"/>
        <v>0</v>
      </c>
    </row>
    <row r="2064" spans="1:9" x14ac:dyDescent="0.3">
      <c r="A2064" s="12">
        <v>95050</v>
      </c>
      <c r="B2064" s="5">
        <v>95100</v>
      </c>
      <c r="C2064" s="6">
        <v>17108</v>
      </c>
      <c r="D2064" s="6">
        <v>12796</v>
      </c>
      <c r="E2064" s="6">
        <v>17108</v>
      </c>
      <c r="F2064" s="13">
        <v>15716</v>
      </c>
      <c r="G2064">
        <f t="shared" si="96"/>
        <v>0</v>
      </c>
      <c r="H2064">
        <f t="shared" si="97"/>
        <v>0</v>
      </c>
      <c r="I2064">
        <f t="shared" si="98"/>
        <v>0</v>
      </c>
    </row>
    <row r="2065" spans="1:9" x14ac:dyDescent="0.3">
      <c r="A2065" s="12">
        <v>95100</v>
      </c>
      <c r="B2065" s="5">
        <v>95150</v>
      </c>
      <c r="C2065" s="6">
        <v>17120</v>
      </c>
      <c r="D2065" s="6">
        <v>12807</v>
      </c>
      <c r="E2065" s="6">
        <v>17120</v>
      </c>
      <c r="F2065" s="13">
        <v>15728</v>
      </c>
      <c r="G2065">
        <f t="shared" si="96"/>
        <v>0</v>
      </c>
      <c r="H2065">
        <f t="shared" si="97"/>
        <v>0</v>
      </c>
      <c r="I2065">
        <f t="shared" si="98"/>
        <v>0</v>
      </c>
    </row>
    <row r="2066" spans="1:9" x14ac:dyDescent="0.3">
      <c r="A2066" s="12">
        <v>95150</v>
      </c>
      <c r="B2066" s="5">
        <v>95200</v>
      </c>
      <c r="C2066" s="6">
        <v>17132</v>
      </c>
      <c r="D2066" s="6">
        <v>12818</v>
      </c>
      <c r="E2066" s="6">
        <v>17132</v>
      </c>
      <c r="F2066" s="13">
        <v>15740</v>
      </c>
      <c r="G2066">
        <f t="shared" si="96"/>
        <v>0</v>
      </c>
      <c r="H2066">
        <f t="shared" si="97"/>
        <v>0</v>
      </c>
      <c r="I2066">
        <f t="shared" si="98"/>
        <v>0</v>
      </c>
    </row>
    <row r="2067" spans="1:9" x14ac:dyDescent="0.3">
      <c r="A2067" s="12">
        <v>95200</v>
      </c>
      <c r="B2067" s="5">
        <v>95250</v>
      </c>
      <c r="C2067" s="6">
        <v>17144</v>
      </c>
      <c r="D2067" s="6">
        <v>12829</v>
      </c>
      <c r="E2067" s="6">
        <v>17144</v>
      </c>
      <c r="F2067" s="13">
        <v>15752</v>
      </c>
      <c r="G2067">
        <f t="shared" si="96"/>
        <v>0</v>
      </c>
      <c r="H2067">
        <f t="shared" si="97"/>
        <v>0</v>
      </c>
      <c r="I2067">
        <f t="shared" si="98"/>
        <v>0</v>
      </c>
    </row>
    <row r="2068" spans="1:9" x14ac:dyDescent="0.3">
      <c r="A2068" s="12">
        <v>95250</v>
      </c>
      <c r="B2068" s="5">
        <v>95300</v>
      </c>
      <c r="C2068" s="6">
        <v>17156</v>
      </c>
      <c r="D2068" s="6">
        <v>12840</v>
      </c>
      <c r="E2068" s="6">
        <v>17156</v>
      </c>
      <c r="F2068" s="13">
        <v>15764</v>
      </c>
      <c r="G2068">
        <f t="shared" si="96"/>
        <v>0</v>
      </c>
      <c r="H2068">
        <f t="shared" si="97"/>
        <v>0</v>
      </c>
      <c r="I2068">
        <f t="shared" si="98"/>
        <v>0</v>
      </c>
    </row>
    <row r="2069" spans="1:9" x14ac:dyDescent="0.3">
      <c r="A2069" s="12">
        <v>95300</v>
      </c>
      <c r="B2069" s="5">
        <v>95350</v>
      </c>
      <c r="C2069" s="6">
        <v>17168</v>
      </c>
      <c r="D2069" s="6">
        <v>12851</v>
      </c>
      <c r="E2069" s="6">
        <v>17168</v>
      </c>
      <c r="F2069" s="13">
        <v>15776</v>
      </c>
      <c r="G2069">
        <f t="shared" si="96"/>
        <v>0</v>
      </c>
      <c r="H2069">
        <f t="shared" si="97"/>
        <v>0</v>
      </c>
      <c r="I2069">
        <f t="shared" si="98"/>
        <v>0</v>
      </c>
    </row>
    <row r="2070" spans="1:9" x14ac:dyDescent="0.3">
      <c r="A2070" s="12">
        <v>95350</v>
      </c>
      <c r="B2070" s="5">
        <v>95400</v>
      </c>
      <c r="C2070" s="6">
        <v>17180</v>
      </c>
      <c r="D2070" s="6">
        <v>12862</v>
      </c>
      <c r="E2070" s="6">
        <v>17180</v>
      </c>
      <c r="F2070" s="13">
        <v>15788</v>
      </c>
      <c r="G2070">
        <f t="shared" si="96"/>
        <v>0</v>
      </c>
      <c r="H2070">
        <f t="shared" si="97"/>
        <v>0</v>
      </c>
      <c r="I2070">
        <f t="shared" si="98"/>
        <v>0</v>
      </c>
    </row>
    <row r="2071" spans="1:9" x14ac:dyDescent="0.3">
      <c r="A2071" s="12">
        <v>95400</v>
      </c>
      <c r="B2071" s="5">
        <v>95450</v>
      </c>
      <c r="C2071" s="6">
        <v>17192</v>
      </c>
      <c r="D2071" s="6">
        <v>12873</v>
      </c>
      <c r="E2071" s="6">
        <v>17192</v>
      </c>
      <c r="F2071" s="13">
        <v>15800</v>
      </c>
      <c r="G2071">
        <f t="shared" si="96"/>
        <v>0</v>
      </c>
      <c r="H2071">
        <f t="shared" si="97"/>
        <v>0</v>
      </c>
      <c r="I2071">
        <f t="shared" si="98"/>
        <v>0</v>
      </c>
    </row>
    <row r="2072" spans="1:9" x14ac:dyDescent="0.3">
      <c r="A2072" s="12">
        <v>95450</v>
      </c>
      <c r="B2072" s="5">
        <v>95500</v>
      </c>
      <c r="C2072" s="6">
        <v>17204</v>
      </c>
      <c r="D2072" s="6">
        <v>12884</v>
      </c>
      <c r="E2072" s="6">
        <v>17204</v>
      </c>
      <c r="F2072" s="13">
        <v>15812</v>
      </c>
      <c r="G2072">
        <f t="shared" si="96"/>
        <v>0</v>
      </c>
      <c r="H2072">
        <f t="shared" si="97"/>
        <v>0</v>
      </c>
      <c r="I2072">
        <f t="shared" si="98"/>
        <v>0</v>
      </c>
    </row>
    <row r="2073" spans="1:9" x14ac:dyDescent="0.3">
      <c r="A2073" s="12">
        <v>95500</v>
      </c>
      <c r="B2073" s="5">
        <v>95550</v>
      </c>
      <c r="C2073" s="6">
        <v>17216</v>
      </c>
      <c r="D2073" s="6">
        <v>12895</v>
      </c>
      <c r="E2073" s="6">
        <v>17216</v>
      </c>
      <c r="F2073" s="13">
        <v>15824</v>
      </c>
      <c r="G2073">
        <f t="shared" si="96"/>
        <v>0</v>
      </c>
      <c r="H2073">
        <f t="shared" si="97"/>
        <v>0</v>
      </c>
      <c r="I2073">
        <f t="shared" si="98"/>
        <v>0</v>
      </c>
    </row>
    <row r="2074" spans="1:9" x14ac:dyDescent="0.3">
      <c r="A2074" s="12">
        <v>95550</v>
      </c>
      <c r="B2074" s="5">
        <v>95600</v>
      </c>
      <c r="C2074" s="6">
        <v>17228</v>
      </c>
      <c r="D2074" s="6">
        <v>12906</v>
      </c>
      <c r="E2074" s="6">
        <v>17228</v>
      </c>
      <c r="F2074" s="13">
        <v>15836</v>
      </c>
      <c r="G2074">
        <f t="shared" si="96"/>
        <v>0</v>
      </c>
      <c r="H2074">
        <f t="shared" si="97"/>
        <v>0</v>
      </c>
      <c r="I2074">
        <f t="shared" si="98"/>
        <v>0</v>
      </c>
    </row>
    <row r="2075" spans="1:9" x14ac:dyDescent="0.3">
      <c r="A2075" s="12">
        <v>95600</v>
      </c>
      <c r="B2075" s="5">
        <v>95650</v>
      </c>
      <c r="C2075" s="6">
        <v>17240</v>
      </c>
      <c r="D2075" s="6">
        <v>12917</v>
      </c>
      <c r="E2075" s="6">
        <v>17240</v>
      </c>
      <c r="F2075" s="13">
        <v>15848</v>
      </c>
      <c r="G2075">
        <f t="shared" si="96"/>
        <v>0</v>
      </c>
      <c r="H2075">
        <f t="shared" si="97"/>
        <v>0</v>
      </c>
      <c r="I2075">
        <f t="shared" si="98"/>
        <v>0</v>
      </c>
    </row>
    <row r="2076" spans="1:9" x14ac:dyDescent="0.3">
      <c r="A2076" s="12">
        <v>95650</v>
      </c>
      <c r="B2076" s="5">
        <v>95700</v>
      </c>
      <c r="C2076" s="6">
        <v>17252</v>
      </c>
      <c r="D2076" s="6">
        <v>12928</v>
      </c>
      <c r="E2076" s="6">
        <v>17252</v>
      </c>
      <c r="F2076" s="13">
        <v>15860</v>
      </c>
      <c r="G2076">
        <f t="shared" si="96"/>
        <v>0</v>
      </c>
      <c r="H2076">
        <f t="shared" si="97"/>
        <v>0</v>
      </c>
      <c r="I2076">
        <f t="shared" si="98"/>
        <v>0</v>
      </c>
    </row>
    <row r="2077" spans="1:9" x14ac:dyDescent="0.3">
      <c r="A2077" s="12">
        <v>95700</v>
      </c>
      <c r="B2077" s="5">
        <v>95750</v>
      </c>
      <c r="C2077" s="6">
        <v>17264</v>
      </c>
      <c r="D2077" s="6">
        <v>12939</v>
      </c>
      <c r="E2077" s="6">
        <v>17264</v>
      </c>
      <c r="F2077" s="13">
        <v>15872</v>
      </c>
      <c r="G2077">
        <f t="shared" si="96"/>
        <v>0</v>
      </c>
      <c r="H2077">
        <f t="shared" si="97"/>
        <v>0</v>
      </c>
      <c r="I2077">
        <f t="shared" si="98"/>
        <v>0</v>
      </c>
    </row>
    <row r="2078" spans="1:9" x14ac:dyDescent="0.3">
      <c r="A2078" s="12">
        <v>95750</v>
      </c>
      <c r="B2078" s="5">
        <v>95800</v>
      </c>
      <c r="C2078" s="6">
        <v>17276</v>
      </c>
      <c r="D2078" s="6">
        <v>12950</v>
      </c>
      <c r="E2078" s="6">
        <v>17276</v>
      </c>
      <c r="F2078" s="13">
        <v>15884</v>
      </c>
      <c r="G2078">
        <f t="shared" si="96"/>
        <v>0</v>
      </c>
      <c r="H2078">
        <f t="shared" si="97"/>
        <v>0</v>
      </c>
      <c r="I2078">
        <f t="shared" si="98"/>
        <v>0</v>
      </c>
    </row>
    <row r="2079" spans="1:9" x14ac:dyDescent="0.3">
      <c r="A2079" s="12">
        <v>95800</v>
      </c>
      <c r="B2079" s="5">
        <v>95850</v>
      </c>
      <c r="C2079" s="6">
        <v>17288</v>
      </c>
      <c r="D2079" s="6">
        <v>12961</v>
      </c>
      <c r="E2079" s="6">
        <v>17288</v>
      </c>
      <c r="F2079" s="13">
        <v>15896</v>
      </c>
      <c r="G2079">
        <f t="shared" si="96"/>
        <v>0</v>
      </c>
      <c r="H2079">
        <f t="shared" si="97"/>
        <v>0</v>
      </c>
      <c r="I2079">
        <f t="shared" si="98"/>
        <v>0</v>
      </c>
    </row>
    <row r="2080" spans="1:9" x14ac:dyDescent="0.3">
      <c r="A2080" s="12">
        <v>95850</v>
      </c>
      <c r="B2080" s="5">
        <v>95900</v>
      </c>
      <c r="C2080" s="6">
        <v>17300</v>
      </c>
      <c r="D2080" s="6">
        <v>12972</v>
      </c>
      <c r="E2080" s="6">
        <v>17300</v>
      </c>
      <c r="F2080" s="13">
        <v>15908</v>
      </c>
      <c r="G2080">
        <f t="shared" si="96"/>
        <v>0</v>
      </c>
      <c r="H2080">
        <f t="shared" si="97"/>
        <v>0</v>
      </c>
      <c r="I2080">
        <f t="shared" si="98"/>
        <v>0</v>
      </c>
    </row>
    <row r="2081" spans="1:9" x14ac:dyDescent="0.3">
      <c r="A2081" s="12">
        <v>95900</v>
      </c>
      <c r="B2081" s="5">
        <v>95950</v>
      </c>
      <c r="C2081" s="6">
        <v>17312</v>
      </c>
      <c r="D2081" s="6">
        <v>12983</v>
      </c>
      <c r="E2081" s="6">
        <v>17312</v>
      </c>
      <c r="F2081" s="13">
        <v>15920</v>
      </c>
      <c r="G2081">
        <f t="shared" si="96"/>
        <v>0</v>
      </c>
      <c r="H2081">
        <f t="shared" si="97"/>
        <v>0</v>
      </c>
      <c r="I2081">
        <f t="shared" si="98"/>
        <v>0</v>
      </c>
    </row>
    <row r="2082" spans="1:9" ht="15" thickBot="1" x14ac:dyDescent="0.35">
      <c r="A2082" s="12">
        <v>95950</v>
      </c>
      <c r="B2082" s="5">
        <v>96000</v>
      </c>
      <c r="C2082" s="6">
        <v>17324</v>
      </c>
      <c r="D2082" s="6">
        <v>12994</v>
      </c>
      <c r="E2082" s="6">
        <v>17324</v>
      </c>
      <c r="F2082" s="13">
        <v>15932</v>
      </c>
      <c r="G2082">
        <f t="shared" si="96"/>
        <v>0</v>
      </c>
      <c r="H2082">
        <f t="shared" si="97"/>
        <v>0</v>
      </c>
      <c r="I2082">
        <f t="shared" si="98"/>
        <v>0</v>
      </c>
    </row>
    <row r="2083" spans="1:9" ht="15.6" thickTop="1" thickBot="1" x14ac:dyDescent="0.35">
      <c r="A2083" s="23">
        <v>96000</v>
      </c>
      <c r="B2083" s="24"/>
      <c r="C2083" s="24"/>
      <c r="D2083" s="24"/>
      <c r="E2083" s="24"/>
      <c r="F2083" s="25"/>
      <c r="G2083">
        <f t="shared" si="96"/>
        <v>0</v>
      </c>
      <c r="H2083">
        <f t="shared" si="97"/>
        <v>0</v>
      </c>
      <c r="I2083">
        <f t="shared" si="98"/>
        <v>0</v>
      </c>
    </row>
    <row r="2084" spans="1:9" x14ac:dyDescent="0.3">
      <c r="A2084" s="12">
        <v>96000</v>
      </c>
      <c r="B2084" s="5">
        <v>96050</v>
      </c>
      <c r="C2084" s="6">
        <v>17336</v>
      </c>
      <c r="D2084" s="6">
        <v>13005</v>
      </c>
      <c r="E2084" s="6">
        <v>17336</v>
      </c>
      <c r="F2084" s="13">
        <v>15944</v>
      </c>
      <c r="G2084">
        <f t="shared" si="96"/>
        <v>0</v>
      </c>
      <c r="H2084">
        <f t="shared" si="97"/>
        <v>0</v>
      </c>
      <c r="I2084">
        <f t="shared" si="98"/>
        <v>0</v>
      </c>
    </row>
    <row r="2085" spans="1:9" x14ac:dyDescent="0.3">
      <c r="A2085" s="12">
        <v>96050</v>
      </c>
      <c r="B2085" s="5">
        <v>96100</v>
      </c>
      <c r="C2085" s="6">
        <v>17348</v>
      </c>
      <c r="D2085" s="6">
        <v>13016</v>
      </c>
      <c r="E2085" s="6">
        <v>17348</v>
      </c>
      <c r="F2085" s="13">
        <v>15956</v>
      </c>
      <c r="G2085">
        <f t="shared" si="96"/>
        <v>0</v>
      </c>
      <c r="H2085">
        <f t="shared" si="97"/>
        <v>0</v>
      </c>
      <c r="I2085">
        <f t="shared" si="98"/>
        <v>0</v>
      </c>
    </row>
    <row r="2086" spans="1:9" x14ac:dyDescent="0.3">
      <c r="A2086" s="12">
        <v>96100</v>
      </c>
      <c r="B2086" s="5">
        <v>96150</v>
      </c>
      <c r="C2086" s="6">
        <v>17360</v>
      </c>
      <c r="D2086" s="6">
        <v>13027</v>
      </c>
      <c r="E2086" s="6">
        <v>17360</v>
      </c>
      <c r="F2086" s="13">
        <v>15968</v>
      </c>
      <c r="G2086">
        <f t="shared" si="96"/>
        <v>0</v>
      </c>
      <c r="H2086">
        <f t="shared" si="97"/>
        <v>0</v>
      </c>
      <c r="I2086">
        <f t="shared" si="98"/>
        <v>0</v>
      </c>
    </row>
    <row r="2087" spans="1:9" x14ac:dyDescent="0.3">
      <c r="A2087" s="12">
        <v>96150</v>
      </c>
      <c r="B2087" s="5">
        <v>96200</v>
      </c>
      <c r="C2087" s="6">
        <v>17372</v>
      </c>
      <c r="D2087" s="6">
        <v>13038</v>
      </c>
      <c r="E2087" s="6">
        <v>17372</v>
      </c>
      <c r="F2087" s="13">
        <v>15980</v>
      </c>
      <c r="G2087">
        <f t="shared" si="96"/>
        <v>0</v>
      </c>
      <c r="H2087">
        <f t="shared" si="97"/>
        <v>0</v>
      </c>
      <c r="I2087">
        <f t="shared" si="98"/>
        <v>0</v>
      </c>
    </row>
    <row r="2088" spans="1:9" x14ac:dyDescent="0.3">
      <c r="A2088" s="12">
        <v>96200</v>
      </c>
      <c r="B2088" s="5">
        <v>96250</v>
      </c>
      <c r="C2088" s="6">
        <v>17384</v>
      </c>
      <c r="D2088" s="6">
        <v>13049</v>
      </c>
      <c r="E2088" s="6">
        <v>17384</v>
      </c>
      <c r="F2088" s="13">
        <v>15992</v>
      </c>
      <c r="G2088">
        <f t="shared" si="96"/>
        <v>0</v>
      </c>
      <c r="H2088">
        <f t="shared" si="97"/>
        <v>0</v>
      </c>
      <c r="I2088">
        <f t="shared" si="98"/>
        <v>0</v>
      </c>
    </row>
    <row r="2089" spans="1:9" x14ac:dyDescent="0.3">
      <c r="A2089" s="12">
        <v>96250</v>
      </c>
      <c r="B2089" s="5">
        <v>96300</v>
      </c>
      <c r="C2089" s="6">
        <v>17396</v>
      </c>
      <c r="D2089" s="6">
        <v>13060</v>
      </c>
      <c r="E2089" s="6">
        <v>17396</v>
      </c>
      <c r="F2089" s="13">
        <v>16004</v>
      </c>
      <c r="G2089">
        <f t="shared" si="96"/>
        <v>0</v>
      </c>
      <c r="H2089">
        <f t="shared" si="97"/>
        <v>0</v>
      </c>
      <c r="I2089">
        <f t="shared" si="98"/>
        <v>0</v>
      </c>
    </row>
    <row r="2090" spans="1:9" x14ac:dyDescent="0.3">
      <c r="A2090" s="12">
        <v>96300</v>
      </c>
      <c r="B2090" s="5">
        <v>96350</v>
      </c>
      <c r="C2090" s="6">
        <v>17408</v>
      </c>
      <c r="D2090" s="6">
        <v>13071</v>
      </c>
      <c r="E2090" s="6">
        <v>17408</v>
      </c>
      <c r="F2090" s="13">
        <v>16016</v>
      </c>
      <c r="G2090">
        <f t="shared" si="96"/>
        <v>0</v>
      </c>
      <c r="H2090">
        <f t="shared" si="97"/>
        <v>0</v>
      </c>
      <c r="I2090">
        <f t="shared" si="98"/>
        <v>0</v>
      </c>
    </row>
    <row r="2091" spans="1:9" x14ac:dyDescent="0.3">
      <c r="A2091" s="12">
        <v>96350</v>
      </c>
      <c r="B2091" s="5">
        <v>96400</v>
      </c>
      <c r="C2091" s="6">
        <v>17420</v>
      </c>
      <c r="D2091" s="6">
        <v>13082</v>
      </c>
      <c r="E2091" s="6">
        <v>17420</v>
      </c>
      <c r="F2091" s="13">
        <v>16028</v>
      </c>
      <c r="G2091">
        <f t="shared" si="96"/>
        <v>0</v>
      </c>
      <c r="H2091">
        <f t="shared" si="97"/>
        <v>0</v>
      </c>
      <c r="I2091">
        <f t="shared" si="98"/>
        <v>0</v>
      </c>
    </row>
    <row r="2092" spans="1:9" x14ac:dyDescent="0.3">
      <c r="A2092" s="12">
        <v>96400</v>
      </c>
      <c r="B2092" s="5">
        <v>96450</v>
      </c>
      <c r="C2092" s="6">
        <v>17432</v>
      </c>
      <c r="D2092" s="6">
        <v>13093</v>
      </c>
      <c r="E2092" s="6">
        <v>17432</v>
      </c>
      <c r="F2092" s="13">
        <v>16040</v>
      </c>
      <c r="G2092">
        <f t="shared" si="96"/>
        <v>0</v>
      </c>
      <c r="H2092">
        <f t="shared" si="97"/>
        <v>0</v>
      </c>
      <c r="I2092">
        <f t="shared" si="98"/>
        <v>0</v>
      </c>
    </row>
    <row r="2093" spans="1:9" x14ac:dyDescent="0.3">
      <c r="A2093" s="12">
        <v>96450</v>
      </c>
      <c r="B2093" s="5">
        <v>96500</v>
      </c>
      <c r="C2093" s="6">
        <v>17444</v>
      </c>
      <c r="D2093" s="6">
        <v>13104</v>
      </c>
      <c r="E2093" s="6">
        <v>17444</v>
      </c>
      <c r="F2093" s="13">
        <v>16052</v>
      </c>
      <c r="G2093">
        <f t="shared" si="96"/>
        <v>0</v>
      </c>
      <c r="H2093">
        <f t="shared" si="97"/>
        <v>0</v>
      </c>
      <c r="I2093">
        <f t="shared" si="98"/>
        <v>0</v>
      </c>
    </row>
    <row r="2094" spans="1:9" x14ac:dyDescent="0.3">
      <c r="A2094" s="12">
        <v>96500</v>
      </c>
      <c r="B2094" s="5">
        <v>96550</v>
      </c>
      <c r="C2094" s="6">
        <v>17456</v>
      </c>
      <c r="D2094" s="6">
        <v>13115</v>
      </c>
      <c r="E2094" s="6">
        <v>17456</v>
      </c>
      <c r="F2094" s="13">
        <v>16064</v>
      </c>
      <c r="G2094">
        <f t="shared" si="96"/>
        <v>0</v>
      </c>
      <c r="H2094">
        <f t="shared" si="97"/>
        <v>0</v>
      </c>
      <c r="I2094">
        <f t="shared" si="98"/>
        <v>0</v>
      </c>
    </row>
    <row r="2095" spans="1:9" x14ac:dyDescent="0.3">
      <c r="A2095" s="12">
        <v>96550</v>
      </c>
      <c r="B2095" s="5">
        <v>96600</v>
      </c>
      <c r="C2095" s="6">
        <v>17468</v>
      </c>
      <c r="D2095" s="6">
        <v>13126</v>
      </c>
      <c r="E2095" s="6">
        <v>17468</v>
      </c>
      <c r="F2095" s="13">
        <v>16076</v>
      </c>
      <c r="G2095">
        <f t="shared" si="96"/>
        <v>0</v>
      </c>
      <c r="H2095">
        <f t="shared" si="97"/>
        <v>0</v>
      </c>
      <c r="I2095">
        <f t="shared" si="98"/>
        <v>0</v>
      </c>
    </row>
    <row r="2096" spans="1:9" x14ac:dyDescent="0.3">
      <c r="A2096" s="12">
        <v>96600</v>
      </c>
      <c r="B2096" s="5">
        <v>96650</v>
      </c>
      <c r="C2096" s="6">
        <v>17480</v>
      </c>
      <c r="D2096" s="6">
        <v>13137</v>
      </c>
      <c r="E2096" s="6">
        <v>17480</v>
      </c>
      <c r="F2096" s="13">
        <v>16088</v>
      </c>
      <c r="G2096">
        <f t="shared" si="96"/>
        <v>0</v>
      </c>
      <c r="H2096">
        <f t="shared" si="97"/>
        <v>0</v>
      </c>
      <c r="I2096">
        <f t="shared" si="98"/>
        <v>0</v>
      </c>
    </row>
    <row r="2097" spans="1:9" x14ac:dyDescent="0.3">
      <c r="A2097" s="12">
        <v>96650</v>
      </c>
      <c r="B2097" s="5">
        <v>96700</v>
      </c>
      <c r="C2097" s="6">
        <v>17492</v>
      </c>
      <c r="D2097" s="6">
        <v>13148</v>
      </c>
      <c r="E2097" s="6">
        <v>17492</v>
      </c>
      <c r="F2097" s="13">
        <v>16100</v>
      </c>
      <c r="G2097">
        <f t="shared" si="96"/>
        <v>0</v>
      </c>
      <c r="H2097">
        <f t="shared" si="97"/>
        <v>0</v>
      </c>
      <c r="I2097">
        <f t="shared" si="98"/>
        <v>0</v>
      </c>
    </row>
    <row r="2098" spans="1:9" x14ac:dyDescent="0.3">
      <c r="A2098" s="12">
        <v>96700</v>
      </c>
      <c r="B2098" s="5">
        <v>96750</v>
      </c>
      <c r="C2098" s="6">
        <v>17504</v>
      </c>
      <c r="D2098" s="6">
        <v>13159</v>
      </c>
      <c r="E2098" s="6">
        <v>17504</v>
      </c>
      <c r="F2098" s="13">
        <v>16112</v>
      </c>
      <c r="G2098">
        <f t="shared" si="96"/>
        <v>0</v>
      </c>
      <c r="H2098">
        <f t="shared" si="97"/>
        <v>0</v>
      </c>
      <c r="I2098">
        <f t="shared" si="98"/>
        <v>0</v>
      </c>
    </row>
    <row r="2099" spans="1:9" x14ac:dyDescent="0.3">
      <c r="A2099" s="12">
        <v>96750</v>
      </c>
      <c r="B2099" s="5">
        <v>96800</v>
      </c>
      <c r="C2099" s="6">
        <v>17516</v>
      </c>
      <c r="D2099" s="6">
        <v>13170</v>
      </c>
      <c r="E2099" s="6">
        <v>17516</v>
      </c>
      <c r="F2099" s="13">
        <v>16124</v>
      </c>
      <c r="G2099">
        <f t="shared" si="96"/>
        <v>0</v>
      </c>
      <c r="H2099">
        <f t="shared" si="97"/>
        <v>0</v>
      </c>
      <c r="I2099">
        <f t="shared" si="98"/>
        <v>0</v>
      </c>
    </row>
    <row r="2100" spans="1:9" x14ac:dyDescent="0.3">
      <c r="A2100" s="12">
        <v>96800</v>
      </c>
      <c r="B2100" s="5">
        <v>96850</v>
      </c>
      <c r="C2100" s="6">
        <v>17528</v>
      </c>
      <c r="D2100" s="6">
        <v>13181</v>
      </c>
      <c r="E2100" s="6">
        <v>17528</v>
      </c>
      <c r="F2100" s="13">
        <v>16136</v>
      </c>
      <c r="G2100">
        <f t="shared" si="96"/>
        <v>0</v>
      </c>
      <c r="H2100">
        <f t="shared" si="97"/>
        <v>0</v>
      </c>
      <c r="I2100">
        <f t="shared" si="98"/>
        <v>0</v>
      </c>
    </row>
    <row r="2101" spans="1:9" x14ac:dyDescent="0.3">
      <c r="A2101" s="12">
        <v>96850</v>
      </c>
      <c r="B2101" s="5">
        <v>96900</v>
      </c>
      <c r="C2101" s="6">
        <v>17540</v>
      </c>
      <c r="D2101" s="6">
        <v>13192</v>
      </c>
      <c r="E2101" s="6">
        <v>17540</v>
      </c>
      <c r="F2101" s="13">
        <v>16148</v>
      </c>
      <c r="G2101">
        <f t="shared" si="96"/>
        <v>0</v>
      </c>
      <c r="H2101">
        <f t="shared" si="97"/>
        <v>0</v>
      </c>
      <c r="I2101">
        <f t="shared" si="98"/>
        <v>0</v>
      </c>
    </row>
    <row r="2102" spans="1:9" x14ac:dyDescent="0.3">
      <c r="A2102" s="12">
        <v>96900</v>
      </c>
      <c r="B2102" s="5">
        <v>96950</v>
      </c>
      <c r="C2102" s="6">
        <v>17552</v>
      </c>
      <c r="D2102" s="6">
        <v>13203</v>
      </c>
      <c r="E2102" s="6">
        <v>17552</v>
      </c>
      <c r="F2102" s="13">
        <v>16160</v>
      </c>
      <c r="G2102">
        <f t="shared" si="96"/>
        <v>0</v>
      </c>
      <c r="H2102">
        <f t="shared" si="97"/>
        <v>0</v>
      </c>
      <c r="I2102">
        <f t="shared" si="98"/>
        <v>0</v>
      </c>
    </row>
    <row r="2103" spans="1:9" ht="15" thickBot="1" x14ac:dyDescent="0.35">
      <c r="A2103" s="12">
        <v>96950</v>
      </c>
      <c r="B2103" s="5">
        <v>97000</v>
      </c>
      <c r="C2103" s="6">
        <v>17564</v>
      </c>
      <c r="D2103" s="6">
        <v>13214</v>
      </c>
      <c r="E2103" s="6">
        <v>17564</v>
      </c>
      <c r="F2103" s="13">
        <v>16172</v>
      </c>
      <c r="G2103">
        <f t="shared" si="96"/>
        <v>0</v>
      </c>
      <c r="H2103">
        <f t="shared" si="97"/>
        <v>0</v>
      </c>
      <c r="I2103">
        <f t="shared" si="98"/>
        <v>0</v>
      </c>
    </row>
    <row r="2104" spans="1:9" ht="15.6" thickTop="1" thickBot="1" x14ac:dyDescent="0.35">
      <c r="A2104" s="23">
        <v>97000</v>
      </c>
      <c r="B2104" s="24"/>
      <c r="C2104" s="24"/>
      <c r="D2104" s="24"/>
      <c r="E2104" s="24"/>
      <c r="F2104" s="25"/>
      <c r="G2104">
        <f t="shared" si="96"/>
        <v>0</v>
      </c>
      <c r="H2104">
        <f t="shared" si="97"/>
        <v>0</v>
      </c>
      <c r="I2104">
        <f t="shared" si="98"/>
        <v>0</v>
      </c>
    </row>
    <row r="2105" spans="1:9" x14ac:dyDescent="0.3">
      <c r="A2105" s="12">
        <v>97000</v>
      </c>
      <c r="B2105" s="5">
        <v>97050</v>
      </c>
      <c r="C2105" s="6">
        <v>17576</v>
      </c>
      <c r="D2105" s="6">
        <v>13225</v>
      </c>
      <c r="E2105" s="6">
        <v>17576</v>
      </c>
      <c r="F2105" s="13">
        <v>16184</v>
      </c>
      <c r="G2105">
        <f t="shared" si="96"/>
        <v>0</v>
      </c>
      <c r="H2105">
        <f t="shared" si="97"/>
        <v>0</v>
      </c>
      <c r="I2105">
        <f t="shared" si="98"/>
        <v>0</v>
      </c>
    </row>
    <row r="2106" spans="1:9" x14ac:dyDescent="0.3">
      <c r="A2106" s="12">
        <v>97050</v>
      </c>
      <c r="B2106" s="5">
        <v>97100</v>
      </c>
      <c r="C2106" s="6">
        <v>17588</v>
      </c>
      <c r="D2106" s="6">
        <v>13236</v>
      </c>
      <c r="E2106" s="6">
        <v>17588</v>
      </c>
      <c r="F2106" s="13">
        <v>16196</v>
      </c>
      <c r="G2106">
        <f t="shared" si="96"/>
        <v>0</v>
      </c>
      <c r="H2106">
        <f t="shared" si="97"/>
        <v>0</v>
      </c>
      <c r="I2106">
        <f t="shared" si="98"/>
        <v>0</v>
      </c>
    </row>
    <row r="2107" spans="1:9" x14ac:dyDescent="0.3">
      <c r="A2107" s="12">
        <v>97100</v>
      </c>
      <c r="B2107" s="5">
        <v>97150</v>
      </c>
      <c r="C2107" s="6">
        <v>17600</v>
      </c>
      <c r="D2107" s="6">
        <v>13247</v>
      </c>
      <c r="E2107" s="6">
        <v>17600</v>
      </c>
      <c r="F2107" s="13">
        <v>16208</v>
      </c>
      <c r="G2107">
        <f t="shared" si="96"/>
        <v>0</v>
      </c>
      <c r="H2107">
        <f t="shared" si="97"/>
        <v>0</v>
      </c>
      <c r="I2107">
        <f t="shared" si="98"/>
        <v>0</v>
      </c>
    </row>
    <row r="2108" spans="1:9" x14ac:dyDescent="0.3">
      <c r="A2108" s="12">
        <v>97150</v>
      </c>
      <c r="B2108" s="5">
        <v>97200</v>
      </c>
      <c r="C2108" s="6">
        <v>17612</v>
      </c>
      <c r="D2108" s="6">
        <v>13258</v>
      </c>
      <c r="E2108" s="6">
        <v>17612</v>
      </c>
      <c r="F2108" s="13">
        <v>16220</v>
      </c>
      <c r="G2108">
        <f t="shared" si="96"/>
        <v>0</v>
      </c>
      <c r="H2108">
        <f t="shared" si="97"/>
        <v>0</v>
      </c>
      <c r="I2108">
        <f t="shared" si="98"/>
        <v>0</v>
      </c>
    </row>
    <row r="2109" spans="1:9" x14ac:dyDescent="0.3">
      <c r="A2109" s="12">
        <v>97200</v>
      </c>
      <c r="B2109" s="5">
        <v>97250</v>
      </c>
      <c r="C2109" s="6">
        <v>17624</v>
      </c>
      <c r="D2109" s="6">
        <v>13269</v>
      </c>
      <c r="E2109" s="6">
        <v>17624</v>
      </c>
      <c r="F2109" s="13">
        <v>16232</v>
      </c>
      <c r="G2109">
        <f t="shared" si="96"/>
        <v>0</v>
      </c>
      <c r="H2109">
        <f t="shared" si="97"/>
        <v>0</v>
      </c>
      <c r="I2109">
        <f t="shared" si="98"/>
        <v>0</v>
      </c>
    </row>
    <row r="2110" spans="1:9" x14ac:dyDescent="0.3">
      <c r="A2110" s="12">
        <v>97250</v>
      </c>
      <c r="B2110" s="5">
        <v>97300</v>
      </c>
      <c r="C2110" s="6">
        <v>17636</v>
      </c>
      <c r="D2110" s="6">
        <v>13280</v>
      </c>
      <c r="E2110" s="6">
        <v>17636</v>
      </c>
      <c r="F2110" s="13">
        <v>16244</v>
      </c>
      <c r="G2110">
        <f t="shared" si="96"/>
        <v>0</v>
      </c>
      <c r="H2110">
        <f t="shared" si="97"/>
        <v>0</v>
      </c>
      <c r="I2110">
        <f t="shared" si="98"/>
        <v>0</v>
      </c>
    </row>
    <row r="2111" spans="1:9" x14ac:dyDescent="0.3">
      <c r="A2111" s="12">
        <v>97300</v>
      </c>
      <c r="B2111" s="5">
        <v>97350</v>
      </c>
      <c r="C2111" s="6">
        <v>17648</v>
      </c>
      <c r="D2111" s="6">
        <v>13291</v>
      </c>
      <c r="E2111" s="6">
        <v>17648</v>
      </c>
      <c r="F2111" s="13">
        <v>16256</v>
      </c>
      <c r="G2111">
        <f t="shared" si="96"/>
        <v>0</v>
      </c>
      <c r="H2111">
        <f t="shared" si="97"/>
        <v>0</v>
      </c>
      <c r="I2111">
        <f t="shared" si="98"/>
        <v>0</v>
      </c>
    </row>
    <row r="2112" spans="1:9" x14ac:dyDescent="0.3">
      <c r="A2112" s="12">
        <v>97350</v>
      </c>
      <c r="B2112" s="5">
        <v>97400</v>
      </c>
      <c r="C2112" s="6">
        <v>17660</v>
      </c>
      <c r="D2112" s="6">
        <v>13302</v>
      </c>
      <c r="E2112" s="6">
        <v>17660</v>
      </c>
      <c r="F2112" s="13">
        <v>16268</v>
      </c>
      <c r="G2112">
        <f t="shared" si="96"/>
        <v>0</v>
      </c>
      <c r="H2112">
        <f t="shared" si="97"/>
        <v>0</v>
      </c>
      <c r="I2112">
        <f t="shared" si="98"/>
        <v>0</v>
      </c>
    </row>
    <row r="2113" spans="1:9" x14ac:dyDescent="0.3">
      <c r="A2113" s="12">
        <v>97400</v>
      </c>
      <c r="B2113" s="5">
        <v>97450</v>
      </c>
      <c r="C2113" s="6">
        <v>17672</v>
      </c>
      <c r="D2113" s="6">
        <v>13313</v>
      </c>
      <c r="E2113" s="6">
        <v>17672</v>
      </c>
      <c r="F2113" s="13">
        <v>16280</v>
      </c>
      <c r="G2113">
        <f t="shared" si="96"/>
        <v>0</v>
      </c>
      <c r="H2113">
        <f t="shared" si="97"/>
        <v>0</v>
      </c>
      <c r="I2113">
        <f t="shared" si="98"/>
        <v>0</v>
      </c>
    </row>
    <row r="2114" spans="1:9" x14ac:dyDescent="0.3">
      <c r="A2114" s="12">
        <v>97450</v>
      </c>
      <c r="B2114" s="5">
        <v>97500</v>
      </c>
      <c r="C2114" s="6">
        <v>17684</v>
      </c>
      <c r="D2114" s="6">
        <v>13324</v>
      </c>
      <c r="E2114" s="6">
        <v>17684</v>
      </c>
      <c r="F2114" s="13">
        <v>16292</v>
      </c>
      <c r="G2114">
        <f t="shared" si="96"/>
        <v>0</v>
      </c>
      <c r="H2114">
        <f t="shared" si="97"/>
        <v>0</v>
      </c>
      <c r="I2114">
        <f t="shared" si="98"/>
        <v>0</v>
      </c>
    </row>
    <row r="2115" spans="1:9" x14ac:dyDescent="0.3">
      <c r="A2115" s="12">
        <v>97500</v>
      </c>
      <c r="B2115" s="5">
        <v>97550</v>
      </c>
      <c r="C2115" s="6">
        <v>17696</v>
      </c>
      <c r="D2115" s="6">
        <v>13335</v>
      </c>
      <c r="E2115" s="6">
        <v>17696</v>
      </c>
      <c r="F2115" s="13">
        <v>16304</v>
      </c>
      <c r="G2115">
        <f t="shared" si="96"/>
        <v>0</v>
      </c>
      <c r="H2115">
        <f t="shared" si="97"/>
        <v>0</v>
      </c>
      <c r="I2115">
        <f t="shared" si="98"/>
        <v>0</v>
      </c>
    </row>
    <row r="2116" spans="1:9" x14ac:dyDescent="0.3">
      <c r="A2116" s="12">
        <v>97550</v>
      </c>
      <c r="B2116" s="5">
        <v>97600</v>
      </c>
      <c r="C2116" s="6">
        <v>17708</v>
      </c>
      <c r="D2116" s="6">
        <v>13346</v>
      </c>
      <c r="E2116" s="6">
        <v>17708</v>
      </c>
      <c r="F2116" s="13">
        <v>16316</v>
      </c>
      <c r="G2116">
        <f t="shared" si="96"/>
        <v>0</v>
      </c>
      <c r="H2116">
        <f t="shared" si="97"/>
        <v>0</v>
      </c>
      <c r="I2116">
        <f t="shared" si="98"/>
        <v>0</v>
      </c>
    </row>
    <row r="2117" spans="1:9" x14ac:dyDescent="0.3">
      <c r="A2117" s="12">
        <v>97600</v>
      </c>
      <c r="B2117" s="5">
        <v>97650</v>
      </c>
      <c r="C2117" s="6">
        <v>17720</v>
      </c>
      <c r="D2117" s="6">
        <v>13357</v>
      </c>
      <c r="E2117" s="6">
        <v>17720</v>
      </c>
      <c r="F2117" s="13">
        <v>16328</v>
      </c>
      <c r="G2117">
        <f t="shared" si="96"/>
        <v>0</v>
      </c>
      <c r="H2117">
        <f t="shared" si="97"/>
        <v>0</v>
      </c>
      <c r="I2117">
        <f t="shared" si="98"/>
        <v>0</v>
      </c>
    </row>
    <row r="2118" spans="1:9" x14ac:dyDescent="0.3">
      <c r="A2118" s="12">
        <v>97650</v>
      </c>
      <c r="B2118" s="5">
        <v>97700</v>
      </c>
      <c r="C2118" s="6">
        <v>17732</v>
      </c>
      <c r="D2118" s="6">
        <v>13368</v>
      </c>
      <c r="E2118" s="6">
        <v>17732</v>
      </c>
      <c r="F2118" s="13">
        <v>16340</v>
      </c>
      <c r="G2118">
        <f t="shared" si="96"/>
        <v>0</v>
      </c>
      <c r="H2118">
        <f t="shared" si="97"/>
        <v>0</v>
      </c>
      <c r="I2118">
        <f t="shared" si="98"/>
        <v>0</v>
      </c>
    </row>
    <row r="2119" spans="1:9" x14ac:dyDescent="0.3">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
      <c r="A2120" s="12">
        <v>97750</v>
      </c>
      <c r="B2120" s="5">
        <v>97800</v>
      </c>
      <c r="C2120" s="6">
        <v>17756</v>
      </c>
      <c r="D2120" s="6">
        <v>13390</v>
      </c>
      <c r="E2120" s="6">
        <v>17756</v>
      </c>
      <c r="F2120" s="13">
        <v>16364</v>
      </c>
      <c r="G2120">
        <f t="shared" si="99"/>
        <v>0</v>
      </c>
      <c r="H2120">
        <f t="shared" si="100"/>
        <v>0</v>
      </c>
      <c r="I2120">
        <f t="shared" si="101"/>
        <v>0</v>
      </c>
    </row>
    <row r="2121" spans="1:9" x14ac:dyDescent="0.3">
      <c r="A2121" s="12">
        <v>97800</v>
      </c>
      <c r="B2121" s="5">
        <v>97850</v>
      </c>
      <c r="C2121" s="6">
        <v>17768</v>
      </c>
      <c r="D2121" s="6">
        <v>13401</v>
      </c>
      <c r="E2121" s="6">
        <v>17768</v>
      </c>
      <c r="F2121" s="13">
        <v>16376</v>
      </c>
      <c r="G2121">
        <f t="shared" si="99"/>
        <v>0</v>
      </c>
      <c r="H2121">
        <f t="shared" si="100"/>
        <v>0</v>
      </c>
      <c r="I2121">
        <f t="shared" si="101"/>
        <v>0</v>
      </c>
    </row>
    <row r="2122" spans="1:9" x14ac:dyDescent="0.3">
      <c r="A2122" s="12">
        <v>97850</v>
      </c>
      <c r="B2122" s="5">
        <v>97900</v>
      </c>
      <c r="C2122" s="6">
        <v>17780</v>
      </c>
      <c r="D2122" s="6">
        <v>13412</v>
      </c>
      <c r="E2122" s="6">
        <v>17780</v>
      </c>
      <c r="F2122" s="13">
        <v>16388</v>
      </c>
      <c r="G2122">
        <f t="shared" si="99"/>
        <v>0</v>
      </c>
      <c r="H2122">
        <f t="shared" si="100"/>
        <v>0</v>
      </c>
      <c r="I2122">
        <f t="shared" si="101"/>
        <v>0</v>
      </c>
    </row>
    <row r="2123" spans="1:9" x14ac:dyDescent="0.3">
      <c r="A2123" s="12">
        <v>97900</v>
      </c>
      <c r="B2123" s="5">
        <v>97950</v>
      </c>
      <c r="C2123" s="6">
        <v>17792</v>
      </c>
      <c r="D2123" s="6">
        <v>13423</v>
      </c>
      <c r="E2123" s="6">
        <v>17792</v>
      </c>
      <c r="F2123" s="13">
        <v>16400</v>
      </c>
      <c r="G2123">
        <f t="shared" si="99"/>
        <v>0</v>
      </c>
      <c r="H2123">
        <f t="shared" si="100"/>
        <v>0</v>
      </c>
      <c r="I2123">
        <f t="shared" si="101"/>
        <v>0</v>
      </c>
    </row>
    <row r="2124" spans="1:9" ht="15" thickBot="1" x14ac:dyDescent="0.35">
      <c r="A2124" s="12">
        <v>97950</v>
      </c>
      <c r="B2124" s="5">
        <v>98000</v>
      </c>
      <c r="C2124" s="6">
        <v>17804</v>
      </c>
      <c r="D2124" s="6">
        <v>13434</v>
      </c>
      <c r="E2124" s="6">
        <v>17804</v>
      </c>
      <c r="F2124" s="13">
        <v>16412</v>
      </c>
      <c r="G2124">
        <f t="shared" si="99"/>
        <v>0</v>
      </c>
      <c r="H2124">
        <f t="shared" si="100"/>
        <v>0</v>
      </c>
      <c r="I2124">
        <f t="shared" si="101"/>
        <v>0</v>
      </c>
    </row>
    <row r="2125" spans="1:9" ht="15.6" thickTop="1" thickBot="1" x14ac:dyDescent="0.35">
      <c r="A2125" s="23">
        <v>98000</v>
      </c>
      <c r="B2125" s="24"/>
      <c r="C2125" s="24"/>
      <c r="D2125" s="24"/>
      <c r="E2125" s="24"/>
      <c r="F2125" s="25"/>
      <c r="G2125">
        <f t="shared" si="99"/>
        <v>0</v>
      </c>
      <c r="H2125">
        <f t="shared" si="100"/>
        <v>0</v>
      </c>
      <c r="I2125">
        <f t="shared" si="101"/>
        <v>0</v>
      </c>
    </row>
    <row r="2126" spans="1:9" x14ac:dyDescent="0.3">
      <c r="A2126" s="12">
        <v>98000</v>
      </c>
      <c r="B2126" s="5">
        <v>98050</v>
      </c>
      <c r="C2126" s="6">
        <v>17816</v>
      </c>
      <c r="D2126" s="6">
        <v>13445</v>
      </c>
      <c r="E2126" s="6">
        <v>17816</v>
      </c>
      <c r="F2126" s="13">
        <v>16424</v>
      </c>
      <c r="G2126">
        <f t="shared" si="99"/>
        <v>0</v>
      </c>
      <c r="H2126">
        <f t="shared" si="100"/>
        <v>0</v>
      </c>
      <c r="I2126">
        <f t="shared" si="101"/>
        <v>0</v>
      </c>
    </row>
    <row r="2127" spans="1:9" x14ac:dyDescent="0.3">
      <c r="A2127" s="12">
        <v>98050</v>
      </c>
      <c r="B2127" s="5">
        <v>98100</v>
      </c>
      <c r="C2127" s="6">
        <v>17828</v>
      </c>
      <c r="D2127" s="6">
        <v>13456</v>
      </c>
      <c r="E2127" s="6">
        <v>17828</v>
      </c>
      <c r="F2127" s="13">
        <v>16436</v>
      </c>
      <c r="G2127">
        <f t="shared" si="99"/>
        <v>0</v>
      </c>
      <c r="H2127">
        <f t="shared" si="100"/>
        <v>0</v>
      </c>
      <c r="I2127">
        <f t="shared" si="101"/>
        <v>0</v>
      </c>
    </row>
    <row r="2128" spans="1:9" x14ac:dyDescent="0.3">
      <c r="A2128" s="12">
        <v>98100</v>
      </c>
      <c r="B2128" s="5">
        <v>98150</v>
      </c>
      <c r="C2128" s="6">
        <v>17840</v>
      </c>
      <c r="D2128" s="6">
        <v>13467</v>
      </c>
      <c r="E2128" s="6">
        <v>17840</v>
      </c>
      <c r="F2128" s="13">
        <v>16448</v>
      </c>
      <c r="G2128">
        <f t="shared" si="99"/>
        <v>0</v>
      </c>
      <c r="H2128">
        <f t="shared" si="100"/>
        <v>0</v>
      </c>
      <c r="I2128">
        <f t="shared" si="101"/>
        <v>0</v>
      </c>
    </row>
    <row r="2129" spans="1:9" x14ac:dyDescent="0.3">
      <c r="A2129" s="12">
        <v>98150</v>
      </c>
      <c r="B2129" s="5">
        <v>98200</v>
      </c>
      <c r="C2129" s="6">
        <v>17852</v>
      </c>
      <c r="D2129" s="6">
        <v>13478</v>
      </c>
      <c r="E2129" s="6">
        <v>17852</v>
      </c>
      <c r="F2129" s="13">
        <v>16460</v>
      </c>
      <c r="G2129">
        <f t="shared" si="99"/>
        <v>0</v>
      </c>
      <c r="H2129">
        <f t="shared" si="100"/>
        <v>0</v>
      </c>
      <c r="I2129">
        <f t="shared" si="101"/>
        <v>0</v>
      </c>
    </row>
    <row r="2130" spans="1:9" x14ac:dyDescent="0.3">
      <c r="A2130" s="12">
        <v>98200</v>
      </c>
      <c r="B2130" s="5">
        <v>98250</v>
      </c>
      <c r="C2130" s="6">
        <v>17864</v>
      </c>
      <c r="D2130" s="6">
        <v>13489</v>
      </c>
      <c r="E2130" s="6">
        <v>17864</v>
      </c>
      <c r="F2130" s="13">
        <v>16472</v>
      </c>
      <c r="G2130">
        <f t="shared" si="99"/>
        <v>0</v>
      </c>
      <c r="H2130">
        <f t="shared" si="100"/>
        <v>0</v>
      </c>
      <c r="I2130">
        <f t="shared" si="101"/>
        <v>0</v>
      </c>
    </row>
    <row r="2131" spans="1:9" x14ac:dyDescent="0.3">
      <c r="A2131" s="12">
        <v>98250</v>
      </c>
      <c r="B2131" s="5">
        <v>98300</v>
      </c>
      <c r="C2131" s="6">
        <v>17876</v>
      </c>
      <c r="D2131" s="6">
        <v>13500</v>
      </c>
      <c r="E2131" s="6">
        <v>17876</v>
      </c>
      <c r="F2131" s="13">
        <v>16484</v>
      </c>
      <c r="G2131">
        <f t="shared" si="99"/>
        <v>0</v>
      </c>
      <c r="H2131">
        <f t="shared" si="100"/>
        <v>0</v>
      </c>
      <c r="I2131">
        <f t="shared" si="101"/>
        <v>0</v>
      </c>
    </row>
    <row r="2132" spans="1:9" x14ac:dyDescent="0.3">
      <c r="A2132" s="12">
        <v>98300</v>
      </c>
      <c r="B2132" s="5">
        <v>98350</v>
      </c>
      <c r="C2132" s="6">
        <v>17888</v>
      </c>
      <c r="D2132" s="6">
        <v>13511</v>
      </c>
      <c r="E2132" s="6">
        <v>17888</v>
      </c>
      <c r="F2132" s="13">
        <v>16496</v>
      </c>
      <c r="G2132">
        <f t="shared" si="99"/>
        <v>0</v>
      </c>
      <c r="H2132">
        <f t="shared" si="100"/>
        <v>0</v>
      </c>
      <c r="I2132">
        <f t="shared" si="101"/>
        <v>0</v>
      </c>
    </row>
    <row r="2133" spans="1:9" x14ac:dyDescent="0.3">
      <c r="A2133" s="12">
        <v>98350</v>
      </c>
      <c r="B2133" s="5">
        <v>98400</v>
      </c>
      <c r="C2133" s="6">
        <v>17900</v>
      </c>
      <c r="D2133" s="6">
        <v>13522</v>
      </c>
      <c r="E2133" s="6">
        <v>17900</v>
      </c>
      <c r="F2133" s="13">
        <v>16508</v>
      </c>
      <c r="G2133">
        <f t="shared" si="99"/>
        <v>0</v>
      </c>
      <c r="H2133">
        <f t="shared" si="100"/>
        <v>0</v>
      </c>
      <c r="I2133">
        <f t="shared" si="101"/>
        <v>0</v>
      </c>
    </row>
    <row r="2134" spans="1:9" x14ac:dyDescent="0.3">
      <c r="A2134" s="12">
        <v>98400</v>
      </c>
      <c r="B2134" s="5">
        <v>98450</v>
      </c>
      <c r="C2134" s="6">
        <v>17912</v>
      </c>
      <c r="D2134" s="6">
        <v>13533</v>
      </c>
      <c r="E2134" s="6">
        <v>17912</v>
      </c>
      <c r="F2134" s="13">
        <v>16520</v>
      </c>
      <c r="G2134">
        <f t="shared" si="99"/>
        <v>0</v>
      </c>
      <c r="H2134">
        <f t="shared" si="100"/>
        <v>0</v>
      </c>
      <c r="I2134">
        <f t="shared" si="101"/>
        <v>0</v>
      </c>
    </row>
    <row r="2135" spans="1:9" x14ac:dyDescent="0.3">
      <c r="A2135" s="12">
        <v>98450</v>
      </c>
      <c r="B2135" s="5">
        <v>98500</v>
      </c>
      <c r="C2135" s="6">
        <v>17924</v>
      </c>
      <c r="D2135" s="6">
        <v>13544</v>
      </c>
      <c r="E2135" s="6">
        <v>17924</v>
      </c>
      <c r="F2135" s="13">
        <v>16532</v>
      </c>
      <c r="G2135">
        <f t="shared" si="99"/>
        <v>0</v>
      </c>
      <c r="H2135">
        <f t="shared" si="100"/>
        <v>0</v>
      </c>
      <c r="I2135">
        <f t="shared" si="101"/>
        <v>0</v>
      </c>
    </row>
    <row r="2136" spans="1:9" x14ac:dyDescent="0.3">
      <c r="A2136" s="12">
        <v>98500</v>
      </c>
      <c r="B2136" s="5">
        <v>98550</v>
      </c>
      <c r="C2136" s="6">
        <v>17936</v>
      </c>
      <c r="D2136" s="6">
        <v>13555</v>
      </c>
      <c r="E2136" s="6">
        <v>17936</v>
      </c>
      <c r="F2136" s="13">
        <v>16544</v>
      </c>
      <c r="G2136">
        <f t="shared" si="99"/>
        <v>0</v>
      </c>
      <c r="H2136">
        <f t="shared" si="100"/>
        <v>0</v>
      </c>
      <c r="I2136">
        <f t="shared" si="101"/>
        <v>0</v>
      </c>
    </row>
    <row r="2137" spans="1:9" x14ac:dyDescent="0.3">
      <c r="A2137" s="12">
        <v>98550</v>
      </c>
      <c r="B2137" s="5">
        <v>98600</v>
      </c>
      <c r="C2137" s="6">
        <v>17948</v>
      </c>
      <c r="D2137" s="6">
        <v>13566</v>
      </c>
      <c r="E2137" s="6">
        <v>17948</v>
      </c>
      <c r="F2137" s="13">
        <v>16556</v>
      </c>
      <c r="G2137">
        <f t="shared" si="99"/>
        <v>0</v>
      </c>
      <c r="H2137">
        <f t="shared" si="100"/>
        <v>0</v>
      </c>
      <c r="I2137">
        <f t="shared" si="101"/>
        <v>0</v>
      </c>
    </row>
    <row r="2138" spans="1:9" x14ac:dyDescent="0.3">
      <c r="A2138" s="12">
        <v>98600</v>
      </c>
      <c r="B2138" s="5">
        <v>98650</v>
      </c>
      <c r="C2138" s="6">
        <v>17960</v>
      </c>
      <c r="D2138" s="6">
        <v>13577</v>
      </c>
      <c r="E2138" s="6">
        <v>17960</v>
      </c>
      <c r="F2138" s="13">
        <v>16568</v>
      </c>
      <c r="G2138">
        <f t="shared" si="99"/>
        <v>0</v>
      </c>
      <c r="H2138">
        <f t="shared" si="100"/>
        <v>0</v>
      </c>
      <c r="I2138">
        <f t="shared" si="101"/>
        <v>0</v>
      </c>
    </row>
    <row r="2139" spans="1:9" x14ac:dyDescent="0.3">
      <c r="A2139" s="12">
        <v>98650</v>
      </c>
      <c r="B2139" s="5">
        <v>98700</v>
      </c>
      <c r="C2139" s="6">
        <v>17972</v>
      </c>
      <c r="D2139" s="6">
        <v>13588</v>
      </c>
      <c r="E2139" s="6">
        <v>17972</v>
      </c>
      <c r="F2139" s="13">
        <v>16580</v>
      </c>
      <c r="G2139">
        <f t="shared" si="99"/>
        <v>0</v>
      </c>
      <c r="H2139">
        <f t="shared" si="100"/>
        <v>0</v>
      </c>
      <c r="I2139">
        <f t="shared" si="101"/>
        <v>0</v>
      </c>
    </row>
    <row r="2140" spans="1:9" x14ac:dyDescent="0.3">
      <c r="A2140" s="12">
        <v>98700</v>
      </c>
      <c r="B2140" s="5">
        <v>98750</v>
      </c>
      <c r="C2140" s="6">
        <v>17984</v>
      </c>
      <c r="D2140" s="6">
        <v>13599</v>
      </c>
      <c r="E2140" s="6">
        <v>17984</v>
      </c>
      <c r="F2140" s="13">
        <v>16592</v>
      </c>
      <c r="G2140">
        <f t="shared" si="99"/>
        <v>0</v>
      </c>
      <c r="H2140">
        <f t="shared" si="100"/>
        <v>0</v>
      </c>
      <c r="I2140">
        <f t="shared" si="101"/>
        <v>0</v>
      </c>
    </row>
    <row r="2141" spans="1:9" x14ac:dyDescent="0.3">
      <c r="A2141" s="12">
        <v>98750</v>
      </c>
      <c r="B2141" s="5">
        <v>98800</v>
      </c>
      <c r="C2141" s="6">
        <v>17996</v>
      </c>
      <c r="D2141" s="6">
        <v>13610</v>
      </c>
      <c r="E2141" s="6">
        <v>17996</v>
      </c>
      <c r="F2141" s="13">
        <v>16604</v>
      </c>
      <c r="G2141">
        <f t="shared" si="99"/>
        <v>0</v>
      </c>
      <c r="H2141">
        <f t="shared" si="100"/>
        <v>0</v>
      </c>
      <c r="I2141">
        <f t="shared" si="101"/>
        <v>0</v>
      </c>
    </row>
    <row r="2142" spans="1:9" x14ac:dyDescent="0.3">
      <c r="A2142" s="12">
        <v>98800</v>
      </c>
      <c r="B2142" s="5">
        <v>98850</v>
      </c>
      <c r="C2142" s="6">
        <v>18008</v>
      </c>
      <c r="D2142" s="6">
        <v>13621</v>
      </c>
      <c r="E2142" s="6">
        <v>18008</v>
      </c>
      <c r="F2142" s="13">
        <v>16616</v>
      </c>
      <c r="G2142">
        <f t="shared" si="99"/>
        <v>0</v>
      </c>
      <c r="H2142">
        <f t="shared" si="100"/>
        <v>0</v>
      </c>
      <c r="I2142">
        <f t="shared" si="101"/>
        <v>0</v>
      </c>
    </row>
    <row r="2143" spans="1:9" x14ac:dyDescent="0.3">
      <c r="A2143" s="12">
        <v>98850</v>
      </c>
      <c r="B2143" s="5">
        <v>98900</v>
      </c>
      <c r="C2143" s="6">
        <v>18020</v>
      </c>
      <c r="D2143" s="6">
        <v>13632</v>
      </c>
      <c r="E2143" s="6">
        <v>18020</v>
      </c>
      <c r="F2143" s="13">
        <v>16628</v>
      </c>
      <c r="G2143">
        <f t="shared" si="99"/>
        <v>0</v>
      </c>
      <c r="H2143">
        <f t="shared" si="100"/>
        <v>0</v>
      </c>
      <c r="I2143">
        <f t="shared" si="101"/>
        <v>0</v>
      </c>
    </row>
    <row r="2144" spans="1:9" x14ac:dyDescent="0.3">
      <c r="A2144" s="12">
        <v>98900</v>
      </c>
      <c r="B2144" s="5">
        <v>98950</v>
      </c>
      <c r="C2144" s="6">
        <v>18032</v>
      </c>
      <c r="D2144" s="6">
        <v>13643</v>
      </c>
      <c r="E2144" s="6">
        <v>18032</v>
      </c>
      <c r="F2144" s="13">
        <v>16640</v>
      </c>
      <c r="G2144">
        <f t="shared" si="99"/>
        <v>0</v>
      </c>
      <c r="H2144">
        <f t="shared" si="100"/>
        <v>0</v>
      </c>
      <c r="I2144">
        <f t="shared" si="101"/>
        <v>0</v>
      </c>
    </row>
    <row r="2145" spans="1:9" ht="15" thickBot="1" x14ac:dyDescent="0.35">
      <c r="A2145" s="12">
        <v>98950</v>
      </c>
      <c r="B2145" s="5">
        <v>99000</v>
      </c>
      <c r="C2145" s="6">
        <v>18044</v>
      </c>
      <c r="D2145" s="6">
        <v>13654</v>
      </c>
      <c r="E2145" s="6">
        <v>18044</v>
      </c>
      <c r="F2145" s="13">
        <v>16652</v>
      </c>
      <c r="G2145">
        <f t="shared" si="99"/>
        <v>0</v>
      </c>
      <c r="H2145">
        <f t="shared" si="100"/>
        <v>0</v>
      </c>
      <c r="I2145">
        <f t="shared" si="101"/>
        <v>0</v>
      </c>
    </row>
    <row r="2146" spans="1:9" ht="15.6" thickTop="1" thickBot="1" x14ac:dyDescent="0.35">
      <c r="A2146" s="23">
        <v>99000</v>
      </c>
      <c r="B2146" s="24"/>
      <c r="C2146" s="24"/>
      <c r="D2146" s="24"/>
      <c r="E2146" s="24"/>
      <c r="F2146" s="25"/>
      <c r="G2146">
        <f t="shared" si="99"/>
        <v>0</v>
      </c>
      <c r="H2146">
        <f t="shared" si="100"/>
        <v>0</v>
      </c>
      <c r="I2146">
        <f t="shared" si="101"/>
        <v>0</v>
      </c>
    </row>
    <row r="2147" spans="1:9" x14ac:dyDescent="0.3">
      <c r="A2147" s="12">
        <v>99000</v>
      </c>
      <c r="B2147" s="5">
        <v>99050</v>
      </c>
      <c r="C2147" s="6">
        <v>18056</v>
      </c>
      <c r="D2147" s="6">
        <v>13665</v>
      </c>
      <c r="E2147" s="6">
        <v>18056</v>
      </c>
      <c r="F2147" s="13">
        <v>16664</v>
      </c>
      <c r="G2147">
        <f t="shared" si="99"/>
        <v>0</v>
      </c>
      <c r="H2147">
        <f t="shared" si="100"/>
        <v>0</v>
      </c>
      <c r="I2147">
        <f t="shared" si="101"/>
        <v>0</v>
      </c>
    </row>
    <row r="2148" spans="1:9" x14ac:dyDescent="0.3">
      <c r="A2148" s="12">
        <v>99050</v>
      </c>
      <c r="B2148" s="5">
        <v>99100</v>
      </c>
      <c r="C2148" s="6">
        <v>18068</v>
      </c>
      <c r="D2148" s="6">
        <v>13676</v>
      </c>
      <c r="E2148" s="6">
        <v>18068</v>
      </c>
      <c r="F2148" s="13">
        <v>16676</v>
      </c>
      <c r="G2148">
        <f t="shared" si="99"/>
        <v>0</v>
      </c>
      <c r="H2148">
        <f t="shared" si="100"/>
        <v>0</v>
      </c>
      <c r="I2148">
        <f t="shared" si="101"/>
        <v>0</v>
      </c>
    </row>
    <row r="2149" spans="1:9" x14ac:dyDescent="0.3">
      <c r="A2149" s="12">
        <v>99100</v>
      </c>
      <c r="B2149" s="5">
        <v>99150</v>
      </c>
      <c r="C2149" s="6">
        <v>18080</v>
      </c>
      <c r="D2149" s="6">
        <v>13687</v>
      </c>
      <c r="E2149" s="6">
        <v>18080</v>
      </c>
      <c r="F2149" s="13">
        <v>16688</v>
      </c>
      <c r="G2149">
        <f t="shared" si="99"/>
        <v>0</v>
      </c>
      <c r="H2149">
        <f t="shared" si="100"/>
        <v>0</v>
      </c>
      <c r="I2149">
        <f t="shared" si="101"/>
        <v>0</v>
      </c>
    </row>
    <row r="2150" spans="1:9" x14ac:dyDescent="0.3">
      <c r="A2150" s="12">
        <v>99150</v>
      </c>
      <c r="B2150" s="5">
        <v>99200</v>
      </c>
      <c r="C2150" s="6">
        <v>18092</v>
      </c>
      <c r="D2150" s="6">
        <v>13698</v>
      </c>
      <c r="E2150" s="6">
        <v>18092</v>
      </c>
      <c r="F2150" s="13">
        <v>16700</v>
      </c>
      <c r="G2150">
        <f t="shared" si="99"/>
        <v>0</v>
      </c>
      <c r="H2150">
        <f t="shared" si="100"/>
        <v>0</v>
      </c>
      <c r="I2150">
        <f t="shared" si="101"/>
        <v>0</v>
      </c>
    </row>
    <row r="2151" spans="1:9" x14ac:dyDescent="0.3">
      <c r="A2151" s="12">
        <v>99200</v>
      </c>
      <c r="B2151" s="5">
        <v>99250</v>
      </c>
      <c r="C2151" s="6">
        <v>18104</v>
      </c>
      <c r="D2151" s="6">
        <v>13709</v>
      </c>
      <c r="E2151" s="6">
        <v>18104</v>
      </c>
      <c r="F2151" s="13">
        <v>16712</v>
      </c>
      <c r="G2151">
        <f t="shared" si="99"/>
        <v>0</v>
      </c>
      <c r="H2151">
        <f t="shared" si="100"/>
        <v>0</v>
      </c>
      <c r="I2151">
        <f t="shared" si="101"/>
        <v>0</v>
      </c>
    </row>
    <row r="2152" spans="1:9" x14ac:dyDescent="0.3">
      <c r="A2152" s="12">
        <v>99250</v>
      </c>
      <c r="B2152" s="5">
        <v>99300</v>
      </c>
      <c r="C2152" s="6">
        <v>18116</v>
      </c>
      <c r="D2152" s="6">
        <v>13720</v>
      </c>
      <c r="E2152" s="6">
        <v>18116</v>
      </c>
      <c r="F2152" s="13">
        <v>16724</v>
      </c>
      <c r="G2152">
        <f t="shared" si="99"/>
        <v>0</v>
      </c>
      <c r="H2152">
        <f t="shared" si="100"/>
        <v>0</v>
      </c>
      <c r="I2152">
        <f t="shared" si="101"/>
        <v>0</v>
      </c>
    </row>
    <row r="2153" spans="1:9" x14ac:dyDescent="0.3">
      <c r="A2153" s="12">
        <v>99300</v>
      </c>
      <c r="B2153" s="5">
        <v>99350</v>
      </c>
      <c r="C2153" s="6">
        <v>18128</v>
      </c>
      <c r="D2153" s="6">
        <v>13731</v>
      </c>
      <c r="E2153" s="6">
        <v>18128</v>
      </c>
      <c r="F2153" s="13">
        <v>16736</v>
      </c>
      <c r="G2153">
        <f t="shared" si="99"/>
        <v>0</v>
      </c>
      <c r="H2153">
        <f t="shared" si="100"/>
        <v>0</v>
      </c>
      <c r="I2153">
        <f t="shared" si="101"/>
        <v>0</v>
      </c>
    </row>
    <row r="2154" spans="1:9" x14ac:dyDescent="0.3">
      <c r="A2154" s="12">
        <v>99350</v>
      </c>
      <c r="B2154" s="5">
        <v>99400</v>
      </c>
      <c r="C2154" s="6">
        <v>18140</v>
      </c>
      <c r="D2154" s="6">
        <v>13742</v>
      </c>
      <c r="E2154" s="6">
        <v>18140</v>
      </c>
      <c r="F2154" s="13">
        <v>16748</v>
      </c>
      <c r="G2154">
        <f t="shared" si="99"/>
        <v>0</v>
      </c>
      <c r="H2154">
        <f t="shared" si="100"/>
        <v>0</v>
      </c>
      <c r="I2154">
        <f t="shared" si="101"/>
        <v>0</v>
      </c>
    </row>
    <row r="2155" spans="1:9" x14ac:dyDescent="0.3">
      <c r="A2155" s="12">
        <v>99400</v>
      </c>
      <c r="B2155" s="5">
        <v>99450</v>
      </c>
      <c r="C2155" s="6">
        <v>18152</v>
      </c>
      <c r="D2155" s="6">
        <v>13753</v>
      </c>
      <c r="E2155" s="6">
        <v>18152</v>
      </c>
      <c r="F2155" s="13">
        <v>16760</v>
      </c>
      <c r="G2155">
        <f t="shared" si="99"/>
        <v>0</v>
      </c>
      <c r="H2155">
        <f t="shared" si="100"/>
        <v>0</v>
      </c>
      <c r="I2155">
        <f t="shared" si="101"/>
        <v>0</v>
      </c>
    </row>
    <row r="2156" spans="1:9" x14ac:dyDescent="0.3">
      <c r="A2156" s="12">
        <v>99450</v>
      </c>
      <c r="B2156" s="5">
        <v>99500</v>
      </c>
      <c r="C2156" s="6">
        <v>18164</v>
      </c>
      <c r="D2156" s="6">
        <v>13764</v>
      </c>
      <c r="E2156" s="6">
        <v>18164</v>
      </c>
      <c r="F2156" s="13">
        <v>16772</v>
      </c>
      <c r="G2156">
        <f t="shared" si="99"/>
        <v>0</v>
      </c>
      <c r="H2156">
        <f t="shared" si="100"/>
        <v>0</v>
      </c>
      <c r="I2156">
        <f t="shared" si="101"/>
        <v>0</v>
      </c>
    </row>
    <row r="2157" spans="1:9" x14ac:dyDescent="0.3">
      <c r="A2157" s="12">
        <v>99500</v>
      </c>
      <c r="B2157" s="5">
        <v>99550</v>
      </c>
      <c r="C2157" s="6">
        <v>18176</v>
      </c>
      <c r="D2157" s="6">
        <v>13775</v>
      </c>
      <c r="E2157" s="6">
        <v>18176</v>
      </c>
      <c r="F2157" s="13">
        <v>16784</v>
      </c>
      <c r="G2157">
        <f t="shared" si="99"/>
        <v>0</v>
      </c>
      <c r="H2157">
        <f t="shared" si="100"/>
        <v>0</v>
      </c>
      <c r="I2157">
        <f t="shared" si="101"/>
        <v>0</v>
      </c>
    </row>
    <row r="2158" spans="1:9" x14ac:dyDescent="0.3">
      <c r="A2158" s="12">
        <v>99550</v>
      </c>
      <c r="B2158" s="5">
        <v>99600</v>
      </c>
      <c r="C2158" s="6">
        <v>18188</v>
      </c>
      <c r="D2158" s="6">
        <v>13786</v>
      </c>
      <c r="E2158" s="6">
        <v>18188</v>
      </c>
      <c r="F2158" s="13">
        <v>16796</v>
      </c>
      <c r="G2158">
        <f t="shared" si="99"/>
        <v>0</v>
      </c>
      <c r="H2158">
        <f t="shared" si="100"/>
        <v>0</v>
      </c>
      <c r="I2158">
        <f t="shared" si="101"/>
        <v>0</v>
      </c>
    </row>
    <row r="2159" spans="1:9" x14ac:dyDescent="0.3">
      <c r="A2159" s="12">
        <v>99600</v>
      </c>
      <c r="B2159" s="5">
        <v>99650</v>
      </c>
      <c r="C2159" s="6">
        <v>18200</v>
      </c>
      <c r="D2159" s="6">
        <v>13797</v>
      </c>
      <c r="E2159" s="6">
        <v>18200</v>
      </c>
      <c r="F2159" s="13">
        <v>16808</v>
      </c>
      <c r="G2159">
        <f t="shared" si="99"/>
        <v>0</v>
      </c>
      <c r="H2159">
        <f t="shared" si="100"/>
        <v>0</v>
      </c>
      <c r="I2159">
        <f t="shared" si="101"/>
        <v>0</v>
      </c>
    </row>
    <row r="2160" spans="1:9" x14ac:dyDescent="0.3">
      <c r="A2160" s="12">
        <v>99650</v>
      </c>
      <c r="B2160" s="5">
        <v>99700</v>
      </c>
      <c r="C2160" s="6">
        <v>18212</v>
      </c>
      <c r="D2160" s="6">
        <v>13808</v>
      </c>
      <c r="E2160" s="6">
        <v>18212</v>
      </c>
      <c r="F2160" s="13">
        <v>16820</v>
      </c>
      <c r="G2160">
        <f t="shared" si="99"/>
        <v>0</v>
      </c>
      <c r="H2160">
        <f t="shared" si="100"/>
        <v>0</v>
      </c>
      <c r="I2160">
        <f t="shared" si="101"/>
        <v>0</v>
      </c>
    </row>
    <row r="2161" spans="1:9" x14ac:dyDescent="0.3">
      <c r="A2161" s="12">
        <v>99700</v>
      </c>
      <c r="B2161" s="5">
        <v>99750</v>
      </c>
      <c r="C2161" s="6">
        <v>18224</v>
      </c>
      <c r="D2161" s="6">
        <v>13819</v>
      </c>
      <c r="E2161" s="6">
        <v>18224</v>
      </c>
      <c r="F2161" s="13">
        <v>16832</v>
      </c>
      <c r="G2161">
        <f t="shared" si="99"/>
        <v>0</v>
      </c>
      <c r="H2161">
        <f t="shared" si="100"/>
        <v>0</v>
      </c>
      <c r="I2161">
        <f t="shared" si="101"/>
        <v>0</v>
      </c>
    </row>
    <row r="2162" spans="1:9" x14ac:dyDescent="0.3">
      <c r="A2162" s="12">
        <v>99750</v>
      </c>
      <c r="B2162" s="5">
        <v>99800</v>
      </c>
      <c r="C2162" s="6">
        <v>18236</v>
      </c>
      <c r="D2162" s="6">
        <v>13830</v>
      </c>
      <c r="E2162" s="6">
        <v>18236</v>
      </c>
      <c r="F2162" s="13">
        <v>16844</v>
      </c>
      <c r="G2162">
        <f t="shared" si="99"/>
        <v>0</v>
      </c>
      <c r="H2162">
        <f t="shared" si="100"/>
        <v>0</v>
      </c>
      <c r="I2162">
        <f t="shared" si="101"/>
        <v>0</v>
      </c>
    </row>
    <row r="2163" spans="1:9" x14ac:dyDescent="0.3">
      <c r="A2163" s="12">
        <v>99800</v>
      </c>
      <c r="B2163" s="5">
        <v>99850</v>
      </c>
      <c r="C2163" s="6">
        <v>18248</v>
      </c>
      <c r="D2163" s="6">
        <v>13841</v>
      </c>
      <c r="E2163" s="6">
        <v>18248</v>
      </c>
      <c r="F2163" s="13">
        <v>16856</v>
      </c>
      <c r="G2163">
        <f t="shared" si="99"/>
        <v>0</v>
      </c>
      <c r="H2163">
        <f t="shared" si="100"/>
        <v>0</v>
      </c>
      <c r="I2163">
        <f t="shared" si="101"/>
        <v>0</v>
      </c>
    </row>
    <row r="2164" spans="1:9" x14ac:dyDescent="0.3">
      <c r="A2164" s="12">
        <v>99850</v>
      </c>
      <c r="B2164" s="5">
        <v>99900</v>
      </c>
      <c r="C2164" s="6">
        <v>18260</v>
      </c>
      <c r="D2164" s="6">
        <v>13852</v>
      </c>
      <c r="E2164" s="6">
        <v>18260</v>
      </c>
      <c r="F2164" s="13">
        <v>16868</v>
      </c>
      <c r="G2164">
        <f t="shared" si="99"/>
        <v>0</v>
      </c>
      <c r="H2164">
        <f t="shared" si="100"/>
        <v>0</v>
      </c>
      <c r="I2164">
        <f t="shared" si="101"/>
        <v>0</v>
      </c>
    </row>
    <row r="2165" spans="1:9" x14ac:dyDescent="0.3">
      <c r="A2165" s="12">
        <v>99900</v>
      </c>
      <c r="B2165" s="5">
        <v>99950</v>
      </c>
      <c r="C2165" s="6">
        <v>18272</v>
      </c>
      <c r="D2165" s="6">
        <v>13863</v>
      </c>
      <c r="E2165" s="6">
        <v>18272</v>
      </c>
      <c r="F2165" s="13">
        <v>16880</v>
      </c>
      <c r="G2165">
        <f t="shared" si="99"/>
        <v>0</v>
      </c>
      <c r="H2165">
        <f t="shared" si="100"/>
        <v>0</v>
      </c>
      <c r="I2165">
        <f t="shared" si="101"/>
        <v>0</v>
      </c>
    </row>
    <row r="2166" spans="1:9" ht="15" thickBot="1" x14ac:dyDescent="0.35">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7"/>
  <sheetViews>
    <sheetView workbookViewId="0">
      <selection activeCell="O26" sqref="O26"/>
    </sheetView>
  </sheetViews>
  <sheetFormatPr defaultRowHeight="14.4" x14ac:dyDescent="0.3"/>
  <cols>
    <col min="6" max="6" width="12.109375" customWidth="1"/>
  </cols>
  <sheetData>
    <row r="1" spans="1:7" x14ac:dyDescent="0.3">
      <c r="F1" t="s">
        <v>749</v>
      </c>
      <c r="G1" t="s">
        <v>193</v>
      </c>
    </row>
    <row r="7" spans="1:7" x14ac:dyDescent="0.3">
      <c r="A7" t="s">
        <v>748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749</v>
      </c>
      <c r="F1" t="s">
        <v>193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S48"/>
  <sheetViews>
    <sheetView zoomScale="85" zoomScaleNormal="85" workbookViewId="0">
      <selection activeCell="N17" sqref="N17"/>
    </sheetView>
  </sheetViews>
  <sheetFormatPr defaultRowHeight="14.4" x14ac:dyDescent="0.3"/>
  <cols>
    <col min="1" max="1" width="4" customWidth="1"/>
    <col min="3" max="3" width="2.5546875" bestFit="1" customWidth="1"/>
    <col min="4" max="4" width="4.77734375" customWidth="1"/>
    <col min="5" max="5" width="12.109375" customWidth="1"/>
    <col min="6" max="6" width="11.109375" bestFit="1" customWidth="1"/>
    <col min="7" max="7" width="6.88671875" customWidth="1"/>
    <col min="8" max="8" width="6.44140625" customWidth="1"/>
    <col min="9" max="9" width="11.6640625" customWidth="1"/>
    <col min="10" max="10" width="12.21875" bestFit="1" customWidth="1"/>
    <col min="11" max="11" width="5.33203125" customWidth="1"/>
    <col min="12" max="12" width="10.6640625" customWidth="1"/>
    <col min="14" max="14" width="14.77734375" customWidth="1"/>
    <col min="16" max="16" width="20.88671875" bestFit="1" customWidth="1"/>
    <col min="17" max="17" width="9.6640625" customWidth="1"/>
    <col min="18" max="18" width="17.44140625" bestFit="1" customWidth="1"/>
    <col min="19" max="19" width="20.88671875" bestFit="1" customWidth="1"/>
    <col min="20" max="20" width="18" bestFit="1" customWidth="1"/>
  </cols>
  <sheetData>
    <row r="1" spans="1:19" x14ac:dyDescent="0.3">
      <c r="A1" s="54" t="s">
        <v>161</v>
      </c>
      <c r="I1" t="s">
        <v>160</v>
      </c>
      <c r="J1" s="73" t="str">
        <f>IF(AND('Sch D Tax WS'!G1="Not Activated",OR(L8&gt;0,'1040'!$F$6&gt;0)), "Activated", "Not Activated")</f>
        <v>Not Activated</v>
      </c>
      <c r="K1" s="112"/>
      <c r="P1" s="650" t="s">
        <v>213</v>
      </c>
      <c r="Q1" s="650"/>
      <c r="R1" s="650"/>
      <c r="S1" s="650"/>
    </row>
    <row r="2" spans="1:19" x14ac:dyDescent="0.3">
      <c r="A2" s="54" t="s">
        <v>92</v>
      </c>
      <c r="P2" s="650"/>
      <c r="Q2" s="650"/>
      <c r="R2" s="650"/>
      <c r="S2" s="650"/>
    </row>
    <row r="3" spans="1:19" x14ac:dyDescent="0.3">
      <c r="F3" t="s">
        <v>144</v>
      </c>
      <c r="G3" t="str">
        <f>home!C6</f>
        <v>Married filing jointly</v>
      </c>
      <c r="P3" s="650"/>
      <c r="Q3" s="650"/>
      <c r="R3" s="650"/>
      <c r="S3" s="650"/>
    </row>
    <row r="4" spans="1:19" x14ac:dyDescent="0.3">
      <c r="A4">
        <v>1</v>
      </c>
      <c r="B4" t="s">
        <v>156</v>
      </c>
      <c r="J4" s="115"/>
      <c r="K4" s="74">
        <v>1</v>
      </c>
      <c r="L4" s="74">
        <f>'1040'!L13</f>
        <v>196754</v>
      </c>
      <c r="P4" t="s">
        <v>210</v>
      </c>
      <c r="R4" s="114"/>
      <c r="S4" s="114"/>
    </row>
    <row r="5" spans="1:19" x14ac:dyDescent="0.3">
      <c r="B5" t="s">
        <v>157</v>
      </c>
      <c r="P5" t="s">
        <v>211</v>
      </c>
      <c r="R5" s="114"/>
      <c r="S5" s="114"/>
    </row>
    <row r="6" spans="1:19" x14ac:dyDescent="0.3">
      <c r="B6" t="s">
        <v>158</v>
      </c>
      <c r="P6" t="s">
        <v>212</v>
      </c>
      <c r="R6" s="114"/>
      <c r="S6" s="114"/>
    </row>
    <row r="7" spans="1:19" x14ac:dyDescent="0.3">
      <c r="A7">
        <v>2</v>
      </c>
      <c r="B7" t="s">
        <v>159</v>
      </c>
      <c r="G7" s="115"/>
      <c r="H7" s="115"/>
      <c r="I7" s="115"/>
      <c r="J7" s="115"/>
      <c r="K7" s="74">
        <v>2</v>
      </c>
      <c r="L7" s="74">
        <f>'1040'!F6</f>
        <v>0</v>
      </c>
      <c r="R7" s="114"/>
      <c r="S7" s="114"/>
    </row>
    <row r="8" spans="1:19" x14ac:dyDescent="0.3">
      <c r="A8">
        <v>3</v>
      </c>
      <c r="B8" t="s">
        <v>149</v>
      </c>
      <c r="F8" s="115"/>
      <c r="G8" s="115"/>
      <c r="H8" s="115"/>
      <c r="I8" s="115"/>
      <c r="J8" s="115"/>
      <c r="K8" s="74">
        <v>3</v>
      </c>
      <c r="L8" s="74">
        <f>IF(OR(mapping!I64&lt;1, mapping!I65&lt;1), 0, IF(C9="X",MIN(mapping!I64,mapping!I65), 0))</f>
        <v>0</v>
      </c>
      <c r="M8" s="112"/>
      <c r="R8" s="114"/>
      <c r="S8" s="114"/>
    </row>
    <row r="9" spans="1:19" ht="15" customHeight="1" x14ac:dyDescent="0.3">
      <c r="C9" s="78" t="str">
        <f>IF(SchD!I2="Activated", "X", "")</f>
        <v/>
      </c>
      <c r="D9" s="54" t="s">
        <v>150</v>
      </c>
      <c r="E9" s="114" t="s">
        <v>152</v>
      </c>
      <c r="R9" s="114"/>
      <c r="S9" s="114"/>
    </row>
    <row r="10" spans="1:19" x14ac:dyDescent="0.3">
      <c r="C10" s="111"/>
      <c r="D10" s="111"/>
      <c r="E10" t="s">
        <v>153</v>
      </c>
    </row>
    <row r="11" spans="1:19" x14ac:dyDescent="0.3">
      <c r="C11" s="78" t="str">
        <f>IF(SchD!I2="Not Activated", "X", "")</f>
        <v>X</v>
      </c>
      <c r="D11" s="54" t="s">
        <v>151</v>
      </c>
      <c r="E11" t="s">
        <v>154</v>
      </c>
    </row>
    <row r="12" spans="1:19" x14ac:dyDescent="0.3">
      <c r="C12" s="111"/>
      <c r="D12" s="111"/>
    </row>
    <row r="13" spans="1:19" x14ac:dyDescent="0.3">
      <c r="A13">
        <v>4</v>
      </c>
      <c r="B13" t="s">
        <v>155</v>
      </c>
      <c r="D13" s="115"/>
      <c r="E13" s="115"/>
      <c r="F13" s="115"/>
      <c r="G13" s="115"/>
      <c r="H13" s="115"/>
      <c r="I13" s="115"/>
      <c r="J13" s="115"/>
      <c r="K13" s="74">
        <v>4</v>
      </c>
      <c r="L13" s="74">
        <f>L8+L7</f>
        <v>0</v>
      </c>
    </row>
    <row r="14" spans="1:19" x14ac:dyDescent="0.3">
      <c r="A14">
        <v>5</v>
      </c>
      <c r="B14" t="s">
        <v>162</v>
      </c>
      <c r="K14" s="74">
        <v>5</v>
      </c>
      <c r="L14" s="74"/>
      <c r="M14" s="112"/>
      <c r="P14" s="126" t="s">
        <v>20</v>
      </c>
      <c r="Q14" s="125">
        <v>38600</v>
      </c>
    </row>
    <row r="15" spans="1:19" x14ac:dyDescent="0.3">
      <c r="B15" t="s">
        <v>163</v>
      </c>
      <c r="P15" s="126" t="s">
        <v>199</v>
      </c>
      <c r="Q15" s="125">
        <v>38600</v>
      </c>
    </row>
    <row r="16" spans="1:19" x14ac:dyDescent="0.3">
      <c r="A16">
        <v>6</v>
      </c>
      <c r="B16" t="s">
        <v>164</v>
      </c>
      <c r="K16" s="74">
        <v>6</v>
      </c>
      <c r="L16" s="74">
        <f>IF(L13&gt;L14, L13-L14, 0)</f>
        <v>0</v>
      </c>
      <c r="P16" s="126" t="s">
        <v>198</v>
      </c>
      <c r="Q16" s="125">
        <v>77200</v>
      </c>
    </row>
    <row r="17" spans="1:17" x14ac:dyDescent="0.3">
      <c r="A17">
        <v>7</v>
      </c>
      <c r="B17" t="s">
        <v>165</v>
      </c>
      <c r="I17" s="115"/>
      <c r="K17" s="74">
        <v>7</v>
      </c>
      <c r="L17" s="74">
        <f>IF(L4&gt;L16, L4-L16, 0)</f>
        <v>196754</v>
      </c>
      <c r="P17" s="126" t="s">
        <v>206</v>
      </c>
      <c r="Q17" s="125">
        <v>77200</v>
      </c>
    </row>
    <row r="18" spans="1:17" x14ac:dyDescent="0.3">
      <c r="A18">
        <v>8</v>
      </c>
      <c r="B18" t="s">
        <v>166</v>
      </c>
      <c r="K18" s="74">
        <v>8</v>
      </c>
      <c r="L18" s="74">
        <f>VLOOKUP(G3, $P$14:$Q$18, 2, FALSE)</f>
        <v>77200</v>
      </c>
      <c r="P18" s="126" t="s">
        <v>200</v>
      </c>
      <c r="Q18" s="125">
        <v>51700</v>
      </c>
    </row>
    <row r="19" spans="1:17" x14ac:dyDescent="0.3">
      <c r="B19" s="125">
        <v>38600</v>
      </c>
      <c r="C19" s="118" t="s">
        <v>201</v>
      </c>
      <c r="D19" t="s">
        <v>202</v>
      </c>
    </row>
    <row r="20" spans="1:17" x14ac:dyDescent="0.3">
      <c r="B20" s="125">
        <v>77200</v>
      </c>
      <c r="C20" t="s">
        <v>201</v>
      </c>
      <c r="D20" t="s">
        <v>203</v>
      </c>
      <c r="F20" t="s">
        <v>204</v>
      </c>
    </row>
    <row r="21" spans="1:17" x14ac:dyDescent="0.3">
      <c r="B21" s="125">
        <v>51700</v>
      </c>
      <c r="C21" t="s">
        <v>201</v>
      </c>
      <c r="D21" t="s">
        <v>205</v>
      </c>
    </row>
    <row r="22" spans="1:17" x14ac:dyDescent="0.3">
      <c r="A22">
        <v>9</v>
      </c>
      <c r="B22" t="s">
        <v>167</v>
      </c>
      <c r="K22" s="74">
        <v>9</v>
      </c>
      <c r="L22" s="74">
        <f>IF(L4&gt;L18, L18, L4)</f>
        <v>77200</v>
      </c>
    </row>
    <row r="23" spans="1:17" x14ac:dyDescent="0.3">
      <c r="A23">
        <v>10</v>
      </c>
      <c r="B23" t="s">
        <v>168</v>
      </c>
      <c r="K23" s="74">
        <v>10</v>
      </c>
      <c r="L23" s="74">
        <f>IF(L17&gt;L22, L22, L17)</f>
        <v>77200</v>
      </c>
    </row>
    <row r="24" spans="1:17" x14ac:dyDescent="0.3">
      <c r="A24">
        <v>11</v>
      </c>
      <c r="B24" t="s">
        <v>169</v>
      </c>
      <c r="K24" s="74">
        <v>11</v>
      </c>
      <c r="L24" s="74">
        <f>L22-L23</f>
        <v>0</v>
      </c>
    </row>
    <row r="25" spans="1:17" x14ac:dyDescent="0.3">
      <c r="A25">
        <v>12</v>
      </c>
      <c r="B25" t="s">
        <v>170</v>
      </c>
      <c r="K25" s="74">
        <v>12</v>
      </c>
      <c r="L25" s="74">
        <f>IF(L4&gt;L16, L16,L4)</f>
        <v>0</v>
      </c>
    </row>
    <row r="26" spans="1:17" x14ac:dyDescent="0.3">
      <c r="A26">
        <v>13</v>
      </c>
      <c r="B26" t="s">
        <v>171</v>
      </c>
      <c r="K26" s="74">
        <v>13</v>
      </c>
      <c r="L26" s="74">
        <f>L24</f>
        <v>0</v>
      </c>
    </row>
    <row r="27" spans="1:17" x14ac:dyDescent="0.3">
      <c r="A27">
        <v>14</v>
      </c>
      <c r="B27" t="s">
        <v>172</v>
      </c>
      <c r="K27" s="74">
        <v>14</v>
      </c>
      <c r="L27" s="74">
        <f>L25-L26</f>
        <v>0</v>
      </c>
    </row>
    <row r="28" spans="1:17" x14ac:dyDescent="0.3">
      <c r="A28">
        <v>15</v>
      </c>
      <c r="B28" t="s">
        <v>166</v>
      </c>
      <c r="K28" s="74">
        <v>15</v>
      </c>
      <c r="L28" s="74">
        <f>VLOOKUP(G3, P28:Q32, 2, FALSE)</f>
        <v>479000</v>
      </c>
      <c r="P28" s="126" t="s">
        <v>20</v>
      </c>
      <c r="Q28" s="125">
        <v>425800</v>
      </c>
    </row>
    <row r="29" spans="1:17" x14ac:dyDescent="0.3">
      <c r="B29" t="s">
        <v>173</v>
      </c>
      <c r="P29" s="126" t="s">
        <v>199</v>
      </c>
      <c r="Q29" s="125">
        <v>239500</v>
      </c>
    </row>
    <row r="30" spans="1:17" x14ac:dyDescent="0.3">
      <c r="B30" t="s">
        <v>174</v>
      </c>
      <c r="P30" s="126" t="s">
        <v>198</v>
      </c>
      <c r="Q30" s="125">
        <v>479000</v>
      </c>
    </row>
    <row r="31" spans="1:17" x14ac:dyDescent="0.3">
      <c r="B31" t="s">
        <v>175</v>
      </c>
      <c r="P31" s="126" t="s">
        <v>206</v>
      </c>
      <c r="Q31" s="125">
        <v>479000</v>
      </c>
    </row>
    <row r="32" spans="1:17" x14ac:dyDescent="0.3">
      <c r="B32" t="s">
        <v>176</v>
      </c>
      <c r="P32" s="126" t="s">
        <v>200</v>
      </c>
      <c r="Q32" s="125">
        <v>452400</v>
      </c>
    </row>
    <row r="33" spans="1:13" x14ac:dyDescent="0.3">
      <c r="A33">
        <v>16</v>
      </c>
      <c r="B33" t="s">
        <v>177</v>
      </c>
      <c r="K33" s="74">
        <v>16</v>
      </c>
      <c r="L33" s="74">
        <f>IF(L4&gt;L28, L28, L4)</f>
        <v>196754</v>
      </c>
    </row>
    <row r="34" spans="1:13" x14ac:dyDescent="0.3">
      <c r="A34">
        <v>17</v>
      </c>
      <c r="B34" t="s">
        <v>178</v>
      </c>
      <c r="K34" s="74">
        <v>17</v>
      </c>
      <c r="L34" s="74">
        <f>L24+L17</f>
        <v>196754</v>
      </c>
    </row>
    <row r="35" spans="1:13" x14ac:dyDescent="0.3">
      <c r="A35">
        <v>18</v>
      </c>
      <c r="B35" t="s">
        <v>179</v>
      </c>
      <c r="K35" s="74">
        <v>18</v>
      </c>
      <c r="L35" s="74">
        <f>IF(L33-L34&gt;0, L33-L34, 0)</f>
        <v>0</v>
      </c>
    </row>
    <row r="36" spans="1:13" x14ac:dyDescent="0.3">
      <c r="A36">
        <v>19</v>
      </c>
      <c r="B36" t="s">
        <v>180</v>
      </c>
      <c r="K36" s="74">
        <v>19</v>
      </c>
      <c r="L36" s="74">
        <f>IF(L27&gt;L35, L35, L27)</f>
        <v>0</v>
      </c>
    </row>
    <row r="37" spans="1:13" x14ac:dyDescent="0.3">
      <c r="A37">
        <v>20</v>
      </c>
      <c r="B37" t="s">
        <v>181</v>
      </c>
      <c r="K37" s="74">
        <v>20</v>
      </c>
      <c r="L37" s="267">
        <f>L36*0.15</f>
        <v>0</v>
      </c>
    </row>
    <row r="38" spans="1:13" x14ac:dyDescent="0.3">
      <c r="A38">
        <v>21</v>
      </c>
      <c r="B38" t="s">
        <v>182</v>
      </c>
      <c r="K38" s="74">
        <v>21</v>
      </c>
      <c r="L38" s="74">
        <f>L36+L24</f>
        <v>0</v>
      </c>
    </row>
    <row r="39" spans="1:13" x14ac:dyDescent="0.3">
      <c r="A39">
        <v>22</v>
      </c>
      <c r="B39" t="s">
        <v>183</v>
      </c>
      <c r="K39" s="74">
        <v>22</v>
      </c>
      <c r="L39" s="74">
        <f>L25-L38</f>
        <v>0</v>
      </c>
    </row>
    <row r="40" spans="1:13" x14ac:dyDescent="0.3">
      <c r="A40">
        <v>23</v>
      </c>
      <c r="B40" t="s">
        <v>184</v>
      </c>
      <c r="K40" s="74">
        <v>23</v>
      </c>
      <c r="L40" s="74">
        <f>L39*0.2</f>
        <v>0</v>
      </c>
    </row>
    <row r="41" spans="1:13" x14ac:dyDescent="0.3">
      <c r="A41">
        <v>24</v>
      </c>
      <c r="B41" s="117" t="s">
        <v>186</v>
      </c>
      <c r="K41" s="74">
        <v>24</v>
      </c>
      <c r="L41" s="74">
        <f>IF(L17&lt;100000, 'tax table'!U6, 'Tax Comp WS'!F14)</f>
        <v>35799.96</v>
      </c>
      <c r="M41" s="112"/>
    </row>
    <row r="42" spans="1:13" x14ac:dyDescent="0.3">
      <c r="B42" s="117" t="s">
        <v>187</v>
      </c>
    </row>
    <row r="43" spans="1:13" x14ac:dyDescent="0.3">
      <c r="A43">
        <v>25</v>
      </c>
      <c r="B43" t="s">
        <v>185</v>
      </c>
      <c r="K43" s="74">
        <v>25</v>
      </c>
      <c r="L43" s="220">
        <f>L37+L40+L41</f>
        <v>35799.96</v>
      </c>
    </row>
    <row r="44" spans="1:13" x14ac:dyDescent="0.3">
      <c r="A44">
        <v>26</v>
      </c>
      <c r="B44" s="117" t="s">
        <v>188</v>
      </c>
      <c r="K44" s="74">
        <v>26</v>
      </c>
      <c r="L44" s="220">
        <f>IF(L4&lt;100000, 'tax table'!U10, 'Tax Comp WS'!F5)</f>
        <v>35799.96</v>
      </c>
      <c r="M44" s="112"/>
    </row>
    <row r="45" spans="1:13" x14ac:dyDescent="0.3">
      <c r="B45" s="117" t="s">
        <v>189</v>
      </c>
    </row>
    <row r="46" spans="1:13" x14ac:dyDescent="0.3">
      <c r="A46">
        <v>27</v>
      </c>
      <c r="B46" s="117" t="s">
        <v>190</v>
      </c>
      <c r="K46" s="74">
        <v>27</v>
      </c>
      <c r="L46" s="220">
        <f>IF(L43&gt;L44, L44,L43)</f>
        <v>35799.96</v>
      </c>
    </row>
    <row r="47" spans="1:13" x14ac:dyDescent="0.3">
      <c r="B47" s="117" t="s">
        <v>191</v>
      </c>
    </row>
    <row r="48" spans="1:13" x14ac:dyDescent="0.3">
      <c r="B48" s="117" t="s">
        <v>192</v>
      </c>
    </row>
  </sheetData>
  <mergeCells count="1">
    <mergeCell ref="P1:S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5"/>
  <sheetViews>
    <sheetView workbookViewId="0">
      <selection activeCell="E15" sqref="E15"/>
    </sheetView>
  </sheetViews>
  <sheetFormatPr defaultRowHeight="14.4" x14ac:dyDescent="0.3"/>
  <sheetData>
    <row r="1" spans="1:9" x14ac:dyDescent="0.3">
      <c r="E1" s="266" t="s">
        <v>1160</v>
      </c>
      <c r="H1" t="s">
        <v>160</v>
      </c>
      <c r="I1" t="s">
        <v>193</v>
      </c>
    </row>
    <row r="2" spans="1:9" x14ac:dyDescent="0.3">
      <c r="A2" t="s">
        <v>1159</v>
      </c>
    </row>
    <row r="15" spans="1:9" x14ac:dyDescent="0.3">
      <c r="D15" s="206">
        <v>4</v>
      </c>
      <c r="E15" s="213">
        <f>mapping!C74+mapping!C24</f>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61"/>
  <sheetViews>
    <sheetView zoomScale="70" zoomScaleNormal="70" workbookViewId="0">
      <selection activeCell="B31" sqref="B31"/>
    </sheetView>
  </sheetViews>
  <sheetFormatPr defaultRowHeight="14.4" x14ac:dyDescent="0.3"/>
  <cols>
    <col min="1" max="1" width="35.6640625" customWidth="1"/>
    <col min="2" max="2" width="29.6640625" bestFit="1" customWidth="1"/>
    <col min="3" max="3" width="21.88671875" bestFit="1" customWidth="1"/>
    <col min="4" max="4" width="17.6640625" bestFit="1" customWidth="1"/>
    <col min="5" max="5" width="19.88671875" bestFit="1" customWidth="1"/>
    <col min="6" max="6" width="25.77734375" customWidth="1"/>
    <col min="7" max="7" width="8.5546875" bestFit="1" customWidth="1"/>
    <col min="8" max="8" width="10" customWidth="1"/>
  </cols>
  <sheetData>
    <row r="1" spans="1:10" ht="21" x14ac:dyDescent="0.4">
      <c r="A1" s="262" t="s">
        <v>618</v>
      </c>
      <c r="D1" t="s">
        <v>160</v>
      </c>
      <c r="E1" t="str">
        <f>IF(E2&gt;100000, "Activated", "Not Activated")</f>
        <v>Activated</v>
      </c>
    </row>
    <row r="2" spans="1:10" ht="21" x14ac:dyDescent="0.4">
      <c r="A2" s="262" t="s">
        <v>92</v>
      </c>
      <c r="D2" t="s">
        <v>620</v>
      </c>
      <c r="E2" s="1">
        <f>mapping!I74</f>
        <v>196754</v>
      </c>
    </row>
    <row r="3" spans="1:10" ht="21" x14ac:dyDescent="0.4">
      <c r="A3" s="262"/>
      <c r="D3" t="s">
        <v>144</v>
      </c>
      <c r="E3" s="187" t="str">
        <f>mapping!C2</f>
        <v>Married filing jointly</v>
      </c>
    </row>
    <row r="4" spans="1:10" ht="15" thickBot="1" x14ac:dyDescent="0.35">
      <c r="A4" s="32"/>
      <c r="B4" s="32"/>
      <c r="C4" s="32"/>
      <c r="D4" s="32"/>
      <c r="E4" s="32"/>
      <c r="F4" s="32"/>
      <c r="G4" s="32"/>
      <c r="H4" s="32"/>
      <c r="I4" s="32"/>
      <c r="J4" s="32"/>
    </row>
    <row r="5" spans="1:10" x14ac:dyDescent="0.3">
      <c r="A5" s="228" t="s">
        <v>605</v>
      </c>
      <c r="B5" s="59"/>
      <c r="C5" s="268">
        <f>E2</f>
        <v>196754</v>
      </c>
      <c r="D5" s="59"/>
      <c r="E5" s="59" t="s">
        <v>645</v>
      </c>
      <c r="F5" s="273">
        <f>SUM(F7:F11)</f>
        <v>35799.96</v>
      </c>
      <c r="G5" s="32"/>
      <c r="H5" s="32"/>
      <c r="I5" s="32"/>
      <c r="J5" s="32"/>
    </row>
    <row r="6" spans="1:10" ht="42.6" customHeight="1" x14ac:dyDescent="0.3">
      <c r="A6" s="255" t="s">
        <v>595</v>
      </c>
      <c r="B6" s="32" t="s">
        <v>596</v>
      </c>
      <c r="C6" s="32" t="s">
        <v>597</v>
      </c>
      <c r="D6" s="32" t="s">
        <v>598</v>
      </c>
      <c r="E6" s="32" t="s">
        <v>599</v>
      </c>
      <c r="F6" s="256" t="s">
        <v>600</v>
      </c>
      <c r="G6" s="32"/>
      <c r="H6" s="32"/>
      <c r="I6" s="32"/>
      <c r="J6" s="32"/>
    </row>
    <row r="7" spans="1:10" x14ac:dyDescent="0.3">
      <c r="A7" s="38" t="str">
        <f>INDEX(A32:A61, MATCH($I7, $I32:$I61, 0))</f>
        <v xml:space="preserve">At least $100,000 but not over $165,000 </v>
      </c>
      <c r="B7" s="257">
        <f>IF(AND($C$5&gt;G7-1,$C$5&lt;H7+1),$C$5,0)</f>
        <v>0</v>
      </c>
      <c r="C7" s="32">
        <f>INDEX(C32:C61, MATCH($I7, $I32:$I61, 0))</f>
        <v>0.22</v>
      </c>
      <c r="D7" s="51">
        <f>B7*C7</f>
        <v>0</v>
      </c>
      <c r="E7" s="32">
        <f>INDEX(E32:E61, MATCH($I7, $I32:$I61, 0))</f>
        <v>8121</v>
      </c>
      <c r="F7" s="91">
        <f>IF(D7&gt;0, D7-E7, 0)</f>
        <v>0</v>
      </c>
      <c r="G7" s="51">
        <f>INDEX(G32:G61, MATCH($I7, $I32:$I61, 0))</f>
        <v>100000</v>
      </c>
      <c r="H7" s="51">
        <f>INDEX(H32:H61, MATCH($I7, $I32:$I61, 0))</f>
        <v>165000</v>
      </c>
      <c r="I7" s="32" t="str">
        <f>$E$3&amp;" 1"</f>
        <v>Married filing jointly 1</v>
      </c>
      <c r="J7" s="32"/>
    </row>
    <row r="8" spans="1:10" x14ac:dyDescent="0.3">
      <c r="A8" s="38" t="str">
        <f>INDEX($A33:$A62, MATCH($I8, $I33:$I62, 0))</f>
        <v>Over $165,000 but not over $315,000</v>
      </c>
      <c r="B8" s="257">
        <f>IF(AND($C$5&gt;G8,$C$5&lt;H8+1),$C$5,0)</f>
        <v>196754</v>
      </c>
      <c r="C8" s="32">
        <f>INDEX(C33:C62, MATCH($I8, $I33:$I62, 0))</f>
        <v>0.24</v>
      </c>
      <c r="D8" s="51">
        <f>B8*C8</f>
        <v>47220.959999999999</v>
      </c>
      <c r="E8" s="32">
        <f>INDEX(E33:E62, MATCH($I8, $I33:$I62, 0))</f>
        <v>11421</v>
      </c>
      <c r="F8" s="91">
        <f>IF(D8&gt;0, D8-E8, 0)</f>
        <v>35799.96</v>
      </c>
      <c r="G8" s="51">
        <f>INDEX(G33:G62, MATCH($I8, $I33:$I62, 0))</f>
        <v>165000</v>
      </c>
      <c r="H8" s="51">
        <f>INDEX(H33:H62, MATCH($I8, $I33:$I62, 0))</f>
        <v>315000</v>
      </c>
      <c r="I8" s="32" t="str">
        <f>$E$3&amp;" 2"</f>
        <v>Married filing jointly 2</v>
      </c>
      <c r="J8" s="32"/>
    </row>
    <row r="9" spans="1:10" x14ac:dyDescent="0.3">
      <c r="A9" s="38" t="str">
        <f>INDEX($A34:$A62, MATCH($I9, $I34:$I62, 0))</f>
        <v>Over $315,000 but not over $400,000</v>
      </c>
      <c r="B9" s="257">
        <f>IF(AND($C$5&gt;G9,$C$5&lt;H9+1),$C$5,0)</f>
        <v>0</v>
      </c>
      <c r="C9" s="32">
        <f>INDEX(C34:C62, MATCH($I9, $I34:$I62, 0))</f>
        <v>0.32</v>
      </c>
      <c r="D9" s="51">
        <f>B9*C9</f>
        <v>0</v>
      </c>
      <c r="E9" s="32">
        <f>INDEX(E34:E62, MATCH($I9, $I34:$I62, 0))</f>
        <v>36621</v>
      </c>
      <c r="F9" s="91">
        <f>IF(D9&gt;0, D9-E9, 0)</f>
        <v>0</v>
      </c>
      <c r="G9" s="51">
        <f>INDEX(G34:G62, MATCH($I9, $I34:$I62, 0))</f>
        <v>315000</v>
      </c>
      <c r="H9" s="51">
        <f>INDEX(H34:H62, MATCH($I9, $I34:$I62, 0))</f>
        <v>400000</v>
      </c>
      <c r="I9" s="32" t="str">
        <f>$E$3&amp;" 3"</f>
        <v>Married filing jointly 3</v>
      </c>
      <c r="J9" s="32"/>
    </row>
    <row r="10" spans="1:10" x14ac:dyDescent="0.3">
      <c r="A10" s="38" t="str">
        <f>INDEX($A35:$A62, MATCH($I10, $I35:$I62, 0))</f>
        <v>Over $400,000 but not over $600,000</v>
      </c>
      <c r="B10" s="257">
        <f>IF(AND($C$5&gt;G10,$C$5&lt;H10+1),$C$5,0)</f>
        <v>0</v>
      </c>
      <c r="C10" s="32">
        <f>INDEX(C35:C62, MATCH($I10, $I35:$I62, 0))</f>
        <v>0.35</v>
      </c>
      <c r="D10" s="51">
        <f>B10*C10</f>
        <v>0</v>
      </c>
      <c r="E10" s="32">
        <f>INDEX(E35:E62, MATCH($I10, $I35:$I62, 0))</f>
        <v>48621</v>
      </c>
      <c r="F10" s="91">
        <f>IF(D10&gt;0, D10-E10, 0)</f>
        <v>0</v>
      </c>
      <c r="G10" s="51">
        <f>INDEX(G35:G62, MATCH($I10, $I35:$I62, 0))</f>
        <v>400000</v>
      </c>
      <c r="H10" s="51">
        <f>INDEX(H35:H62, MATCH($I10, $I35:$I62, 0))</f>
        <v>600000</v>
      </c>
      <c r="I10" s="32" t="str">
        <f>$E$3&amp;" 4"</f>
        <v>Married filing jointly 4</v>
      </c>
      <c r="J10" s="32"/>
    </row>
    <row r="11" spans="1:10" ht="15" thickBot="1" x14ac:dyDescent="0.35">
      <c r="A11" s="65" t="str">
        <f>INDEX($A36:$A62, MATCH($I11, $I36:$I62, 0))</f>
        <v>Over $600,000</v>
      </c>
      <c r="B11" s="259">
        <f>IF(AND($C$5&gt;G11,$C$5&lt;H11+1),$C$5,0)</f>
        <v>0</v>
      </c>
      <c r="C11" s="66">
        <f>INDEX(C36:C62, MATCH($I11, $I36:$I62, 0))</f>
        <v>0.37</v>
      </c>
      <c r="D11" s="263">
        <f>B11*C11</f>
        <v>0</v>
      </c>
      <c r="E11" s="66">
        <f>INDEX(E36:E62, MATCH($I11, $I36:$I62, 0))</f>
        <v>60621</v>
      </c>
      <c r="F11" s="264">
        <f>IF(D11&gt;0, D11-E11, 0)</f>
        <v>0</v>
      </c>
      <c r="G11" s="51">
        <f>INDEX(G36:G62, MATCH($I11, $I36:$I62, 0))</f>
        <v>600000</v>
      </c>
      <c r="H11" s="51">
        <f>INDEX(H36:H62, MATCH($I11, $I36:$I62, 0))</f>
        <v>100000000000</v>
      </c>
      <c r="I11" s="32" t="str">
        <f>$E$3&amp;" 5"</f>
        <v>Married filing jointly 5</v>
      </c>
      <c r="J11" s="32"/>
    </row>
    <row r="12" spans="1:10" x14ac:dyDescent="0.3">
      <c r="A12" s="32"/>
      <c r="B12" s="32"/>
      <c r="C12" s="32"/>
      <c r="D12" s="32"/>
      <c r="E12" s="258"/>
      <c r="F12" s="32"/>
      <c r="G12" s="51"/>
      <c r="H12" s="51"/>
      <c r="I12" s="32"/>
      <c r="J12" s="32"/>
    </row>
    <row r="13" spans="1:10" ht="15" thickBot="1" x14ac:dyDescent="0.35">
      <c r="A13" s="32"/>
      <c r="B13" s="32"/>
      <c r="C13" s="32"/>
      <c r="D13" s="32"/>
      <c r="E13" s="32"/>
      <c r="F13" s="32"/>
      <c r="G13" s="51"/>
      <c r="H13" s="51"/>
      <c r="I13" s="32"/>
      <c r="J13" s="32"/>
    </row>
    <row r="14" spans="1:10" x14ac:dyDescent="0.3">
      <c r="A14" s="228" t="s">
        <v>644</v>
      </c>
      <c r="B14" s="59"/>
      <c r="C14" s="268">
        <f>'QD CGT Tax WS'!L17</f>
        <v>196754</v>
      </c>
      <c r="D14" s="59"/>
      <c r="E14" s="59" t="s">
        <v>645</v>
      </c>
      <c r="F14" s="273">
        <f>SUM(F16:F20)</f>
        <v>35799.96</v>
      </c>
      <c r="G14" s="32"/>
      <c r="H14" s="32"/>
      <c r="I14" s="32"/>
      <c r="J14" s="32"/>
    </row>
    <row r="15" spans="1:10" ht="43.2" x14ac:dyDescent="0.3">
      <c r="A15" s="255" t="s">
        <v>595</v>
      </c>
      <c r="B15" s="32" t="s">
        <v>596</v>
      </c>
      <c r="C15" s="32" t="s">
        <v>597</v>
      </c>
      <c r="D15" s="32" t="s">
        <v>598</v>
      </c>
      <c r="E15" s="32" t="s">
        <v>599</v>
      </c>
      <c r="F15" s="256" t="s">
        <v>600</v>
      </c>
      <c r="G15" s="32"/>
      <c r="H15" s="32"/>
      <c r="I15" s="32"/>
      <c r="J15" s="32"/>
    </row>
    <row r="16" spans="1:10" x14ac:dyDescent="0.3">
      <c r="A16" s="38" t="str">
        <f>INDEX(A32:A61, MATCH($I16, $I32:$I61, 0))</f>
        <v xml:space="preserve">At least $100,000 but not over $165,000 </v>
      </c>
      <c r="B16" s="257">
        <f>IF(AND($C$14&gt;G16-1,$C$14&lt;H16+1),$C$14,0)</f>
        <v>0</v>
      </c>
      <c r="C16" s="32">
        <f>INDEX(C32:C61, MATCH($I16, $I32:$I61, 0))</f>
        <v>0.22</v>
      </c>
      <c r="D16" s="51">
        <f>B16*C16</f>
        <v>0</v>
      </c>
      <c r="E16" s="32">
        <f>INDEX(E32:E61, MATCH($I16, $I32:$I61, 0))</f>
        <v>8121</v>
      </c>
      <c r="F16" s="91">
        <f>IF(D16&gt;0, D16-E16, 0)</f>
        <v>0</v>
      </c>
      <c r="G16" s="51">
        <f>INDEX(G32:G61, MATCH($I16, $I32:$I61, 0))</f>
        <v>100000</v>
      </c>
      <c r="H16" s="51">
        <f>INDEX(H32:H61, MATCH($I16, $I32:$I61, 0))</f>
        <v>165000</v>
      </c>
      <c r="I16" s="32" t="str">
        <f>$E$3&amp;" 1"</f>
        <v>Married filing jointly 1</v>
      </c>
      <c r="J16" s="32"/>
    </row>
    <row r="17" spans="1:10" x14ac:dyDescent="0.3">
      <c r="A17" s="38" t="str">
        <f t="shared" ref="A17:C20" si="0">INDEX(A33:A62, MATCH($I17, $I33:$I62, 0))</f>
        <v>Over $165,000 but not over $315,000</v>
      </c>
      <c r="B17" s="257">
        <f>IF(AND($C$14&gt;G17-1,$C$14&lt;H17+1),$C$14,0)</f>
        <v>196754</v>
      </c>
      <c r="C17" s="32">
        <f t="shared" si="0"/>
        <v>0.24</v>
      </c>
      <c r="D17" s="51">
        <f>B17*C17</f>
        <v>47220.959999999999</v>
      </c>
      <c r="E17" s="32">
        <f>INDEX(E33:E62, MATCH($I17, $I33:$I62, 0))</f>
        <v>11421</v>
      </c>
      <c r="F17" s="91">
        <f>IF(D17&gt;0, D17-E17, 0)</f>
        <v>35799.96</v>
      </c>
      <c r="G17" s="51">
        <f t="shared" ref="G17:H20" si="1">INDEX(G33:G62, MATCH($I17, $I33:$I62, 0))</f>
        <v>165000</v>
      </c>
      <c r="H17" s="51">
        <f t="shared" si="1"/>
        <v>315000</v>
      </c>
      <c r="I17" s="32" t="str">
        <f>$E$3&amp;" 2"</f>
        <v>Married filing jointly 2</v>
      </c>
      <c r="J17" s="32"/>
    </row>
    <row r="18" spans="1:10" x14ac:dyDescent="0.3">
      <c r="A18" s="38" t="str">
        <f t="shared" si="0"/>
        <v>Over $315,000 but not over $400,000</v>
      </c>
      <c r="B18" s="257">
        <f>IF(AND($C$14&gt;G18-1,$C$14&lt;H18+1),$C$14,0)</f>
        <v>0</v>
      </c>
      <c r="C18" s="32">
        <f t="shared" si="0"/>
        <v>0.32</v>
      </c>
      <c r="D18" s="51">
        <f>B18*C18</f>
        <v>0</v>
      </c>
      <c r="E18" s="32">
        <f>INDEX(E34:E63, MATCH($I18, $I34:$I63, 0))</f>
        <v>36621</v>
      </c>
      <c r="F18" s="91">
        <f>IF(D18&gt;0, D18-E18, 0)</f>
        <v>0</v>
      </c>
      <c r="G18" s="51">
        <f t="shared" si="1"/>
        <v>315000</v>
      </c>
      <c r="H18" s="51">
        <f t="shared" si="1"/>
        <v>400000</v>
      </c>
      <c r="I18" s="32" t="str">
        <f>$E$3&amp;" 3"</f>
        <v>Married filing jointly 3</v>
      </c>
      <c r="J18" s="32"/>
    </row>
    <row r="19" spans="1:10" x14ac:dyDescent="0.3">
      <c r="A19" s="38" t="str">
        <f t="shared" si="0"/>
        <v>Over $400,000 but not over $600,000</v>
      </c>
      <c r="B19" s="257">
        <f>IF(AND($C$14&gt;G19-1,$C$14&lt;H19+1),$C$14,0)</f>
        <v>0</v>
      </c>
      <c r="C19" s="32">
        <f t="shared" si="0"/>
        <v>0.35</v>
      </c>
      <c r="D19" s="51">
        <f>B19*C19</f>
        <v>0</v>
      </c>
      <c r="E19" s="32">
        <f>INDEX(E35:E64, MATCH($I19, $I35:$I64, 0))</f>
        <v>48621</v>
      </c>
      <c r="F19" s="91">
        <f>IF(D19&gt;0, D19-E19, 0)</f>
        <v>0</v>
      </c>
      <c r="G19" s="51">
        <f t="shared" si="1"/>
        <v>400000</v>
      </c>
      <c r="H19" s="51">
        <f t="shared" si="1"/>
        <v>600000</v>
      </c>
      <c r="I19" s="32" t="str">
        <f>$E$3&amp;" 4"</f>
        <v>Married filing jointly 4</v>
      </c>
      <c r="J19" s="32"/>
    </row>
    <row r="20" spans="1:10" ht="15" thickBot="1" x14ac:dyDescent="0.35">
      <c r="A20" s="65" t="str">
        <f t="shared" si="0"/>
        <v>Over $600,000</v>
      </c>
      <c r="B20" s="259">
        <f>IF(AND($C$14&gt;G20-1,$C$14&lt;H20+1),$C$14,0)</f>
        <v>0</v>
      </c>
      <c r="C20" s="66">
        <f t="shared" si="0"/>
        <v>0.37</v>
      </c>
      <c r="D20" s="263">
        <f>B20*C20</f>
        <v>0</v>
      </c>
      <c r="E20" s="66">
        <f>INDEX(E36:E65, MATCH($I20, $I36:$I65, 0))</f>
        <v>60621</v>
      </c>
      <c r="F20" s="264">
        <f>IF(D20&gt;0, D20-E20, 0)</f>
        <v>0</v>
      </c>
      <c r="G20" s="51">
        <f t="shared" si="1"/>
        <v>600000</v>
      </c>
      <c r="H20" s="51">
        <f t="shared" si="1"/>
        <v>100000000000</v>
      </c>
      <c r="I20" s="32" t="str">
        <f>$E$3&amp;" 5"</f>
        <v>Married filing jointly 5</v>
      </c>
      <c r="J20" s="32"/>
    </row>
    <row r="29" spans="1:10" ht="15" thickBot="1" x14ac:dyDescent="0.35">
      <c r="A29" t="s">
        <v>606</v>
      </c>
      <c r="G29" s="1"/>
      <c r="H29" s="1"/>
    </row>
    <row r="30" spans="1:10" x14ac:dyDescent="0.3">
      <c r="A30" s="228" t="s">
        <v>605</v>
      </c>
      <c r="B30" s="78"/>
      <c r="C30" s="59"/>
      <c r="D30" s="59"/>
      <c r="E30" s="59"/>
      <c r="F30" s="90" t="s">
        <v>20</v>
      </c>
      <c r="G30" s="1"/>
      <c r="H30" s="1"/>
    </row>
    <row r="31" spans="1:10" ht="43.2" x14ac:dyDescent="0.3">
      <c r="A31" s="255" t="s">
        <v>595</v>
      </c>
      <c r="B31" s="32" t="s">
        <v>596</v>
      </c>
      <c r="C31" s="32" t="s">
        <v>597</v>
      </c>
      <c r="D31" s="32" t="s">
        <v>598</v>
      </c>
      <c r="E31" s="32" t="s">
        <v>599</v>
      </c>
      <c r="F31" s="256" t="s">
        <v>600</v>
      </c>
      <c r="G31" s="1"/>
      <c r="H31" s="1"/>
    </row>
    <row r="32" spans="1:10" x14ac:dyDescent="0.3">
      <c r="A32" s="38" t="s">
        <v>601</v>
      </c>
      <c r="B32" s="257">
        <v>0</v>
      </c>
      <c r="C32" s="32">
        <v>0.24</v>
      </c>
      <c r="D32" s="257">
        <v>0</v>
      </c>
      <c r="E32" s="258">
        <v>5710.5</v>
      </c>
      <c r="F32" s="39"/>
      <c r="G32" s="1">
        <v>100000</v>
      </c>
      <c r="H32" s="1">
        <v>157500</v>
      </c>
      <c r="I32" s="187" t="s">
        <v>621</v>
      </c>
    </row>
    <row r="33" spans="1:9" x14ac:dyDescent="0.3">
      <c r="A33" s="38" t="s">
        <v>602</v>
      </c>
      <c r="B33" s="257">
        <v>0</v>
      </c>
      <c r="C33" s="32">
        <v>0.32</v>
      </c>
      <c r="D33" s="257">
        <v>0</v>
      </c>
      <c r="E33" s="258">
        <v>18310.5</v>
      </c>
      <c r="F33" s="39"/>
      <c r="G33" s="1">
        <v>157500</v>
      </c>
      <c r="H33" s="1">
        <v>200000</v>
      </c>
      <c r="I33" s="187" t="s">
        <v>622</v>
      </c>
    </row>
    <row r="34" spans="1:9" x14ac:dyDescent="0.3">
      <c r="A34" s="38" t="s">
        <v>603</v>
      </c>
      <c r="B34" s="257">
        <v>0</v>
      </c>
      <c r="C34" s="32">
        <v>0.35</v>
      </c>
      <c r="D34" s="257">
        <v>0</v>
      </c>
      <c r="E34" s="258">
        <v>24310.5</v>
      </c>
      <c r="F34" s="39"/>
      <c r="G34" s="1">
        <v>200000</v>
      </c>
      <c r="H34" s="1">
        <v>500000</v>
      </c>
      <c r="I34" s="187" t="s">
        <v>623</v>
      </c>
    </row>
    <row r="35" spans="1:9" ht="15" thickBot="1" x14ac:dyDescent="0.35">
      <c r="A35" s="65" t="s">
        <v>604</v>
      </c>
      <c r="B35" s="259">
        <v>0</v>
      </c>
      <c r="C35" s="66">
        <v>0.37</v>
      </c>
      <c r="D35" s="259">
        <v>0</v>
      </c>
      <c r="E35" s="260">
        <v>34310.5</v>
      </c>
      <c r="F35" s="89"/>
      <c r="G35" s="1">
        <v>500000</v>
      </c>
      <c r="H35" s="1">
        <v>100000000000</v>
      </c>
      <c r="I35" s="187" t="s">
        <v>624</v>
      </c>
    </row>
    <row r="36" spans="1:9" x14ac:dyDescent="0.3">
      <c r="G36" s="1">
        <v>100000000000</v>
      </c>
      <c r="H36" s="1">
        <v>100000000000</v>
      </c>
      <c r="I36" s="187" t="s">
        <v>625</v>
      </c>
    </row>
    <row r="37" spans="1:9" ht="15" thickBot="1" x14ac:dyDescent="0.35">
      <c r="A37" t="s">
        <v>607</v>
      </c>
      <c r="G37" s="1"/>
      <c r="H37" s="1"/>
    </row>
    <row r="38" spans="1:9" x14ac:dyDescent="0.3">
      <c r="A38" s="228" t="s">
        <v>605</v>
      </c>
      <c r="B38" s="78"/>
      <c r="C38" s="59"/>
      <c r="D38" s="59"/>
      <c r="E38" s="59"/>
      <c r="F38" s="90"/>
      <c r="G38" s="1"/>
      <c r="H38" s="1"/>
    </row>
    <row r="39" spans="1:9" ht="43.2" x14ac:dyDescent="0.3">
      <c r="A39" s="255" t="s">
        <v>595</v>
      </c>
      <c r="B39" s="32" t="s">
        <v>596</v>
      </c>
      <c r="C39" s="32" t="s">
        <v>597</v>
      </c>
      <c r="D39" s="32" t="s">
        <v>598</v>
      </c>
      <c r="E39" s="32" t="s">
        <v>599</v>
      </c>
      <c r="F39" s="256" t="s">
        <v>600</v>
      </c>
      <c r="G39" s="1"/>
      <c r="H39" s="1"/>
    </row>
    <row r="40" spans="1:9" x14ac:dyDescent="0.3">
      <c r="A40" s="38" t="s">
        <v>608</v>
      </c>
      <c r="B40" s="257">
        <v>0</v>
      </c>
      <c r="C40" s="32">
        <v>0.22</v>
      </c>
      <c r="D40" s="257">
        <v>0</v>
      </c>
      <c r="E40" s="258">
        <v>8121</v>
      </c>
      <c r="F40" s="39"/>
      <c r="G40" s="1">
        <v>100000</v>
      </c>
      <c r="H40" s="1">
        <v>165000</v>
      </c>
      <c r="I40" t="s">
        <v>626</v>
      </c>
    </row>
    <row r="41" spans="1:9" x14ac:dyDescent="0.3">
      <c r="A41" s="38" t="s">
        <v>609</v>
      </c>
      <c r="B41" s="257">
        <v>0</v>
      </c>
      <c r="C41" s="32">
        <v>0.24</v>
      </c>
      <c r="D41" s="257">
        <v>0</v>
      </c>
      <c r="E41" s="258">
        <v>11421</v>
      </c>
      <c r="F41" s="39"/>
      <c r="G41" s="1">
        <v>165000</v>
      </c>
      <c r="H41" s="1">
        <v>315000</v>
      </c>
      <c r="I41" t="s">
        <v>627</v>
      </c>
    </row>
    <row r="42" spans="1:9" x14ac:dyDescent="0.3">
      <c r="A42" s="38" t="s">
        <v>610</v>
      </c>
      <c r="B42" s="257"/>
      <c r="C42" s="32">
        <v>0.32</v>
      </c>
      <c r="D42" s="257"/>
      <c r="E42" s="258">
        <v>36621</v>
      </c>
      <c r="F42" s="39"/>
      <c r="G42" s="1">
        <v>315000</v>
      </c>
      <c r="H42" s="1">
        <v>400000</v>
      </c>
      <c r="I42" t="s">
        <v>628</v>
      </c>
    </row>
    <row r="43" spans="1:9" x14ac:dyDescent="0.3">
      <c r="A43" s="38" t="s">
        <v>611</v>
      </c>
      <c r="B43" s="257">
        <v>0</v>
      </c>
      <c r="C43" s="32">
        <v>0.35</v>
      </c>
      <c r="D43" s="257">
        <v>0</v>
      </c>
      <c r="E43" s="258">
        <v>48621</v>
      </c>
      <c r="F43" s="39"/>
      <c r="G43" s="1">
        <v>400000</v>
      </c>
      <c r="H43" s="1">
        <v>600000</v>
      </c>
      <c r="I43" t="s">
        <v>629</v>
      </c>
    </row>
    <row r="44" spans="1:9" ht="15" thickBot="1" x14ac:dyDescent="0.35">
      <c r="A44" s="65" t="s">
        <v>612</v>
      </c>
      <c r="B44" s="259">
        <v>0</v>
      </c>
      <c r="C44" s="66">
        <v>0.37</v>
      </c>
      <c r="D44" s="259">
        <v>0</v>
      </c>
      <c r="E44" s="260">
        <v>60621</v>
      </c>
      <c r="F44" s="89"/>
      <c r="G44" s="1">
        <v>600000</v>
      </c>
      <c r="H44" s="1">
        <v>100000000000</v>
      </c>
      <c r="I44" t="s">
        <v>630</v>
      </c>
    </row>
    <row r="45" spans="1:9" x14ac:dyDescent="0.3">
      <c r="G45" s="1"/>
      <c r="H45" s="1"/>
    </row>
    <row r="46" spans="1:9" ht="15" thickBot="1" x14ac:dyDescent="0.35">
      <c r="A46" t="s">
        <v>613</v>
      </c>
      <c r="G46" s="1"/>
      <c r="H46" s="1"/>
    </row>
    <row r="47" spans="1:9" x14ac:dyDescent="0.3">
      <c r="A47" s="228" t="s">
        <v>605</v>
      </c>
      <c r="B47" s="78"/>
      <c r="C47" s="59"/>
      <c r="D47" s="59"/>
      <c r="E47" s="59"/>
      <c r="F47" s="90"/>
      <c r="G47" s="1"/>
      <c r="H47" s="1"/>
    </row>
    <row r="48" spans="1:9" ht="43.2" x14ac:dyDescent="0.3">
      <c r="A48" s="255" t="s">
        <v>595</v>
      </c>
      <c r="B48" s="32" t="s">
        <v>596</v>
      </c>
      <c r="C48" s="32" t="s">
        <v>597</v>
      </c>
      <c r="D48" s="32" t="s">
        <v>598</v>
      </c>
      <c r="E48" s="32" t="s">
        <v>599</v>
      </c>
      <c r="F48" s="256" t="s">
        <v>600</v>
      </c>
      <c r="G48" s="1"/>
      <c r="H48" s="1"/>
    </row>
    <row r="49" spans="1:9" x14ac:dyDescent="0.3">
      <c r="A49" s="38" t="s">
        <v>601</v>
      </c>
      <c r="B49" s="257">
        <v>0</v>
      </c>
      <c r="C49" s="32">
        <v>0.24</v>
      </c>
      <c r="D49" s="257">
        <v>0</v>
      </c>
      <c r="E49" s="258">
        <v>5710.5</v>
      </c>
      <c r="F49" s="39"/>
      <c r="G49" s="1">
        <v>100000</v>
      </c>
      <c r="H49" s="1">
        <v>157500</v>
      </c>
      <c r="I49" t="s">
        <v>631</v>
      </c>
    </row>
    <row r="50" spans="1:9" x14ac:dyDescent="0.3">
      <c r="A50" s="38" t="s">
        <v>602</v>
      </c>
      <c r="B50" s="257">
        <v>0</v>
      </c>
      <c r="C50" s="32">
        <v>0.32</v>
      </c>
      <c r="D50" s="257">
        <v>0</v>
      </c>
      <c r="E50" s="258">
        <v>18310.5</v>
      </c>
      <c r="F50" s="39"/>
      <c r="G50" s="1">
        <v>157500</v>
      </c>
      <c r="H50" s="1">
        <v>200000</v>
      </c>
      <c r="I50" t="s">
        <v>632</v>
      </c>
    </row>
    <row r="51" spans="1:9" x14ac:dyDescent="0.3">
      <c r="A51" s="38" t="s">
        <v>614</v>
      </c>
      <c r="B51" s="257">
        <v>0</v>
      </c>
      <c r="C51" s="32">
        <v>0.35</v>
      </c>
      <c r="D51" s="257">
        <v>0</v>
      </c>
      <c r="E51" s="258">
        <v>24310.5</v>
      </c>
      <c r="F51" s="39"/>
      <c r="G51" s="1">
        <v>200000</v>
      </c>
      <c r="H51" s="1">
        <v>300000</v>
      </c>
      <c r="I51" t="s">
        <v>633</v>
      </c>
    </row>
    <row r="52" spans="1:9" ht="15" thickBot="1" x14ac:dyDescent="0.35">
      <c r="A52" s="65" t="s">
        <v>615</v>
      </c>
      <c r="B52" s="259">
        <v>0</v>
      </c>
      <c r="C52" s="66">
        <v>0.37</v>
      </c>
      <c r="D52" s="259">
        <v>0</v>
      </c>
      <c r="E52" s="260">
        <v>30310.5</v>
      </c>
      <c r="F52" s="89"/>
      <c r="G52" s="1">
        <v>300000</v>
      </c>
      <c r="H52" s="1">
        <v>100000000000</v>
      </c>
      <c r="I52" t="s">
        <v>634</v>
      </c>
    </row>
    <row r="53" spans="1:9" x14ac:dyDescent="0.3">
      <c r="G53" s="1">
        <v>100000000000</v>
      </c>
      <c r="H53" s="1">
        <v>100000000000</v>
      </c>
      <c r="I53" t="s">
        <v>635</v>
      </c>
    </row>
    <row r="54" spans="1:9" ht="15" thickBot="1" x14ac:dyDescent="0.35">
      <c r="A54" t="s">
        <v>616</v>
      </c>
      <c r="G54" s="1"/>
      <c r="H54" s="1"/>
    </row>
    <row r="55" spans="1:9" x14ac:dyDescent="0.3">
      <c r="A55" s="228" t="s">
        <v>605</v>
      </c>
      <c r="B55" s="78"/>
      <c r="C55" s="59"/>
      <c r="D55" s="59"/>
      <c r="E55" s="59"/>
      <c r="F55" s="90"/>
      <c r="G55" s="1"/>
      <c r="H55" s="1"/>
    </row>
    <row r="56" spans="1:9" ht="43.2" x14ac:dyDescent="0.3">
      <c r="A56" s="255" t="s">
        <v>595</v>
      </c>
      <c r="B56" s="32" t="s">
        <v>596</v>
      </c>
      <c r="C56" s="32" t="s">
        <v>597</v>
      </c>
      <c r="D56" s="32" t="s">
        <v>598</v>
      </c>
      <c r="E56" s="32" t="s">
        <v>599</v>
      </c>
      <c r="F56" s="256" t="s">
        <v>600</v>
      </c>
      <c r="G56" s="1"/>
      <c r="H56" s="1"/>
    </row>
    <row r="57" spans="1:9" x14ac:dyDescent="0.3">
      <c r="A57" s="38" t="s">
        <v>601</v>
      </c>
      <c r="B57" s="257">
        <v>0</v>
      </c>
      <c r="C57" s="32">
        <v>0.24</v>
      </c>
      <c r="D57" s="257">
        <v>0</v>
      </c>
      <c r="E57" s="258">
        <v>7102</v>
      </c>
      <c r="F57" s="39"/>
      <c r="G57" s="1">
        <v>100000</v>
      </c>
      <c r="H57" s="1">
        <v>157500</v>
      </c>
      <c r="I57" t="s">
        <v>636</v>
      </c>
    </row>
    <row r="58" spans="1:9" x14ac:dyDescent="0.3">
      <c r="A58" s="38" t="s">
        <v>602</v>
      </c>
      <c r="B58" s="257">
        <v>0</v>
      </c>
      <c r="C58" s="32">
        <v>0.32</v>
      </c>
      <c r="D58" s="257">
        <v>0</v>
      </c>
      <c r="E58" s="258">
        <v>19702</v>
      </c>
      <c r="F58" s="39"/>
      <c r="G58" s="1">
        <v>157500</v>
      </c>
      <c r="H58" s="1">
        <v>200000</v>
      </c>
      <c r="I58" t="s">
        <v>637</v>
      </c>
    </row>
    <row r="59" spans="1:9" x14ac:dyDescent="0.3">
      <c r="A59" s="38" t="s">
        <v>603</v>
      </c>
      <c r="B59" s="257">
        <v>0</v>
      </c>
      <c r="C59" s="32">
        <v>0.35</v>
      </c>
      <c r="D59" s="257">
        <v>0</v>
      </c>
      <c r="E59" s="258">
        <v>25702</v>
      </c>
      <c r="F59" s="39"/>
      <c r="G59" s="1">
        <v>200000</v>
      </c>
      <c r="H59" s="1">
        <v>500000</v>
      </c>
      <c r="I59" t="s">
        <v>638</v>
      </c>
    </row>
    <row r="60" spans="1:9" ht="15" thickBot="1" x14ac:dyDescent="0.35">
      <c r="A60" s="65" t="s">
        <v>617</v>
      </c>
      <c r="B60" s="259">
        <v>0</v>
      </c>
      <c r="C60" s="66">
        <v>0.37</v>
      </c>
      <c r="D60" s="259">
        <v>0</v>
      </c>
      <c r="E60" s="260">
        <v>35702</v>
      </c>
      <c r="F60" s="89"/>
      <c r="G60" s="1">
        <v>500000</v>
      </c>
      <c r="H60" s="1">
        <v>100000000000</v>
      </c>
      <c r="I60" t="s">
        <v>639</v>
      </c>
    </row>
    <row r="61" spans="1:9" x14ac:dyDescent="0.3">
      <c r="G61" s="1">
        <v>100000000000</v>
      </c>
      <c r="H61" s="1">
        <v>100000000000</v>
      </c>
      <c r="I61" t="s">
        <v>640</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
  <sheetViews>
    <sheetView workbookViewId="0">
      <selection activeCell="C2" sqref="C2"/>
    </sheetView>
  </sheetViews>
  <sheetFormatPr defaultRowHeight="14.4" x14ac:dyDescent="0.3"/>
  <sheetData>
    <row r="1" spans="1:4" x14ac:dyDescent="0.3">
      <c r="C1" t="s">
        <v>749</v>
      </c>
      <c r="D1" t="s">
        <v>193</v>
      </c>
    </row>
    <row r="6" spans="1:4" x14ac:dyDescent="0.3">
      <c r="A6" t="s">
        <v>1533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F1:I14"/>
  <sheetViews>
    <sheetView workbookViewId="0">
      <selection activeCell="H15" sqref="H15"/>
    </sheetView>
  </sheetViews>
  <sheetFormatPr defaultRowHeight="14.4" x14ac:dyDescent="0.3"/>
  <sheetData>
    <row r="1" spans="6:9" x14ac:dyDescent="0.3">
      <c r="F1" t="s">
        <v>160</v>
      </c>
      <c r="G1" t="s">
        <v>193</v>
      </c>
    </row>
    <row r="13" spans="6:9" x14ac:dyDescent="0.3">
      <c r="H13" s="74">
        <v>14</v>
      </c>
      <c r="I13" s="74"/>
    </row>
    <row r="14" spans="6:9" x14ac:dyDescent="0.3">
      <c r="H14" s="74">
        <v>19</v>
      </c>
      <c r="I14" s="7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S56"/>
  <sheetViews>
    <sheetView zoomScale="85" zoomScaleNormal="85" workbookViewId="0">
      <selection activeCell="R35" sqref="R35"/>
    </sheetView>
  </sheetViews>
  <sheetFormatPr defaultRowHeight="14.4" x14ac:dyDescent="0.3"/>
  <cols>
    <col min="1" max="1" width="4.6640625" customWidth="1"/>
    <col min="5" max="5" width="12.109375" customWidth="1"/>
    <col min="6" max="6" width="12" customWidth="1"/>
    <col min="10" max="10" width="10.21875" customWidth="1"/>
  </cols>
  <sheetData>
    <row r="1" spans="1:19" ht="14.4" customHeight="1" x14ac:dyDescent="0.3">
      <c r="A1" s="54" t="s">
        <v>353</v>
      </c>
      <c r="D1" s="54" t="s">
        <v>659</v>
      </c>
      <c r="L1" s="185">
        <f>mapping!C1</f>
        <v>2018</v>
      </c>
      <c r="M1" s="650" t="s">
        <v>414</v>
      </c>
      <c r="N1" s="650"/>
      <c r="O1" s="650"/>
      <c r="P1" s="650"/>
      <c r="Q1" s="650"/>
      <c r="R1" s="650"/>
      <c r="S1" s="650"/>
    </row>
    <row r="2" spans="1:19" x14ac:dyDescent="0.3">
      <c r="A2" s="54" t="s">
        <v>92</v>
      </c>
      <c r="E2" s="54" t="s">
        <v>160</v>
      </c>
      <c r="F2" t="str">
        <f>IF(OR(L7&gt;0, J22&gt;0, L31&gt;0), "Activated", "Not Activated")</f>
        <v>Not Activated</v>
      </c>
      <c r="M2" s="650"/>
      <c r="N2" s="650"/>
      <c r="O2" s="650"/>
      <c r="P2" s="650"/>
      <c r="Q2" s="650"/>
      <c r="R2" s="650"/>
      <c r="S2" s="650"/>
    </row>
    <row r="3" spans="1:19" x14ac:dyDescent="0.3">
      <c r="A3" s="171" t="s">
        <v>354</v>
      </c>
      <c r="B3" s="149"/>
      <c r="C3" s="149"/>
      <c r="D3" s="149"/>
      <c r="E3" s="149"/>
      <c r="F3" s="149"/>
      <c r="G3" s="149"/>
      <c r="H3" s="149"/>
      <c r="I3" s="149"/>
      <c r="J3" s="144"/>
      <c r="K3" s="149"/>
      <c r="L3" s="144"/>
      <c r="M3" s="650"/>
      <c r="N3" s="650"/>
      <c r="O3" s="650"/>
      <c r="P3" s="650"/>
      <c r="Q3" s="650"/>
      <c r="R3" s="650"/>
      <c r="S3" s="650"/>
    </row>
    <row r="4" spans="1:19" ht="28.8" customHeight="1" x14ac:dyDescent="0.3">
      <c r="A4" s="836" t="s">
        <v>357</v>
      </c>
      <c r="B4" s="837"/>
      <c r="C4" s="837"/>
      <c r="D4" s="837"/>
      <c r="E4" s="837"/>
      <c r="F4" s="837"/>
      <c r="G4" s="837"/>
      <c r="H4" s="837"/>
      <c r="I4" s="837"/>
      <c r="J4" s="837"/>
      <c r="K4" s="837"/>
      <c r="L4" s="838"/>
    </row>
    <row r="5" spans="1:19" x14ac:dyDescent="0.3">
      <c r="A5">
        <v>1</v>
      </c>
      <c r="B5" t="s">
        <v>358</v>
      </c>
      <c r="K5" t="s">
        <v>359</v>
      </c>
      <c r="L5" t="s">
        <v>360</v>
      </c>
    </row>
    <row r="6" spans="1:19" x14ac:dyDescent="0.3">
      <c r="B6" t="s">
        <v>413</v>
      </c>
      <c r="K6" s="78" t="s">
        <v>361</v>
      </c>
      <c r="L6" s="78"/>
    </row>
    <row r="7" spans="1:19" x14ac:dyDescent="0.3">
      <c r="A7">
        <v>2</v>
      </c>
      <c r="B7" s="156" t="s">
        <v>363</v>
      </c>
      <c r="K7" s="839">
        <v>2</v>
      </c>
      <c r="L7" s="840">
        <f>mapping!I34</f>
        <v>0</v>
      </c>
    </row>
    <row r="8" spans="1:19" x14ac:dyDescent="0.3">
      <c r="A8" t="s">
        <v>355</v>
      </c>
      <c r="B8" s="156" t="s">
        <v>364</v>
      </c>
      <c r="K8" s="839"/>
      <c r="L8" s="841"/>
    </row>
    <row r="9" spans="1:19" x14ac:dyDescent="0.3">
      <c r="B9" s="156" t="s">
        <v>395</v>
      </c>
      <c r="K9" s="839"/>
      <c r="L9" s="842"/>
    </row>
    <row r="10" spans="1:19" x14ac:dyDescent="0.3">
      <c r="A10">
        <v>3</v>
      </c>
      <c r="B10" s="156" t="s">
        <v>365</v>
      </c>
      <c r="K10" s="839">
        <v>3</v>
      </c>
      <c r="L10" s="791">
        <v>3450</v>
      </c>
    </row>
    <row r="11" spans="1:19" x14ac:dyDescent="0.3">
      <c r="B11" s="156" t="s">
        <v>366</v>
      </c>
      <c r="K11" s="839"/>
      <c r="L11" s="843"/>
    </row>
    <row r="12" spans="1:19" x14ac:dyDescent="0.3">
      <c r="A12" t="s">
        <v>355</v>
      </c>
      <c r="B12" t="s">
        <v>367</v>
      </c>
      <c r="K12" s="839"/>
      <c r="L12" s="844"/>
      <c r="M12" t="s">
        <v>460</v>
      </c>
    </row>
    <row r="13" spans="1:19" x14ac:dyDescent="0.3">
      <c r="A13">
        <v>4</v>
      </c>
      <c r="B13" s="156" t="s">
        <v>368</v>
      </c>
      <c r="K13" s="839">
        <v>4</v>
      </c>
      <c r="L13" s="791"/>
    </row>
    <row r="14" spans="1:19" x14ac:dyDescent="0.3">
      <c r="A14" t="s">
        <v>355</v>
      </c>
      <c r="B14" s="156" t="s">
        <v>369</v>
      </c>
      <c r="K14" s="839"/>
      <c r="L14" s="843"/>
    </row>
    <row r="15" spans="1:19" x14ac:dyDescent="0.3">
      <c r="B15" s="156" t="s">
        <v>370</v>
      </c>
      <c r="K15" s="839"/>
      <c r="L15" s="844"/>
    </row>
    <row r="16" spans="1:19" x14ac:dyDescent="0.3">
      <c r="A16">
        <v>5</v>
      </c>
      <c r="B16" s="156" t="s">
        <v>394</v>
      </c>
      <c r="K16" s="74">
        <v>5</v>
      </c>
      <c r="L16" s="74">
        <f>L10-L13</f>
        <v>3450</v>
      </c>
    </row>
    <row r="17" spans="1:13" x14ac:dyDescent="0.3">
      <c r="A17">
        <v>6</v>
      </c>
      <c r="B17" s="156" t="s">
        <v>371</v>
      </c>
      <c r="K17" s="662">
        <v>6</v>
      </c>
      <c r="L17" s="669">
        <f>L16</f>
        <v>3450</v>
      </c>
    </row>
    <row r="18" spans="1:13" x14ac:dyDescent="0.3">
      <c r="B18" s="156" t="s">
        <v>372</v>
      </c>
      <c r="K18" s="663"/>
      <c r="L18" s="670"/>
    </row>
    <row r="19" spans="1:13" x14ac:dyDescent="0.3">
      <c r="A19">
        <v>7</v>
      </c>
      <c r="B19" s="156" t="s">
        <v>373</v>
      </c>
      <c r="K19" s="662">
        <v>7</v>
      </c>
      <c r="L19" s="669"/>
    </row>
    <row r="20" spans="1:13" x14ac:dyDescent="0.3">
      <c r="A20" t="s">
        <v>355</v>
      </c>
      <c r="B20" s="156" t="s">
        <v>374</v>
      </c>
      <c r="K20" s="663"/>
      <c r="L20" s="670"/>
    </row>
    <row r="21" spans="1:13" x14ac:dyDescent="0.3">
      <c r="A21">
        <v>8</v>
      </c>
      <c r="B21" s="156" t="s">
        <v>375</v>
      </c>
      <c r="K21" s="74">
        <v>8</v>
      </c>
      <c r="L21" s="74">
        <f>L17+L19</f>
        <v>3450</v>
      </c>
    </row>
    <row r="22" spans="1:13" x14ac:dyDescent="0.3">
      <c r="A22">
        <v>9</v>
      </c>
      <c r="B22" s="156" t="s">
        <v>376</v>
      </c>
      <c r="I22" s="74">
        <v>9</v>
      </c>
      <c r="J22" s="74">
        <f>mapping!I37</f>
        <v>0</v>
      </c>
      <c r="K22" s="172"/>
      <c r="L22" s="77"/>
      <c r="M22" t="s">
        <v>453</v>
      </c>
    </row>
    <row r="23" spans="1:13" x14ac:dyDescent="0.3">
      <c r="A23">
        <v>10</v>
      </c>
      <c r="B23" s="156" t="s">
        <v>377</v>
      </c>
      <c r="I23" s="74">
        <v>10</v>
      </c>
      <c r="J23" s="74"/>
      <c r="K23" s="172"/>
      <c r="L23" s="26"/>
    </row>
    <row r="24" spans="1:13" x14ac:dyDescent="0.3">
      <c r="A24">
        <v>11</v>
      </c>
      <c r="B24" s="156" t="s">
        <v>378</v>
      </c>
      <c r="K24" s="74">
        <v>11</v>
      </c>
      <c r="L24" s="74">
        <f>J22+J23</f>
        <v>0</v>
      </c>
    </row>
    <row r="25" spans="1:13" x14ac:dyDescent="0.3">
      <c r="A25">
        <v>12</v>
      </c>
      <c r="B25" s="156" t="s">
        <v>379</v>
      </c>
      <c r="K25" s="74">
        <v>12</v>
      </c>
      <c r="L25" s="74">
        <f>L21-L24</f>
        <v>3450</v>
      </c>
    </row>
    <row r="26" spans="1:13" x14ac:dyDescent="0.3">
      <c r="A26">
        <v>13</v>
      </c>
      <c r="B26" s="116" t="s">
        <v>426</v>
      </c>
      <c r="K26" s="662">
        <v>13</v>
      </c>
      <c r="L26" s="669">
        <f>MIN(L7, L25)</f>
        <v>0</v>
      </c>
    </row>
    <row r="27" spans="1:13" x14ac:dyDescent="0.3">
      <c r="B27" t="s">
        <v>380</v>
      </c>
      <c r="K27" s="663"/>
      <c r="L27" s="670"/>
    </row>
    <row r="28" spans="1:13" x14ac:dyDescent="0.3">
      <c r="B28" t="s">
        <v>381</v>
      </c>
      <c r="K28" s="172"/>
      <c r="L28" s="172"/>
    </row>
    <row r="29" spans="1:13" x14ac:dyDescent="0.3">
      <c r="A29" s="831" t="s">
        <v>382</v>
      </c>
      <c r="B29" s="849"/>
      <c r="C29" s="849"/>
      <c r="D29" s="849"/>
      <c r="E29" s="849"/>
      <c r="F29" s="849"/>
      <c r="G29" s="849"/>
      <c r="H29" s="849"/>
      <c r="I29" s="849"/>
      <c r="J29" s="849"/>
      <c r="K29" s="849"/>
      <c r="L29" s="850"/>
    </row>
    <row r="30" spans="1:13" x14ac:dyDescent="0.3">
      <c r="A30" s="832"/>
      <c r="B30" s="851"/>
      <c r="C30" s="851"/>
      <c r="D30" s="851"/>
      <c r="E30" s="851"/>
      <c r="F30" s="851"/>
      <c r="G30" s="851"/>
      <c r="H30" s="851"/>
      <c r="I30" s="851"/>
      <c r="J30" s="851"/>
      <c r="K30" s="851"/>
      <c r="L30" s="852"/>
    </row>
    <row r="31" spans="1:13" x14ac:dyDescent="0.3">
      <c r="A31" s="176" t="s">
        <v>383</v>
      </c>
      <c r="B31" s="173" t="s">
        <v>384</v>
      </c>
      <c r="C31" s="168"/>
      <c r="D31" s="168"/>
      <c r="E31" s="168"/>
      <c r="F31" s="168"/>
      <c r="G31" s="168"/>
      <c r="H31" s="168"/>
      <c r="I31" s="168"/>
      <c r="J31" s="168"/>
      <c r="K31" s="177" t="s">
        <v>383</v>
      </c>
      <c r="L31" s="178">
        <f>mapping!I35</f>
        <v>0</v>
      </c>
    </row>
    <row r="32" spans="1:13" x14ac:dyDescent="0.3">
      <c r="A32" s="176" t="s">
        <v>385</v>
      </c>
      <c r="B32" s="156" t="s">
        <v>386</v>
      </c>
      <c r="C32" s="168"/>
      <c r="D32" s="168"/>
      <c r="E32" s="168"/>
      <c r="F32" s="168"/>
      <c r="G32" s="168"/>
      <c r="H32" s="168"/>
      <c r="I32" s="168"/>
      <c r="J32" s="168"/>
      <c r="K32" s="853" t="s">
        <v>385</v>
      </c>
      <c r="L32" s="791"/>
    </row>
    <row r="33" spans="1:13" x14ac:dyDescent="0.3">
      <c r="A33" s="168"/>
      <c r="B33" s="174" t="s">
        <v>387</v>
      </c>
      <c r="C33" s="168"/>
      <c r="D33" s="168"/>
      <c r="E33" s="168"/>
      <c r="F33" s="168"/>
      <c r="G33" s="168"/>
      <c r="H33" s="168"/>
      <c r="I33" s="168"/>
      <c r="J33" s="168"/>
      <c r="K33" s="853"/>
      <c r="L33" s="843"/>
    </row>
    <row r="34" spans="1:13" x14ac:dyDescent="0.3">
      <c r="B34" s="156" t="s">
        <v>388</v>
      </c>
      <c r="K34" s="853"/>
      <c r="L34" s="844"/>
    </row>
    <row r="35" spans="1:13" x14ac:dyDescent="0.3">
      <c r="A35" s="165" t="s">
        <v>389</v>
      </c>
      <c r="B35" t="s">
        <v>393</v>
      </c>
      <c r="K35" s="106" t="s">
        <v>389</v>
      </c>
      <c r="L35" s="74">
        <f>L31-L32</f>
        <v>0</v>
      </c>
    </row>
    <row r="36" spans="1:13" x14ac:dyDescent="0.3">
      <c r="A36" s="165">
        <v>15</v>
      </c>
      <c r="B36" t="s">
        <v>392</v>
      </c>
      <c r="K36" s="74">
        <v>15</v>
      </c>
      <c r="L36" s="74">
        <f>mapping!I36</f>
        <v>0</v>
      </c>
    </row>
    <row r="37" spans="1:13" x14ac:dyDescent="0.3">
      <c r="A37" s="165">
        <v>16</v>
      </c>
      <c r="B37" s="156" t="s">
        <v>425</v>
      </c>
      <c r="K37" s="853">
        <v>16</v>
      </c>
      <c r="L37" s="854">
        <f>IF(L35-L36&gt;0, L35-L36, 0)</f>
        <v>0</v>
      </c>
    </row>
    <row r="38" spans="1:13" x14ac:dyDescent="0.3">
      <c r="A38" s="165"/>
      <c r="B38" s="156" t="s">
        <v>390</v>
      </c>
      <c r="K38" s="853"/>
      <c r="L38" s="855"/>
    </row>
    <row r="39" spans="1:13" x14ac:dyDescent="0.3">
      <c r="B39" t="s">
        <v>391</v>
      </c>
      <c r="K39" s="853"/>
      <c r="L39" s="856"/>
    </row>
    <row r="40" spans="1:13" x14ac:dyDescent="0.3">
      <c r="A40" s="165" t="s">
        <v>396</v>
      </c>
      <c r="B40" s="156" t="s">
        <v>397</v>
      </c>
      <c r="K40" s="845" t="s">
        <v>396</v>
      </c>
      <c r="L40" s="669" t="s">
        <v>362</v>
      </c>
    </row>
    <row r="41" spans="1:13" x14ac:dyDescent="0.3">
      <c r="A41" s="165"/>
      <c r="B41" t="s">
        <v>401</v>
      </c>
      <c r="K41" s="846"/>
      <c r="L41" s="670"/>
    </row>
    <row r="42" spans="1:13" x14ac:dyDescent="0.3">
      <c r="A42" s="165" t="s">
        <v>403</v>
      </c>
      <c r="B42" s="156" t="s">
        <v>398</v>
      </c>
      <c r="K42" s="175"/>
      <c r="L42" s="138"/>
    </row>
    <row r="43" spans="1:13" x14ac:dyDescent="0.3">
      <c r="A43" s="165"/>
      <c r="B43" s="156" t="s">
        <v>399</v>
      </c>
      <c r="K43" s="175"/>
      <c r="L43" s="138"/>
    </row>
    <row r="44" spans="1:13" x14ac:dyDescent="0.3">
      <c r="B44" s="156" t="s">
        <v>400</v>
      </c>
      <c r="K44" s="845" t="s">
        <v>403</v>
      </c>
      <c r="L44" s="669">
        <v>0</v>
      </c>
      <c r="M44" s="112" t="s">
        <v>419</v>
      </c>
    </row>
    <row r="45" spans="1:13" x14ac:dyDescent="0.3">
      <c r="B45" s="156" t="s">
        <v>402</v>
      </c>
      <c r="K45" s="847"/>
      <c r="L45" s="848"/>
    </row>
    <row r="46" spans="1:13" ht="14.4" customHeight="1" x14ac:dyDescent="0.3">
      <c r="A46" s="787" t="s">
        <v>404</v>
      </c>
      <c r="B46" s="797"/>
      <c r="C46" s="797"/>
      <c r="D46" s="797"/>
      <c r="E46" s="797"/>
      <c r="F46" s="797"/>
      <c r="G46" s="797"/>
      <c r="H46" s="797"/>
      <c r="I46" s="797"/>
      <c r="J46" s="797"/>
      <c r="K46" s="797"/>
      <c r="L46" s="788"/>
    </row>
    <row r="47" spans="1:13" x14ac:dyDescent="0.3">
      <c r="A47" s="789"/>
      <c r="B47" s="801"/>
      <c r="C47" s="801"/>
      <c r="D47" s="801"/>
      <c r="E47" s="801"/>
      <c r="F47" s="801"/>
      <c r="G47" s="801"/>
      <c r="H47" s="801"/>
      <c r="I47" s="801"/>
      <c r="J47" s="801"/>
      <c r="K47" s="801"/>
      <c r="L47" s="790"/>
    </row>
    <row r="48" spans="1:13" x14ac:dyDescent="0.3">
      <c r="A48" s="179">
        <v>18</v>
      </c>
      <c r="B48" s="119" t="s">
        <v>405</v>
      </c>
      <c r="C48" s="119"/>
      <c r="D48" s="119"/>
      <c r="E48" s="119"/>
      <c r="F48" s="119"/>
      <c r="G48" s="119"/>
      <c r="H48" s="119"/>
      <c r="I48" s="119"/>
      <c r="J48" s="119"/>
      <c r="K48" s="74">
        <v>18</v>
      </c>
      <c r="L48" s="74"/>
      <c r="M48" s="112" t="s">
        <v>419</v>
      </c>
    </row>
    <row r="49" spans="1:13" x14ac:dyDescent="0.3">
      <c r="A49" s="180">
        <v>19</v>
      </c>
      <c r="B49" s="32" t="s">
        <v>406</v>
      </c>
      <c r="C49" s="32"/>
      <c r="D49" s="32"/>
      <c r="E49" s="32"/>
      <c r="F49" s="32"/>
      <c r="G49" s="32"/>
      <c r="H49" s="32"/>
      <c r="I49" s="32"/>
      <c r="J49" s="32"/>
      <c r="K49" s="74">
        <v>19</v>
      </c>
      <c r="L49" s="74"/>
      <c r="M49" s="112" t="s">
        <v>419</v>
      </c>
    </row>
    <row r="50" spans="1:13" x14ac:dyDescent="0.3">
      <c r="A50" s="180">
        <v>20</v>
      </c>
      <c r="B50" s="32" t="s">
        <v>407</v>
      </c>
      <c r="C50" s="32"/>
      <c r="D50" s="32"/>
      <c r="E50" s="32"/>
      <c r="F50" s="32"/>
      <c r="G50" s="32"/>
      <c r="H50" s="32"/>
      <c r="I50" s="32"/>
      <c r="J50" s="32"/>
      <c r="K50" s="853">
        <v>20</v>
      </c>
      <c r="L50" s="857">
        <f>L48+L49</f>
        <v>0</v>
      </c>
    </row>
    <row r="51" spans="1:13" x14ac:dyDescent="0.3">
      <c r="A51" s="180"/>
      <c r="B51" s="32" t="s">
        <v>408</v>
      </c>
      <c r="C51" s="32"/>
      <c r="D51" s="32"/>
      <c r="E51" s="32"/>
      <c r="F51" s="32"/>
      <c r="G51" s="32"/>
      <c r="H51" s="32"/>
      <c r="I51" s="32"/>
      <c r="J51" s="32"/>
      <c r="K51" s="853"/>
      <c r="L51" s="843"/>
    </row>
    <row r="52" spans="1:13" x14ac:dyDescent="0.3">
      <c r="A52" s="180"/>
      <c r="B52" s="32" t="s">
        <v>409</v>
      </c>
      <c r="C52" s="32"/>
      <c r="D52" s="32"/>
      <c r="E52" s="32"/>
      <c r="F52" s="32"/>
      <c r="G52" s="32"/>
      <c r="H52" s="32"/>
      <c r="I52" s="32"/>
      <c r="J52" s="32"/>
      <c r="K52" s="853"/>
      <c r="L52" s="844"/>
    </row>
    <row r="53" spans="1:13" x14ac:dyDescent="0.3">
      <c r="A53" s="180">
        <v>21</v>
      </c>
      <c r="B53" s="32" t="s">
        <v>410</v>
      </c>
      <c r="C53" s="32"/>
      <c r="D53" s="32"/>
      <c r="E53" s="32"/>
      <c r="F53" s="32"/>
      <c r="G53" s="32"/>
      <c r="H53" s="32"/>
      <c r="I53" s="32"/>
      <c r="J53" s="32"/>
      <c r="K53" s="853">
        <v>21</v>
      </c>
      <c r="L53" s="857">
        <f>IF(L51-L52&gt;0, L51-L52, 0)</f>
        <v>0</v>
      </c>
    </row>
    <row r="54" spans="1:13" x14ac:dyDescent="0.3">
      <c r="A54" s="180"/>
      <c r="B54" s="32" t="s">
        <v>411</v>
      </c>
      <c r="C54" s="32"/>
      <c r="D54" s="32"/>
      <c r="E54" s="32"/>
      <c r="F54" s="32"/>
      <c r="G54" s="32"/>
      <c r="H54" s="32"/>
      <c r="I54" s="32"/>
      <c r="J54" s="32"/>
      <c r="K54" s="853"/>
      <c r="L54" s="843"/>
    </row>
    <row r="55" spans="1:13" x14ac:dyDescent="0.3">
      <c r="A55" s="57"/>
      <c r="B55" s="121" t="s">
        <v>412</v>
      </c>
      <c r="C55" s="121"/>
      <c r="D55" s="121"/>
      <c r="E55" s="121"/>
      <c r="F55" s="121"/>
      <c r="G55" s="121"/>
      <c r="H55" s="121"/>
      <c r="I55" s="121"/>
      <c r="J55" s="121"/>
      <c r="K55" s="853"/>
      <c r="L55" s="844"/>
    </row>
    <row r="56" spans="1:13" x14ac:dyDescent="0.3">
      <c r="B56" s="181" t="s">
        <v>415</v>
      </c>
      <c r="K56" s="54" t="s">
        <v>356</v>
      </c>
    </row>
  </sheetData>
  <mergeCells count="28">
    <mergeCell ref="K50:K52"/>
    <mergeCell ref="L50:L52"/>
    <mergeCell ref="K53:K55"/>
    <mergeCell ref="L53:L55"/>
    <mergeCell ref="A46:L47"/>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19:K20"/>
    <mergeCell ref="L19:L20"/>
    <mergeCell ref="A4:L4"/>
    <mergeCell ref="K7:K9"/>
    <mergeCell ref="L7:L9"/>
    <mergeCell ref="K10:K12"/>
    <mergeCell ref="L10:L12"/>
  </mergeCells>
  <dataValidations count="4">
    <dataValidation type="list" allowBlank="1" showInputMessage="1" showErrorMessage="1" sqref="K6:L6">
      <formula1>"X,-"</formula1>
    </dataValidation>
    <dataValidation type="list" showInputMessage="1" showErrorMessage="1" sqref="L10:L12">
      <formula1>"3450, 6900"</formula1>
    </dataValidation>
    <dataValidation type="list" allowBlank="1" showInputMessage="1" showErrorMessage="1" sqref="L40:L41">
      <formula1>"X, -"</formula1>
    </dataValidation>
    <dataValidation type="whole" allowBlank="1" showInputMessage="1" showErrorMessage="1" sqref="L7:L9">
      <formula1>0</formula1>
      <formula2>100000000</formula2>
    </dataValidation>
  </dataValidations>
  <hyperlinks>
    <hyperlink ref="B56"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U71"/>
  <sheetViews>
    <sheetView zoomScale="85" zoomScaleNormal="85" workbookViewId="0">
      <selection activeCell="H29" sqref="H29"/>
    </sheetView>
  </sheetViews>
  <sheetFormatPr defaultRowHeight="14.4" x14ac:dyDescent="0.3"/>
  <cols>
    <col min="1" max="1" width="2.21875" bestFit="1" customWidth="1"/>
    <col min="2" max="2" width="14.88671875" bestFit="1" customWidth="1"/>
    <col min="3" max="3" width="5.6640625" style="1" customWidth="1"/>
    <col min="4" max="4" width="8.109375" customWidth="1"/>
    <col min="5" max="5" width="31.88671875" customWidth="1"/>
    <col min="6" max="6" width="16.88671875" customWidth="1"/>
    <col min="7" max="7" width="27.77734375" bestFit="1" customWidth="1"/>
    <col min="8" max="8" width="16.33203125" bestFit="1" customWidth="1"/>
    <col min="16" max="16" width="10.33203125" customWidth="1"/>
    <col min="17" max="17" width="9.88671875" customWidth="1"/>
  </cols>
  <sheetData>
    <row r="1" spans="2:21" ht="16.2" thickBot="1" x14ac:dyDescent="0.35">
      <c r="J1" s="69" t="s">
        <v>68</v>
      </c>
      <c r="K1" s="105" t="s">
        <v>70</v>
      </c>
      <c r="L1" s="69" t="s">
        <v>69</v>
      </c>
      <c r="N1" s="195" t="s">
        <v>455</v>
      </c>
    </row>
    <row r="2" spans="2:21" ht="14.4" customHeight="1" thickBot="1" x14ac:dyDescent="0.35">
      <c r="B2" s="33" t="s">
        <v>40</v>
      </c>
      <c r="C2" s="651"/>
      <c r="D2" s="652"/>
      <c r="E2" s="35" t="s">
        <v>22</v>
      </c>
      <c r="F2" s="45">
        <v>165660</v>
      </c>
      <c r="G2" s="36" t="s">
        <v>42</v>
      </c>
      <c r="H2" s="48">
        <v>33951</v>
      </c>
      <c r="J2" s="104">
        <f t="shared" ref="J2:L52" si="0">IFERROR(ROUND(F2, 0), 0)</f>
        <v>165660</v>
      </c>
      <c r="K2" s="104"/>
      <c r="L2" s="104">
        <f t="shared" si="0"/>
        <v>33951</v>
      </c>
      <c r="N2" s="650" t="s">
        <v>454</v>
      </c>
      <c r="O2" s="650"/>
      <c r="P2" s="650"/>
      <c r="Q2" s="650"/>
      <c r="R2" s="650"/>
      <c r="S2" s="650"/>
      <c r="T2" s="650"/>
      <c r="U2" s="650"/>
    </row>
    <row r="3" spans="2:21" ht="15" thickBot="1" x14ac:dyDescent="0.35">
      <c r="B3" s="37" t="s">
        <v>41</v>
      </c>
      <c r="C3" s="648" t="s">
        <v>1574</v>
      </c>
      <c r="D3" s="649"/>
      <c r="E3" s="31" t="s">
        <v>23</v>
      </c>
      <c r="F3" s="45">
        <v>165660</v>
      </c>
      <c r="G3" s="28" t="s">
        <v>26</v>
      </c>
      <c r="H3" s="49">
        <v>7961</v>
      </c>
      <c r="J3" s="104">
        <f t="shared" si="0"/>
        <v>165660</v>
      </c>
      <c r="K3" s="104"/>
      <c r="L3" s="104">
        <f t="shared" si="0"/>
        <v>7961</v>
      </c>
      <c r="N3" s="650"/>
      <c r="O3" s="650"/>
      <c r="P3" s="650"/>
      <c r="Q3" s="650"/>
      <c r="R3" s="650"/>
      <c r="S3" s="650"/>
      <c r="T3" s="650"/>
      <c r="U3" s="650"/>
    </row>
    <row r="4" spans="2:21" x14ac:dyDescent="0.3">
      <c r="B4" s="38"/>
      <c r="C4" s="51"/>
      <c r="D4" s="32"/>
      <c r="E4" s="28" t="s">
        <v>24</v>
      </c>
      <c r="F4" s="45">
        <v>165660</v>
      </c>
      <c r="G4" s="28" t="s">
        <v>27</v>
      </c>
      <c r="H4" s="49">
        <v>2528</v>
      </c>
      <c r="J4" s="104">
        <f t="shared" si="0"/>
        <v>165660</v>
      </c>
      <c r="K4" s="104"/>
      <c r="L4" s="104">
        <f t="shared" si="0"/>
        <v>2528</v>
      </c>
      <c r="N4" s="650"/>
      <c r="O4" s="650"/>
      <c r="P4" s="650"/>
      <c r="Q4" s="650"/>
      <c r="R4" s="650"/>
      <c r="S4" s="650"/>
      <c r="T4" s="650"/>
      <c r="U4" s="650"/>
    </row>
    <row r="5" spans="2:21" x14ac:dyDescent="0.3">
      <c r="B5" s="38"/>
      <c r="C5" s="51"/>
      <c r="D5" s="32"/>
      <c r="E5" s="29" t="s">
        <v>25</v>
      </c>
      <c r="F5" s="47"/>
      <c r="G5" s="28" t="s">
        <v>28</v>
      </c>
      <c r="H5" s="49"/>
      <c r="J5" s="104">
        <f t="shared" si="0"/>
        <v>0</v>
      </c>
      <c r="K5" s="104"/>
      <c r="L5" s="104">
        <f t="shared" si="0"/>
        <v>0</v>
      </c>
      <c r="N5" s="650"/>
      <c r="O5" s="650"/>
      <c r="P5" s="650"/>
      <c r="Q5" s="650"/>
      <c r="R5" s="650"/>
      <c r="S5" s="650"/>
      <c r="T5" s="650"/>
      <c r="U5" s="650"/>
    </row>
    <row r="6" spans="2:21" x14ac:dyDescent="0.3">
      <c r="B6" s="38"/>
      <c r="C6" s="51"/>
      <c r="D6" s="32"/>
      <c r="E6" s="30" t="s">
        <v>30</v>
      </c>
      <c r="F6" s="46"/>
      <c r="G6" s="28" t="s">
        <v>29</v>
      </c>
      <c r="H6" s="49"/>
      <c r="J6" s="104">
        <f t="shared" si="0"/>
        <v>0</v>
      </c>
      <c r="K6" s="104"/>
      <c r="L6" s="104">
        <f t="shared" si="0"/>
        <v>0</v>
      </c>
      <c r="N6" s="650"/>
      <c r="O6" s="650"/>
      <c r="P6" s="650"/>
      <c r="Q6" s="650"/>
      <c r="R6" s="650"/>
      <c r="S6" s="650"/>
      <c r="T6" s="650"/>
      <c r="U6" s="650"/>
    </row>
    <row r="7" spans="2:21" x14ac:dyDescent="0.3">
      <c r="B7" s="38"/>
      <c r="C7" s="51"/>
      <c r="D7" s="32"/>
      <c r="E7" s="28" t="s">
        <v>31</v>
      </c>
      <c r="F7" s="46"/>
      <c r="G7" s="28" t="s">
        <v>32</v>
      </c>
      <c r="H7" s="49"/>
      <c r="J7" s="104">
        <f t="shared" si="0"/>
        <v>0</v>
      </c>
      <c r="K7" s="104"/>
      <c r="L7" s="104">
        <f t="shared" si="0"/>
        <v>0</v>
      </c>
      <c r="N7" s="650"/>
      <c r="O7" s="650"/>
      <c r="P7" s="650"/>
      <c r="Q7" s="650"/>
      <c r="R7" s="650"/>
      <c r="S7" s="650"/>
      <c r="T7" s="650"/>
      <c r="U7" s="650"/>
    </row>
    <row r="8" spans="2:21" x14ac:dyDescent="0.3">
      <c r="B8" s="38"/>
      <c r="C8" s="51"/>
      <c r="D8" s="32"/>
      <c r="E8" s="299"/>
      <c r="F8" s="30" t="s">
        <v>420</v>
      </c>
      <c r="G8" s="182"/>
      <c r="H8" s="49"/>
      <c r="J8" s="104">
        <f>IFERROR(ROUND(#REF!, 0), 0)</f>
        <v>0</v>
      </c>
      <c r="K8" s="104"/>
      <c r="L8" s="104">
        <f t="shared" si="0"/>
        <v>0</v>
      </c>
      <c r="N8" s="650"/>
      <c r="O8" s="650"/>
      <c r="P8" s="650"/>
      <c r="Q8" s="650"/>
      <c r="R8" s="650"/>
      <c r="S8" s="650"/>
      <c r="T8" s="650"/>
      <c r="U8" s="650"/>
    </row>
    <row r="9" spans="2:21" x14ac:dyDescent="0.3">
      <c r="B9" s="38"/>
      <c r="C9" s="51"/>
      <c r="D9" s="32"/>
      <c r="E9" s="299"/>
      <c r="F9" s="30" t="s">
        <v>421</v>
      </c>
      <c r="G9" s="182"/>
      <c r="H9" s="49"/>
      <c r="J9" s="104">
        <f>IFERROR(ROUND(#REF!, 0), 0)</f>
        <v>0</v>
      </c>
      <c r="K9" s="104"/>
      <c r="L9" s="104">
        <f t="shared" si="0"/>
        <v>0</v>
      </c>
      <c r="N9" s="650"/>
      <c r="O9" s="650"/>
      <c r="P9" s="650"/>
      <c r="Q9" s="650"/>
      <c r="R9" s="650"/>
      <c r="S9" s="650"/>
      <c r="T9" s="650"/>
      <c r="U9" s="650"/>
    </row>
    <row r="10" spans="2:21" x14ac:dyDescent="0.3">
      <c r="B10" s="38"/>
      <c r="C10" s="51"/>
      <c r="D10" s="32"/>
      <c r="E10" s="299"/>
      <c r="F10" s="30" t="s">
        <v>422</v>
      </c>
      <c r="G10" s="182"/>
      <c r="H10" s="49"/>
      <c r="J10" s="104">
        <f>IFERROR(ROUND(#REF!, 0), 0)</f>
        <v>0</v>
      </c>
      <c r="K10" s="104"/>
      <c r="L10" s="104">
        <f t="shared" si="0"/>
        <v>0</v>
      </c>
      <c r="N10" s="194"/>
      <c r="O10" s="194"/>
      <c r="P10" s="194"/>
      <c r="Q10" s="194"/>
      <c r="R10" s="194"/>
      <c r="S10" s="194"/>
      <c r="T10" s="194"/>
      <c r="U10" s="194"/>
    </row>
    <row r="11" spans="2:21" x14ac:dyDescent="0.3">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
      <c r="B12" s="40" t="s">
        <v>33</v>
      </c>
      <c r="C12" s="52" t="s">
        <v>36</v>
      </c>
      <c r="D12" s="27" t="s">
        <v>34</v>
      </c>
      <c r="E12" s="27" t="s">
        <v>35</v>
      </c>
      <c r="F12" s="27" t="s">
        <v>37</v>
      </c>
      <c r="G12" s="27" t="s">
        <v>38</v>
      </c>
      <c r="H12" s="41" t="s">
        <v>39</v>
      </c>
      <c r="J12" s="104">
        <f t="shared" si="0"/>
        <v>0</v>
      </c>
      <c r="K12" s="104"/>
      <c r="L12" s="104">
        <f t="shared" si="0"/>
        <v>0</v>
      </c>
      <c r="N12" s="194"/>
      <c r="O12" s="194"/>
      <c r="P12" s="194"/>
      <c r="Q12" s="194"/>
      <c r="R12" s="194"/>
      <c r="S12" s="194"/>
      <c r="T12" s="194"/>
      <c r="U12" s="194"/>
    </row>
    <row r="13" spans="2:21" ht="15" thickBot="1" x14ac:dyDescent="0.35">
      <c r="B13" s="42"/>
      <c r="C13" s="53"/>
      <c r="D13" s="43"/>
      <c r="E13" s="43"/>
      <c r="F13" s="43"/>
      <c r="G13" s="43"/>
      <c r="H13" s="44"/>
      <c r="J13" s="104">
        <f t="shared" si="0"/>
        <v>0</v>
      </c>
      <c r="K13" s="104"/>
      <c r="L13" s="104">
        <f t="shared" si="0"/>
        <v>0</v>
      </c>
      <c r="N13" s="194"/>
      <c r="O13" s="194"/>
      <c r="P13" s="194"/>
      <c r="Q13" s="194"/>
      <c r="R13" s="194"/>
      <c r="S13" s="194"/>
      <c r="T13" s="194"/>
      <c r="U13" s="194"/>
    </row>
    <row r="14" spans="2:21" x14ac:dyDescent="0.3">
      <c r="J14" s="104">
        <f t="shared" si="0"/>
        <v>0</v>
      </c>
      <c r="K14" s="104"/>
      <c r="L14" s="104">
        <f t="shared" si="0"/>
        <v>0</v>
      </c>
      <c r="N14" s="194"/>
      <c r="O14" s="194"/>
      <c r="P14" s="194"/>
      <c r="Q14" s="194"/>
      <c r="R14" s="194"/>
      <c r="S14" s="194"/>
      <c r="T14" s="194"/>
      <c r="U14" s="194"/>
    </row>
    <row r="15" spans="2:21" x14ac:dyDescent="0.3">
      <c r="F15" s="205"/>
      <c r="H15" s="205"/>
      <c r="J15" s="104">
        <f t="shared" si="0"/>
        <v>0</v>
      </c>
      <c r="K15" s="104"/>
      <c r="L15" s="104">
        <f t="shared" si="0"/>
        <v>0</v>
      </c>
      <c r="N15" s="194"/>
      <c r="O15" s="194"/>
      <c r="P15" s="194"/>
      <c r="Q15" s="194"/>
      <c r="R15" s="194"/>
      <c r="S15" s="194"/>
      <c r="T15" s="194"/>
      <c r="U15" s="194"/>
    </row>
    <row r="16" spans="2:21" x14ac:dyDescent="0.3">
      <c r="F16" s="205"/>
      <c r="H16" s="205"/>
      <c r="J16" s="104">
        <f t="shared" si="0"/>
        <v>0</v>
      </c>
      <c r="K16" s="104"/>
      <c r="L16" s="104">
        <f t="shared" si="0"/>
        <v>0</v>
      </c>
      <c r="N16" s="194"/>
      <c r="O16" s="194"/>
      <c r="P16" s="194"/>
      <c r="Q16" s="194"/>
      <c r="R16" s="194"/>
      <c r="S16" s="194"/>
      <c r="T16" s="194"/>
      <c r="U16" s="194"/>
    </row>
    <row r="17" spans="1:21" x14ac:dyDescent="0.3">
      <c r="F17" s="205"/>
      <c r="H17" s="205"/>
      <c r="J17" s="104">
        <f t="shared" si="0"/>
        <v>0</v>
      </c>
      <c r="K17" s="104"/>
      <c r="L17" s="104">
        <f t="shared" si="0"/>
        <v>0</v>
      </c>
      <c r="N17" s="194"/>
      <c r="O17" s="194"/>
      <c r="P17" s="194"/>
      <c r="Q17" s="194"/>
      <c r="R17" s="194"/>
      <c r="S17" s="194"/>
      <c r="T17" s="194"/>
      <c r="U17" s="194"/>
    </row>
    <row r="18" spans="1:21" x14ac:dyDescent="0.3">
      <c r="J18" s="104">
        <f t="shared" si="0"/>
        <v>0</v>
      </c>
      <c r="K18" s="104"/>
      <c r="L18" s="104">
        <f t="shared" si="0"/>
        <v>0</v>
      </c>
    </row>
    <row r="19" spans="1:21" x14ac:dyDescent="0.3">
      <c r="J19" s="104">
        <f t="shared" si="0"/>
        <v>0</v>
      </c>
      <c r="K19" s="104"/>
      <c r="L19" s="104">
        <f t="shared" si="0"/>
        <v>0</v>
      </c>
    </row>
    <row r="20" spans="1:21" x14ac:dyDescent="0.3">
      <c r="J20" s="104">
        <f t="shared" si="0"/>
        <v>0</v>
      </c>
      <c r="K20" s="104"/>
      <c r="L20" s="104">
        <f t="shared" si="0"/>
        <v>0</v>
      </c>
    </row>
    <row r="21" spans="1:21" x14ac:dyDescent="0.3">
      <c r="H21" s="205"/>
      <c r="J21" s="104">
        <f t="shared" si="0"/>
        <v>0</v>
      </c>
      <c r="K21" s="104"/>
      <c r="L21" s="104">
        <f t="shared" si="0"/>
        <v>0</v>
      </c>
    </row>
    <row r="22" spans="1:21" x14ac:dyDescent="0.3">
      <c r="H22" s="205"/>
      <c r="J22" s="104">
        <f t="shared" si="0"/>
        <v>0</v>
      </c>
      <c r="K22" s="104"/>
      <c r="L22" s="104">
        <f t="shared" si="0"/>
        <v>0</v>
      </c>
    </row>
    <row r="23" spans="1:21" x14ac:dyDescent="0.3">
      <c r="H23" s="205"/>
      <c r="J23" s="104">
        <f t="shared" si="0"/>
        <v>0</v>
      </c>
      <c r="K23" s="104"/>
      <c r="L23" s="104">
        <f t="shared" si="0"/>
        <v>0</v>
      </c>
    </row>
    <row r="24" spans="1:21" x14ac:dyDescent="0.3">
      <c r="A24">
        <v>2</v>
      </c>
      <c r="J24" s="104">
        <f t="shared" si="0"/>
        <v>0</v>
      </c>
      <c r="K24" s="104"/>
      <c r="L24" s="104">
        <f t="shared" si="0"/>
        <v>0</v>
      </c>
    </row>
    <row r="25" spans="1:21" ht="15" thickBot="1" x14ac:dyDescent="0.35">
      <c r="J25" s="104">
        <f t="shared" si="0"/>
        <v>0</v>
      </c>
      <c r="K25" s="104"/>
      <c r="L25" s="104">
        <f t="shared" si="0"/>
        <v>0</v>
      </c>
    </row>
    <row r="26" spans="1:21" ht="15" thickBot="1" x14ac:dyDescent="0.35">
      <c r="B26" s="33" t="s">
        <v>40</v>
      </c>
      <c r="C26" s="50"/>
      <c r="D26" s="34"/>
      <c r="E26" s="35" t="s">
        <v>22</v>
      </c>
      <c r="F26" s="45">
        <v>53503</v>
      </c>
      <c r="G26" s="36" t="s">
        <v>42</v>
      </c>
      <c r="H26" s="48">
        <v>7034</v>
      </c>
      <c r="J26" s="104">
        <f t="shared" si="0"/>
        <v>53503</v>
      </c>
      <c r="K26" s="104"/>
      <c r="L26" s="104">
        <f t="shared" si="0"/>
        <v>7034</v>
      </c>
    </row>
    <row r="27" spans="1:21" ht="15" thickBot="1" x14ac:dyDescent="0.35">
      <c r="B27" s="37" t="s">
        <v>41</v>
      </c>
      <c r="C27" s="648" t="s">
        <v>1575</v>
      </c>
      <c r="D27" s="649"/>
      <c r="E27" s="31" t="s">
        <v>23</v>
      </c>
      <c r="F27" s="45">
        <v>53503</v>
      </c>
      <c r="G27" s="28" t="s">
        <v>26</v>
      </c>
      <c r="H27" s="49">
        <v>1528</v>
      </c>
      <c r="J27" s="104">
        <f t="shared" si="0"/>
        <v>53503</v>
      </c>
      <c r="K27" s="104"/>
      <c r="L27" s="104">
        <f t="shared" si="0"/>
        <v>1528</v>
      </c>
    </row>
    <row r="28" spans="1:21" x14ac:dyDescent="0.3">
      <c r="B28" s="38"/>
      <c r="C28" s="51"/>
      <c r="D28" s="32"/>
      <c r="E28" s="28" t="s">
        <v>24</v>
      </c>
      <c r="F28" s="45">
        <v>53503</v>
      </c>
      <c r="G28" s="28" t="s">
        <v>27</v>
      </c>
      <c r="H28" s="49">
        <v>908</v>
      </c>
      <c r="J28" s="104">
        <f t="shared" si="0"/>
        <v>53503</v>
      </c>
      <c r="K28" s="104"/>
      <c r="L28" s="104">
        <f t="shared" si="0"/>
        <v>908</v>
      </c>
    </row>
    <row r="29" spans="1:21" x14ac:dyDescent="0.3">
      <c r="B29" s="38"/>
      <c r="C29" s="51"/>
      <c r="D29" s="32"/>
      <c r="E29" s="29" t="s">
        <v>25</v>
      </c>
      <c r="F29" s="47"/>
      <c r="G29" s="28" t="s">
        <v>28</v>
      </c>
      <c r="H29" s="49"/>
      <c r="J29" s="104">
        <f t="shared" si="0"/>
        <v>0</v>
      </c>
      <c r="K29" s="104"/>
      <c r="L29" s="104">
        <f t="shared" si="0"/>
        <v>0</v>
      </c>
    </row>
    <row r="30" spans="1:21" x14ac:dyDescent="0.3">
      <c r="B30" s="38"/>
      <c r="C30" s="51"/>
      <c r="D30" s="32"/>
      <c r="E30" s="30" t="s">
        <v>30</v>
      </c>
      <c r="F30" s="46"/>
      <c r="G30" s="28" t="s">
        <v>29</v>
      </c>
      <c r="H30" s="49"/>
      <c r="J30" s="104">
        <f t="shared" si="0"/>
        <v>0</v>
      </c>
      <c r="K30" s="104"/>
      <c r="L30" s="104">
        <f t="shared" si="0"/>
        <v>0</v>
      </c>
    </row>
    <row r="31" spans="1:21" x14ac:dyDescent="0.3">
      <c r="B31" s="38"/>
      <c r="C31" s="51"/>
      <c r="D31" s="32"/>
      <c r="E31" s="28" t="s">
        <v>31</v>
      </c>
      <c r="F31" s="46"/>
      <c r="G31" s="28" t="s">
        <v>32</v>
      </c>
      <c r="H31" s="49"/>
      <c r="J31" s="104">
        <f t="shared" si="0"/>
        <v>0</v>
      </c>
      <c r="K31" s="104"/>
      <c r="L31" s="104">
        <f t="shared" si="0"/>
        <v>0</v>
      </c>
    </row>
    <row r="32" spans="1:21" x14ac:dyDescent="0.3">
      <c r="B32" s="38"/>
      <c r="C32" s="51"/>
      <c r="D32" s="32"/>
      <c r="E32" s="32"/>
      <c r="F32" s="30" t="s">
        <v>420</v>
      </c>
      <c r="G32" s="182"/>
      <c r="H32" s="49"/>
      <c r="J32" s="104">
        <f t="shared" si="0"/>
        <v>0</v>
      </c>
      <c r="K32" s="104"/>
      <c r="L32" s="104">
        <f t="shared" si="0"/>
        <v>0</v>
      </c>
    </row>
    <row r="33" spans="1:12" x14ac:dyDescent="0.3">
      <c r="B33" s="38"/>
      <c r="C33" s="51"/>
      <c r="D33" s="32"/>
      <c r="E33" s="32"/>
      <c r="F33" s="30" t="s">
        <v>421</v>
      </c>
      <c r="G33" s="182"/>
      <c r="H33" s="49"/>
      <c r="J33" s="104">
        <f t="shared" si="0"/>
        <v>0</v>
      </c>
      <c r="K33" s="104"/>
      <c r="L33" s="104">
        <f t="shared" si="0"/>
        <v>0</v>
      </c>
    </row>
    <row r="34" spans="1:12" x14ac:dyDescent="0.3">
      <c r="B34" s="38"/>
      <c r="C34" s="51"/>
      <c r="D34" s="32"/>
      <c r="E34" s="32"/>
      <c r="F34" s="30" t="s">
        <v>422</v>
      </c>
      <c r="G34" s="182"/>
      <c r="H34" s="49"/>
      <c r="J34" s="104">
        <f t="shared" si="0"/>
        <v>0</v>
      </c>
      <c r="K34" s="104"/>
      <c r="L34" s="104">
        <f t="shared" si="0"/>
        <v>0</v>
      </c>
    </row>
    <row r="35" spans="1:12" x14ac:dyDescent="0.3">
      <c r="B35" s="38"/>
      <c r="C35" s="51"/>
      <c r="D35" s="32"/>
      <c r="E35" s="32"/>
      <c r="F35" s="32"/>
      <c r="G35" s="32"/>
      <c r="H35" s="39"/>
      <c r="J35" s="104">
        <f t="shared" si="0"/>
        <v>0</v>
      </c>
      <c r="K35" s="104"/>
      <c r="L35" s="104">
        <f t="shared" si="0"/>
        <v>0</v>
      </c>
    </row>
    <row r="36" spans="1:12" x14ac:dyDescent="0.3">
      <c r="B36" s="40" t="s">
        <v>33</v>
      </c>
      <c r="C36" s="52" t="s">
        <v>36</v>
      </c>
      <c r="D36" s="27" t="s">
        <v>34</v>
      </c>
      <c r="E36" s="27" t="s">
        <v>35</v>
      </c>
      <c r="F36" s="27" t="s">
        <v>37</v>
      </c>
      <c r="G36" s="27" t="s">
        <v>38</v>
      </c>
      <c r="H36" s="41" t="s">
        <v>39</v>
      </c>
      <c r="J36" s="104">
        <f t="shared" si="0"/>
        <v>0</v>
      </c>
      <c r="K36" s="104"/>
      <c r="L36" s="104">
        <f t="shared" si="0"/>
        <v>0</v>
      </c>
    </row>
    <row r="37" spans="1:12" ht="15" thickBot="1" x14ac:dyDescent="0.35">
      <c r="B37" s="42"/>
      <c r="C37" s="53"/>
      <c r="D37" s="43"/>
      <c r="E37" s="43"/>
      <c r="F37" s="43"/>
      <c r="G37" s="43"/>
      <c r="H37" s="44"/>
      <c r="J37" s="104">
        <f t="shared" si="0"/>
        <v>0</v>
      </c>
      <c r="K37" s="104"/>
      <c r="L37" s="104">
        <f t="shared" si="0"/>
        <v>0</v>
      </c>
    </row>
    <row r="38" spans="1:12" x14ac:dyDescent="0.3">
      <c r="J38" s="104">
        <f t="shared" si="0"/>
        <v>0</v>
      </c>
      <c r="K38" s="104"/>
      <c r="L38" s="104">
        <f t="shared" si="0"/>
        <v>0</v>
      </c>
    </row>
    <row r="39" spans="1:12" x14ac:dyDescent="0.3">
      <c r="J39" s="104">
        <f t="shared" si="0"/>
        <v>0</v>
      </c>
      <c r="K39" s="104"/>
      <c r="L39" s="104">
        <f t="shared" si="0"/>
        <v>0</v>
      </c>
    </row>
    <row r="40" spans="1:12" x14ac:dyDescent="0.3">
      <c r="J40" s="104">
        <f t="shared" si="0"/>
        <v>0</v>
      </c>
      <c r="K40" s="104"/>
      <c r="L40" s="104">
        <f t="shared" si="0"/>
        <v>0</v>
      </c>
    </row>
    <row r="41" spans="1:12" x14ac:dyDescent="0.3">
      <c r="A41">
        <v>3</v>
      </c>
      <c r="J41" s="104">
        <f t="shared" si="0"/>
        <v>0</v>
      </c>
      <c r="K41" s="104"/>
      <c r="L41" s="104">
        <f t="shared" si="0"/>
        <v>0</v>
      </c>
    </row>
    <row r="42" spans="1:12" ht="15" thickBot="1" x14ac:dyDescent="0.35">
      <c r="J42" s="104">
        <f t="shared" si="0"/>
        <v>0</v>
      </c>
      <c r="K42" s="104"/>
      <c r="L42" s="104">
        <f t="shared" si="0"/>
        <v>0</v>
      </c>
    </row>
    <row r="43" spans="1:12" x14ac:dyDescent="0.3">
      <c r="B43" s="33" t="s">
        <v>40</v>
      </c>
      <c r="C43" s="50"/>
      <c r="D43" s="34"/>
      <c r="E43" s="35" t="s">
        <v>22</v>
      </c>
      <c r="F43" s="45"/>
      <c r="G43" s="36" t="s">
        <v>42</v>
      </c>
      <c r="H43" s="48"/>
      <c r="J43" s="104">
        <f t="shared" si="0"/>
        <v>0</v>
      </c>
      <c r="K43" s="104"/>
      <c r="L43" s="104">
        <f t="shared" si="0"/>
        <v>0</v>
      </c>
    </row>
    <row r="44" spans="1:12" x14ac:dyDescent="0.3">
      <c r="B44" s="37" t="s">
        <v>41</v>
      </c>
      <c r="C44" s="648"/>
      <c r="D44" s="649"/>
      <c r="E44" s="31" t="s">
        <v>23</v>
      </c>
      <c r="F44" s="46"/>
      <c r="G44" s="28" t="s">
        <v>26</v>
      </c>
      <c r="H44" s="49"/>
      <c r="J44" s="104">
        <f t="shared" si="0"/>
        <v>0</v>
      </c>
      <c r="K44" s="104"/>
      <c r="L44" s="104">
        <f t="shared" si="0"/>
        <v>0</v>
      </c>
    </row>
    <row r="45" spans="1:12" x14ac:dyDescent="0.3">
      <c r="B45" s="38"/>
      <c r="C45" s="51"/>
      <c r="D45" s="32"/>
      <c r="E45" s="28" t="s">
        <v>24</v>
      </c>
      <c r="F45" s="46"/>
      <c r="G45" s="28" t="s">
        <v>27</v>
      </c>
      <c r="H45" s="49"/>
      <c r="J45" s="104">
        <f t="shared" si="0"/>
        <v>0</v>
      </c>
      <c r="K45" s="104"/>
      <c r="L45" s="104">
        <f t="shared" si="0"/>
        <v>0</v>
      </c>
    </row>
    <row r="46" spans="1:12" x14ac:dyDescent="0.3">
      <c r="B46" s="38"/>
      <c r="C46" s="51"/>
      <c r="D46" s="32"/>
      <c r="E46" s="29" t="s">
        <v>25</v>
      </c>
      <c r="F46" s="47"/>
      <c r="G46" s="28" t="s">
        <v>28</v>
      </c>
      <c r="H46" s="49"/>
      <c r="J46" s="104">
        <f t="shared" si="0"/>
        <v>0</v>
      </c>
      <c r="K46" s="104"/>
      <c r="L46" s="104">
        <f t="shared" si="0"/>
        <v>0</v>
      </c>
    </row>
    <row r="47" spans="1:12" x14ac:dyDescent="0.3">
      <c r="B47" s="38"/>
      <c r="C47" s="51"/>
      <c r="D47" s="32"/>
      <c r="E47" s="30" t="s">
        <v>30</v>
      </c>
      <c r="F47" s="46"/>
      <c r="G47" s="28" t="s">
        <v>29</v>
      </c>
      <c r="H47" s="49"/>
      <c r="J47" s="104">
        <f t="shared" si="0"/>
        <v>0</v>
      </c>
      <c r="K47" s="104"/>
      <c r="L47" s="104">
        <f t="shared" si="0"/>
        <v>0</v>
      </c>
    </row>
    <row r="48" spans="1:12" x14ac:dyDescent="0.3">
      <c r="B48" s="38"/>
      <c r="C48" s="51"/>
      <c r="D48" s="32"/>
      <c r="E48" s="28" t="s">
        <v>31</v>
      </c>
      <c r="F48" s="46"/>
      <c r="G48" s="28" t="s">
        <v>32</v>
      </c>
      <c r="H48" s="49"/>
      <c r="J48" s="104">
        <f t="shared" si="0"/>
        <v>0</v>
      </c>
      <c r="K48" s="104"/>
      <c r="L48" s="104">
        <f t="shared" si="0"/>
        <v>0</v>
      </c>
    </row>
    <row r="49" spans="1:12" x14ac:dyDescent="0.3">
      <c r="B49" s="38"/>
      <c r="C49" s="51"/>
      <c r="D49" s="32"/>
      <c r="E49" s="32"/>
      <c r="F49" s="30" t="s">
        <v>420</v>
      </c>
      <c r="G49" s="182"/>
      <c r="H49" s="49"/>
      <c r="J49" s="104">
        <f t="shared" si="0"/>
        <v>0</v>
      </c>
      <c r="K49" s="104"/>
      <c r="L49" s="104">
        <f t="shared" si="0"/>
        <v>0</v>
      </c>
    </row>
    <row r="50" spans="1:12" x14ac:dyDescent="0.3">
      <c r="B50" s="38"/>
      <c r="C50" s="51"/>
      <c r="D50" s="32"/>
      <c r="E50" s="32"/>
      <c r="F50" s="30" t="s">
        <v>421</v>
      </c>
      <c r="G50" s="182"/>
      <c r="H50" s="49"/>
      <c r="J50" s="104">
        <f t="shared" si="0"/>
        <v>0</v>
      </c>
      <c r="K50" s="104"/>
      <c r="L50" s="104">
        <f t="shared" si="0"/>
        <v>0</v>
      </c>
    </row>
    <row r="51" spans="1:12" x14ac:dyDescent="0.3">
      <c r="B51" s="38"/>
      <c r="C51" s="51"/>
      <c r="D51" s="32"/>
      <c r="E51" s="32"/>
      <c r="F51" s="30" t="s">
        <v>422</v>
      </c>
      <c r="G51" s="182"/>
      <c r="H51" s="49"/>
      <c r="J51" s="104">
        <f t="shared" si="0"/>
        <v>0</v>
      </c>
      <c r="K51" s="104"/>
      <c r="L51" s="104">
        <f t="shared" si="0"/>
        <v>0</v>
      </c>
    </row>
    <row r="52" spans="1:12" x14ac:dyDescent="0.3">
      <c r="B52" s="38"/>
      <c r="C52" s="51"/>
      <c r="D52" s="32"/>
      <c r="E52" s="32"/>
      <c r="F52" s="32"/>
      <c r="G52" s="32"/>
      <c r="H52" s="39"/>
      <c r="J52" s="104">
        <f t="shared" si="0"/>
        <v>0</v>
      </c>
      <c r="K52" s="104"/>
      <c r="L52" s="104">
        <f t="shared" si="0"/>
        <v>0</v>
      </c>
    </row>
    <row r="53" spans="1:12" x14ac:dyDescent="0.3">
      <c r="B53" s="40" t="s">
        <v>33</v>
      </c>
      <c r="C53" s="52" t="s">
        <v>36</v>
      </c>
      <c r="D53" s="27" t="s">
        <v>34</v>
      </c>
      <c r="E53" s="27" t="s">
        <v>35</v>
      </c>
      <c r="F53" s="27" t="s">
        <v>37</v>
      </c>
      <c r="G53" s="27" t="s">
        <v>38</v>
      </c>
      <c r="H53" s="41" t="s">
        <v>39</v>
      </c>
      <c r="J53" s="104">
        <f t="shared" ref="J53:J71" si="1">IFERROR(ROUND(F53, 0), 0)</f>
        <v>0</v>
      </c>
      <c r="K53" s="104"/>
      <c r="L53" s="104">
        <f t="shared" ref="L53:L71" si="2">IFERROR(ROUND(H53, 0), 0)</f>
        <v>0</v>
      </c>
    </row>
    <row r="54" spans="1:12" ht="15" thickBot="1" x14ac:dyDescent="0.35">
      <c r="B54" s="42"/>
      <c r="C54" s="53"/>
      <c r="D54" s="43"/>
      <c r="E54" s="43"/>
      <c r="F54" s="43"/>
      <c r="G54" s="43"/>
      <c r="H54" s="44"/>
      <c r="J54" s="104">
        <f t="shared" si="1"/>
        <v>0</v>
      </c>
      <c r="K54" s="104"/>
      <c r="L54" s="104">
        <f t="shared" si="2"/>
        <v>0</v>
      </c>
    </row>
    <row r="55" spans="1:12" x14ac:dyDescent="0.3">
      <c r="J55" s="104">
        <f t="shared" si="1"/>
        <v>0</v>
      </c>
      <c r="K55" s="104"/>
      <c r="L55" s="104">
        <f t="shared" si="2"/>
        <v>0</v>
      </c>
    </row>
    <row r="56" spans="1:12" x14ac:dyDescent="0.3">
      <c r="J56" s="104">
        <f t="shared" si="1"/>
        <v>0</v>
      </c>
      <c r="K56" s="104"/>
      <c r="L56" s="104">
        <f t="shared" si="2"/>
        <v>0</v>
      </c>
    </row>
    <row r="57" spans="1:12" x14ac:dyDescent="0.3">
      <c r="J57" s="104">
        <f t="shared" si="1"/>
        <v>0</v>
      </c>
      <c r="K57" s="104"/>
      <c r="L57" s="104">
        <f t="shared" si="2"/>
        <v>0</v>
      </c>
    </row>
    <row r="58" spans="1:12" x14ac:dyDescent="0.3">
      <c r="A58">
        <v>4</v>
      </c>
      <c r="J58" s="104">
        <f t="shared" si="1"/>
        <v>0</v>
      </c>
      <c r="K58" s="104"/>
      <c r="L58" s="104">
        <f t="shared" si="2"/>
        <v>0</v>
      </c>
    </row>
    <row r="59" spans="1:12" ht="15" thickBot="1" x14ac:dyDescent="0.35">
      <c r="J59" s="104">
        <f t="shared" si="1"/>
        <v>0</v>
      </c>
      <c r="K59" s="104"/>
      <c r="L59" s="104">
        <f t="shared" si="2"/>
        <v>0</v>
      </c>
    </row>
    <row r="60" spans="1:12" x14ac:dyDescent="0.3">
      <c r="B60" s="33" t="s">
        <v>40</v>
      </c>
      <c r="C60" s="50"/>
      <c r="D60" s="34"/>
      <c r="E60" s="35" t="s">
        <v>22</v>
      </c>
      <c r="F60" s="45"/>
      <c r="G60" s="36" t="s">
        <v>42</v>
      </c>
      <c r="H60" s="48"/>
      <c r="J60" s="104">
        <f t="shared" si="1"/>
        <v>0</v>
      </c>
      <c r="K60" s="104"/>
      <c r="L60" s="104">
        <f t="shared" si="2"/>
        <v>0</v>
      </c>
    </row>
    <row r="61" spans="1:12" x14ac:dyDescent="0.3">
      <c r="B61" s="37" t="s">
        <v>41</v>
      </c>
      <c r="C61" s="648"/>
      <c r="D61" s="649"/>
      <c r="E61" s="31" t="s">
        <v>23</v>
      </c>
      <c r="F61" s="46"/>
      <c r="G61" s="28" t="s">
        <v>26</v>
      </c>
      <c r="H61" s="49"/>
      <c r="J61" s="104">
        <f t="shared" si="1"/>
        <v>0</v>
      </c>
      <c r="K61" s="104"/>
      <c r="L61" s="104">
        <f t="shared" si="2"/>
        <v>0</v>
      </c>
    </row>
    <row r="62" spans="1:12" x14ac:dyDescent="0.3">
      <c r="B62" s="38"/>
      <c r="C62" s="51"/>
      <c r="D62" s="32"/>
      <c r="E62" s="28" t="s">
        <v>24</v>
      </c>
      <c r="F62" s="46"/>
      <c r="G62" s="28" t="s">
        <v>27</v>
      </c>
      <c r="H62" s="49"/>
      <c r="J62" s="104">
        <f t="shared" si="1"/>
        <v>0</v>
      </c>
      <c r="K62" s="104"/>
      <c r="L62" s="104">
        <f t="shared" si="2"/>
        <v>0</v>
      </c>
    </row>
    <row r="63" spans="1:12" x14ac:dyDescent="0.3">
      <c r="B63" s="38"/>
      <c r="C63" s="51"/>
      <c r="D63" s="32"/>
      <c r="E63" s="29" t="s">
        <v>25</v>
      </c>
      <c r="F63" s="47"/>
      <c r="G63" s="28" t="s">
        <v>28</v>
      </c>
      <c r="H63" s="49"/>
      <c r="J63" s="104">
        <f t="shared" si="1"/>
        <v>0</v>
      </c>
      <c r="K63" s="104"/>
      <c r="L63" s="104">
        <f t="shared" si="2"/>
        <v>0</v>
      </c>
    </row>
    <row r="64" spans="1:12" x14ac:dyDescent="0.3">
      <c r="B64" s="38"/>
      <c r="C64" s="51"/>
      <c r="D64" s="32"/>
      <c r="E64" s="30" t="s">
        <v>30</v>
      </c>
      <c r="F64" s="46"/>
      <c r="G64" s="28" t="s">
        <v>29</v>
      </c>
      <c r="H64" s="49"/>
      <c r="J64" s="104">
        <f>IFERROR(ROUND(F64, 0), 0)</f>
        <v>0</v>
      </c>
      <c r="K64" s="104"/>
      <c r="L64" s="104">
        <f t="shared" si="2"/>
        <v>0</v>
      </c>
    </row>
    <row r="65" spans="2:12" x14ac:dyDescent="0.3">
      <c r="B65" s="38"/>
      <c r="C65" s="51"/>
      <c r="D65" s="32"/>
      <c r="E65" s="28" t="s">
        <v>31</v>
      </c>
      <c r="F65" s="46"/>
      <c r="G65" s="28" t="s">
        <v>32</v>
      </c>
      <c r="H65" s="49"/>
      <c r="J65" s="104">
        <f t="shared" si="1"/>
        <v>0</v>
      </c>
      <c r="K65" s="104"/>
      <c r="L65" s="104">
        <f t="shared" si="2"/>
        <v>0</v>
      </c>
    </row>
    <row r="66" spans="2:12" x14ac:dyDescent="0.3">
      <c r="B66" s="38"/>
      <c r="C66" s="51"/>
      <c r="D66" s="32"/>
      <c r="E66" s="32"/>
      <c r="F66" s="30" t="s">
        <v>420</v>
      </c>
      <c r="G66" s="182"/>
      <c r="H66" s="49"/>
      <c r="J66" s="104">
        <f t="shared" si="1"/>
        <v>0</v>
      </c>
      <c r="K66" s="104"/>
      <c r="L66" s="104">
        <f t="shared" si="2"/>
        <v>0</v>
      </c>
    </row>
    <row r="67" spans="2:12" x14ac:dyDescent="0.3">
      <c r="B67" s="38"/>
      <c r="C67" s="51"/>
      <c r="D67" s="32"/>
      <c r="E67" s="32"/>
      <c r="F67" s="30" t="s">
        <v>421</v>
      </c>
      <c r="G67" s="182"/>
      <c r="H67" s="49"/>
      <c r="J67" s="104">
        <f t="shared" si="1"/>
        <v>0</v>
      </c>
      <c r="K67" s="104"/>
      <c r="L67" s="104">
        <f t="shared" si="2"/>
        <v>0</v>
      </c>
    </row>
    <row r="68" spans="2:12" x14ac:dyDescent="0.3">
      <c r="B68" s="38"/>
      <c r="C68" s="51"/>
      <c r="D68" s="32"/>
      <c r="E68" s="32"/>
      <c r="F68" s="30" t="s">
        <v>422</v>
      </c>
      <c r="G68" s="182"/>
      <c r="H68" s="49"/>
      <c r="J68" s="104">
        <f t="shared" si="1"/>
        <v>0</v>
      </c>
      <c r="K68" s="104"/>
      <c r="L68" s="104">
        <f t="shared" si="2"/>
        <v>0</v>
      </c>
    </row>
    <row r="69" spans="2:12" x14ac:dyDescent="0.3">
      <c r="B69" s="38"/>
      <c r="C69" s="51"/>
      <c r="D69" s="32"/>
      <c r="E69" s="32"/>
      <c r="F69" s="32"/>
      <c r="G69" s="32"/>
      <c r="H69" s="39"/>
      <c r="J69" s="104">
        <f t="shared" si="1"/>
        <v>0</v>
      </c>
      <c r="K69" s="104"/>
      <c r="L69" s="104">
        <f t="shared" si="2"/>
        <v>0</v>
      </c>
    </row>
    <row r="70" spans="2:12" x14ac:dyDescent="0.3">
      <c r="B70" s="40" t="s">
        <v>33</v>
      </c>
      <c r="C70" s="52" t="s">
        <v>36</v>
      </c>
      <c r="D70" s="27" t="s">
        <v>34</v>
      </c>
      <c r="E70" s="27" t="s">
        <v>35</v>
      </c>
      <c r="F70" s="27" t="s">
        <v>37</v>
      </c>
      <c r="G70" s="27" t="s">
        <v>38</v>
      </c>
      <c r="H70" s="41" t="s">
        <v>39</v>
      </c>
      <c r="J70" s="104">
        <f t="shared" si="1"/>
        <v>0</v>
      </c>
      <c r="K70" s="104"/>
      <c r="L70" s="104">
        <f t="shared" si="2"/>
        <v>0</v>
      </c>
    </row>
    <row r="71" spans="2:12" ht="15" thickBot="1" x14ac:dyDescent="0.35">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160</v>
      </c>
      <c r="F1"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sheetPr>
  <dimension ref="A1:I613"/>
  <sheetViews>
    <sheetView zoomScale="70" zoomScaleNormal="70" workbookViewId="0">
      <selection activeCell="A109" sqref="A109"/>
    </sheetView>
  </sheetViews>
  <sheetFormatPr defaultRowHeight="14.4" outlineLevelRow="1" x14ac:dyDescent="0.3"/>
  <cols>
    <col min="1" max="1" width="11.44140625" customWidth="1"/>
    <col min="2" max="2" width="35.109375" customWidth="1"/>
    <col min="4" max="4" width="38.21875" customWidth="1"/>
    <col min="5" max="5" width="38.6640625" customWidth="1"/>
  </cols>
  <sheetData>
    <row r="1" spans="2:9" ht="16.2" thickBot="1" x14ac:dyDescent="0.35">
      <c r="G1" s="69" t="s">
        <v>68</v>
      </c>
      <c r="H1" s="105" t="s">
        <v>70</v>
      </c>
      <c r="I1" s="69" t="s">
        <v>69</v>
      </c>
    </row>
    <row r="2" spans="2:9" hidden="1" outlineLevel="1" x14ac:dyDescent="0.3">
      <c r="B2" s="58" t="s">
        <v>62</v>
      </c>
      <c r="C2" s="59"/>
      <c r="D2" s="60" t="s">
        <v>45</v>
      </c>
      <c r="E2" s="68" t="s">
        <v>65</v>
      </c>
      <c r="G2" s="266">
        <f>IFERROR(ROUND(D3, 0), 0)</f>
        <v>0</v>
      </c>
      <c r="I2">
        <f>IFERROR(ROUND(E3, 0), 0)</f>
        <v>2018</v>
      </c>
    </row>
    <row r="3" spans="2:9" hidden="1" outlineLevel="1" x14ac:dyDescent="0.3">
      <c r="B3" s="61"/>
      <c r="C3" s="32"/>
      <c r="D3" s="26"/>
      <c r="E3" s="67">
        <f>'1040'!$C$1</f>
        <v>2018</v>
      </c>
      <c r="G3">
        <f>IFERROR(ROUND(D4, 0), 0)</f>
        <v>0</v>
      </c>
      <c r="I3">
        <f t="shared" ref="I3:I66" si="0">IFERROR(ROUND(E4, 0), 0)</f>
        <v>0</v>
      </c>
    </row>
    <row r="4" spans="2:9" hidden="1" outlineLevel="1" x14ac:dyDescent="0.3">
      <c r="B4" s="40" t="s">
        <v>63</v>
      </c>
      <c r="C4" s="32"/>
      <c r="D4" s="27" t="s">
        <v>46</v>
      </c>
      <c r="E4" s="39"/>
      <c r="G4" s="266">
        <f>IFERROR(ROUND(D5, 0), 0)</f>
        <v>0</v>
      </c>
      <c r="I4">
        <f t="shared" si="0"/>
        <v>0</v>
      </c>
    </row>
    <row r="5" spans="2:9" hidden="1" outlineLevel="1" x14ac:dyDescent="0.3">
      <c r="B5" s="61"/>
      <c r="C5" s="32"/>
      <c r="D5" s="56"/>
      <c r="E5" s="39"/>
      <c r="G5">
        <f>IFERROR(ROUND(D6, 0), 0)</f>
        <v>0</v>
      </c>
      <c r="I5">
        <f t="shared" si="0"/>
        <v>0</v>
      </c>
    </row>
    <row r="6" spans="2:9" hidden="1" outlineLevel="1" x14ac:dyDescent="0.3">
      <c r="B6" s="40" t="s">
        <v>64</v>
      </c>
      <c r="C6" s="32"/>
      <c r="D6" s="29" t="s">
        <v>47</v>
      </c>
      <c r="E6" s="62"/>
      <c r="G6" s="266">
        <f>IFERROR(ROUND(D7, 0), 0)</f>
        <v>0</v>
      </c>
      <c r="I6">
        <f t="shared" si="0"/>
        <v>0</v>
      </c>
    </row>
    <row r="7" spans="2:9" hidden="1" outlineLevel="1" x14ac:dyDescent="0.3">
      <c r="B7" s="61"/>
      <c r="C7" s="32"/>
      <c r="D7" s="57"/>
      <c r="E7" s="71"/>
      <c r="G7">
        <f t="shared" ref="G7:G66" si="1">IFERROR(ROUND(D8, 0), 0)</f>
        <v>0</v>
      </c>
      <c r="I7">
        <f t="shared" si="0"/>
        <v>0</v>
      </c>
    </row>
    <row r="8" spans="2:9" hidden="1" outlineLevel="1" x14ac:dyDescent="0.3">
      <c r="B8" s="38"/>
      <c r="C8" s="32"/>
      <c r="D8" s="27" t="s">
        <v>48</v>
      </c>
      <c r="E8" s="41" t="s">
        <v>49</v>
      </c>
      <c r="G8">
        <f t="shared" si="1"/>
        <v>0</v>
      </c>
      <c r="I8">
        <f>IFERROR(ROUND(E9, 0), 0)</f>
        <v>0</v>
      </c>
    </row>
    <row r="9" spans="2:9" hidden="1" outlineLevel="1" x14ac:dyDescent="0.3">
      <c r="B9" s="38"/>
      <c r="C9" s="32"/>
      <c r="D9" s="26"/>
      <c r="E9" s="64"/>
      <c r="G9">
        <f>IFERROR(ROUND(D10, 0), 0)</f>
        <v>0</v>
      </c>
      <c r="I9">
        <f t="shared" si="0"/>
        <v>0</v>
      </c>
    </row>
    <row r="10" spans="2:9" hidden="1" outlineLevel="1" x14ac:dyDescent="0.3">
      <c r="B10" s="38"/>
      <c r="C10" s="32"/>
      <c r="D10" s="27" t="s">
        <v>50</v>
      </c>
      <c r="E10" s="41" t="s">
        <v>51</v>
      </c>
      <c r="G10">
        <f t="shared" si="1"/>
        <v>0</v>
      </c>
      <c r="I10">
        <f t="shared" si="0"/>
        <v>0</v>
      </c>
    </row>
    <row r="11" spans="2:9" hidden="1" outlineLevel="1" x14ac:dyDescent="0.3">
      <c r="B11" s="38"/>
      <c r="C11" s="32"/>
      <c r="D11" s="26"/>
      <c r="E11" s="64"/>
      <c r="G11">
        <f t="shared" si="1"/>
        <v>0</v>
      </c>
      <c r="I11">
        <f t="shared" si="0"/>
        <v>0</v>
      </c>
    </row>
    <row r="12" spans="2:9" hidden="1" outlineLevel="1" x14ac:dyDescent="0.3">
      <c r="B12" s="38"/>
      <c r="C12" s="32"/>
      <c r="D12" s="27" t="s">
        <v>52</v>
      </c>
      <c r="E12" s="41" t="s">
        <v>53</v>
      </c>
      <c r="G12">
        <f t="shared" si="1"/>
        <v>0</v>
      </c>
      <c r="I12">
        <f t="shared" si="0"/>
        <v>0</v>
      </c>
    </row>
    <row r="13" spans="2:9" hidden="1" outlineLevel="1" x14ac:dyDescent="0.3">
      <c r="B13" s="38"/>
      <c r="C13" s="32"/>
      <c r="D13" s="26"/>
      <c r="E13" s="64"/>
      <c r="G13">
        <f t="shared" si="1"/>
        <v>0</v>
      </c>
      <c r="I13">
        <f t="shared" si="0"/>
        <v>0</v>
      </c>
    </row>
    <row r="14" spans="2:9" hidden="1" outlineLevel="1" x14ac:dyDescent="0.3">
      <c r="B14" s="38"/>
      <c r="C14" s="32"/>
      <c r="D14" s="27" t="s">
        <v>54</v>
      </c>
      <c r="E14" s="41" t="s">
        <v>55</v>
      </c>
      <c r="G14">
        <f>IFERROR(ROUND(D15, 0), 0)</f>
        <v>0</v>
      </c>
      <c r="I14">
        <f t="shared" si="0"/>
        <v>0</v>
      </c>
    </row>
    <row r="15" spans="2:9" hidden="1" outlineLevel="1" x14ac:dyDescent="0.3">
      <c r="B15" s="38"/>
      <c r="C15" s="32"/>
      <c r="D15" s="26"/>
      <c r="E15" s="64"/>
      <c r="G15">
        <f t="shared" si="1"/>
        <v>0</v>
      </c>
      <c r="I15">
        <f t="shared" si="0"/>
        <v>0</v>
      </c>
    </row>
    <row r="16" spans="2:9" hidden="1" outlineLevel="1" x14ac:dyDescent="0.3">
      <c r="B16" s="38"/>
      <c r="C16" s="32"/>
      <c r="D16" s="27" t="s">
        <v>56</v>
      </c>
      <c r="E16" s="41" t="s">
        <v>57</v>
      </c>
      <c r="G16">
        <f t="shared" si="1"/>
        <v>0</v>
      </c>
      <c r="I16">
        <f t="shared" si="0"/>
        <v>0</v>
      </c>
    </row>
    <row r="17" spans="1:9" hidden="1" outlineLevel="1" x14ac:dyDescent="0.3">
      <c r="B17" s="38"/>
      <c r="C17" s="32"/>
      <c r="D17" s="26"/>
      <c r="E17" s="64"/>
      <c r="G17">
        <f t="shared" si="1"/>
        <v>0</v>
      </c>
      <c r="I17">
        <f t="shared" si="0"/>
        <v>0</v>
      </c>
    </row>
    <row r="18" spans="1:9" hidden="1" outlineLevel="1" x14ac:dyDescent="0.3">
      <c r="B18" s="38"/>
      <c r="C18" s="32"/>
      <c r="D18" s="27" t="s">
        <v>58</v>
      </c>
      <c r="E18" s="41" t="s">
        <v>60</v>
      </c>
      <c r="G18">
        <f t="shared" si="1"/>
        <v>0</v>
      </c>
      <c r="I18">
        <f t="shared" si="0"/>
        <v>0</v>
      </c>
    </row>
    <row r="19" spans="1:9" hidden="1" outlineLevel="1" x14ac:dyDescent="0.3">
      <c r="B19" s="38"/>
      <c r="C19" s="32"/>
      <c r="D19" s="26"/>
      <c r="E19" s="64"/>
      <c r="G19">
        <f t="shared" si="1"/>
        <v>0</v>
      </c>
      <c r="I19">
        <f t="shared" si="0"/>
        <v>0</v>
      </c>
    </row>
    <row r="20" spans="1:9" hidden="1" outlineLevel="1" x14ac:dyDescent="0.3">
      <c r="B20" s="38"/>
      <c r="C20" s="32"/>
      <c r="D20" s="27" t="s">
        <v>59</v>
      </c>
      <c r="E20" s="41" t="s">
        <v>61</v>
      </c>
      <c r="G20">
        <f t="shared" si="1"/>
        <v>0</v>
      </c>
      <c r="I20">
        <f t="shared" si="0"/>
        <v>0</v>
      </c>
    </row>
    <row r="21" spans="1:9" ht="15" hidden="1" outlineLevel="1" thickBot="1" x14ac:dyDescent="0.35">
      <c r="B21" s="65"/>
      <c r="C21" s="66"/>
      <c r="D21" s="43"/>
      <c r="E21" s="44"/>
      <c r="G21">
        <f t="shared" si="1"/>
        <v>0</v>
      </c>
      <c r="I21">
        <f t="shared" si="0"/>
        <v>0</v>
      </c>
    </row>
    <row r="22" spans="1:9" ht="15" collapsed="1" thickBot="1" x14ac:dyDescent="0.35">
      <c r="A22" s="55" t="s">
        <v>65</v>
      </c>
      <c r="G22">
        <f t="shared" si="1"/>
        <v>0</v>
      </c>
      <c r="I22">
        <f t="shared" si="0"/>
        <v>0</v>
      </c>
    </row>
    <row r="23" spans="1:9" hidden="1" outlineLevel="1" x14ac:dyDescent="0.3">
      <c r="B23" s="58" t="s">
        <v>62</v>
      </c>
      <c r="C23" s="59"/>
      <c r="D23" s="60" t="s">
        <v>45</v>
      </c>
      <c r="E23" s="68" t="s">
        <v>65</v>
      </c>
      <c r="G23" s="266">
        <f>IFERROR(ROUND(D24, 0), 0)</f>
        <v>0</v>
      </c>
      <c r="I23">
        <f t="shared" si="0"/>
        <v>2018</v>
      </c>
    </row>
    <row r="24" spans="1:9" hidden="1" outlineLevel="1" x14ac:dyDescent="0.3">
      <c r="B24" s="61"/>
      <c r="C24" s="32"/>
      <c r="D24" s="26"/>
      <c r="E24" s="186">
        <f>mapping!$C$1</f>
        <v>2018</v>
      </c>
      <c r="G24">
        <f t="shared" si="1"/>
        <v>0</v>
      </c>
      <c r="I24">
        <f t="shared" si="0"/>
        <v>0</v>
      </c>
    </row>
    <row r="25" spans="1:9" hidden="1" outlineLevel="1" x14ac:dyDescent="0.3">
      <c r="B25" s="40" t="s">
        <v>63</v>
      </c>
      <c r="C25" s="32"/>
      <c r="D25" s="27" t="s">
        <v>46</v>
      </c>
      <c r="E25" s="39"/>
      <c r="G25" s="266">
        <f t="shared" si="1"/>
        <v>0</v>
      </c>
      <c r="I25">
        <f t="shared" si="0"/>
        <v>0</v>
      </c>
    </row>
    <row r="26" spans="1:9" hidden="1" outlineLevel="1" x14ac:dyDescent="0.3">
      <c r="B26" s="61"/>
      <c r="C26" s="32"/>
      <c r="D26" s="56"/>
      <c r="E26" s="39"/>
      <c r="G26">
        <f t="shared" si="1"/>
        <v>0</v>
      </c>
      <c r="I26">
        <f t="shared" si="0"/>
        <v>0</v>
      </c>
    </row>
    <row r="27" spans="1:9" hidden="1" outlineLevel="1" x14ac:dyDescent="0.3">
      <c r="B27" s="40" t="s">
        <v>64</v>
      </c>
      <c r="C27" s="32"/>
      <c r="D27" s="29" t="s">
        <v>47</v>
      </c>
      <c r="E27" s="62"/>
      <c r="G27" s="266">
        <f>IFERROR(ROUND(D28, 0), 0)</f>
        <v>0</v>
      </c>
      <c r="I27">
        <f t="shared" si="0"/>
        <v>0</v>
      </c>
    </row>
    <row r="28" spans="1:9" hidden="1" outlineLevel="1" x14ac:dyDescent="0.3">
      <c r="B28" s="61"/>
      <c r="C28" s="32"/>
      <c r="D28" s="57"/>
      <c r="E28" s="71"/>
      <c r="G28">
        <f t="shared" si="1"/>
        <v>0</v>
      </c>
      <c r="I28">
        <f t="shared" si="0"/>
        <v>0</v>
      </c>
    </row>
    <row r="29" spans="1:9" hidden="1" outlineLevel="1" x14ac:dyDescent="0.3">
      <c r="B29" s="38"/>
      <c r="C29" s="32"/>
      <c r="D29" s="27" t="s">
        <v>48</v>
      </c>
      <c r="E29" s="41" t="s">
        <v>49</v>
      </c>
      <c r="G29">
        <f t="shared" si="1"/>
        <v>0</v>
      </c>
      <c r="I29">
        <f t="shared" si="0"/>
        <v>0</v>
      </c>
    </row>
    <row r="30" spans="1:9" hidden="1" outlineLevel="1" x14ac:dyDescent="0.3">
      <c r="B30" s="38"/>
      <c r="C30" s="32"/>
      <c r="D30" s="26"/>
      <c r="E30" s="64"/>
      <c r="G30">
        <f t="shared" si="1"/>
        <v>0</v>
      </c>
      <c r="I30">
        <f t="shared" si="0"/>
        <v>0</v>
      </c>
    </row>
    <row r="31" spans="1:9" hidden="1" outlineLevel="1" x14ac:dyDescent="0.3">
      <c r="B31" s="38"/>
      <c r="C31" s="32"/>
      <c r="D31" s="27" t="s">
        <v>50</v>
      </c>
      <c r="E31" s="41" t="s">
        <v>51</v>
      </c>
      <c r="G31">
        <f t="shared" si="1"/>
        <v>0</v>
      </c>
      <c r="I31">
        <f t="shared" si="0"/>
        <v>0</v>
      </c>
    </row>
    <row r="32" spans="1:9" hidden="1" outlineLevel="1" x14ac:dyDescent="0.3">
      <c r="B32" s="38"/>
      <c r="C32" s="32"/>
      <c r="D32" s="26"/>
      <c r="E32" s="64"/>
      <c r="G32">
        <f t="shared" si="1"/>
        <v>0</v>
      </c>
      <c r="I32">
        <f t="shared" si="0"/>
        <v>0</v>
      </c>
    </row>
    <row r="33" spans="1:9" hidden="1" outlineLevel="1" x14ac:dyDescent="0.3">
      <c r="B33" s="38"/>
      <c r="C33" s="32"/>
      <c r="D33" s="27" t="s">
        <v>52</v>
      </c>
      <c r="E33" s="41" t="s">
        <v>53</v>
      </c>
      <c r="G33">
        <f t="shared" si="1"/>
        <v>0</v>
      </c>
      <c r="I33">
        <f t="shared" si="0"/>
        <v>0</v>
      </c>
    </row>
    <row r="34" spans="1:9" hidden="1" outlineLevel="1" x14ac:dyDescent="0.3">
      <c r="B34" s="38"/>
      <c r="C34" s="32"/>
      <c r="D34" s="26"/>
      <c r="E34" s="64"/>
      <c r="G34">
        <f t="shared" si="1"/>
        <v>0</v>
      </c>
      <c r="I34">
        <f t="shared" si="0"/>
        <v>0</v>
      </c>
    </row>
    <row r="35" spans="1:9" hidden="1" outlineLevel="1" x14ac:dyDescent="0.3">
      <c r="B35" s="38"/>
      <c r="C35" s="32"/>
      <c r="D35" s="27" t="s">
        <v>54</v>
      </c>
      <c r="E35" s="41" t="s">
        <v>55</v>
      </c>
      <c r="G35">
        <f t="shared" si="1"/>
        <v>0</v>
      </c>
      <c r="I35">
        <f t="shared" si="0"/>
        <v>0</v>
      </c>
    </row>
    <row r="36" spans="1:9" hidden="1" outlineLevel="1" x14ac:dyDescent="0.3">
      <c r="B36" s="38"/>
      <c r="C36" s="32"/>
      <c r="D36" s="26"/>
      <c r="E36" s="64"/>
      <c r="G36">
        <f t="shared" si="1"/>
        <v>0</v>
      </c>
      <c r="I36">
        <f t="shared" si="0"/>
        <v>0</v>
      </c>
    </row>
    <row r="37" spans="1:9" hidden="1" outlineLevel="1" x14ac:dyDescent="0.3">
      <c r="B37" s="38"/>
      <c r="C37" s="32"/>
      <c r="D37" s="27" t="s">
        <v>56</v>
      </c>
      <c r="E37" s="41" t="s">
        <v>57</v>
      </c>
      <c r="G37">
        <f t="shared" si="1"/>
        <v>0</v>
      </c>
      <c r="I37">
        <f t="shared" si="0"/>
        <v>0</v>
      </c>
    </row>
    <row r="38" spans="1:9" hidden="1" outlineLevel="1" x14ac:dyDescent="0.3">
      <c r="B38" s="38"/>
      <c r="C38" s="32"/>
      <c r="D38" s="26"/>
      <c r="E38" s="64"/>
      <c r="G38">
        <f t="shared" si="1"/>
        <v>0</v>
      </c>
      <c r="I38">
        <f t="shared" si="0"/>
        <v>0</v>
      </c>
    </row>
    <row r="39" spans="1:9" hidden="1" outlineLevel="1" x14ac:dyDescent="0.3">
      <c r="B39" s="38"/>
      <c r="C39" s="32"/>
      <c r="D39" s="27" t="s">
        <v>58</v>
      </c>
      <c r="E39" s="41" t="s">
        <v>60</v>
      </c>
      <c r="G39">
        <f t="shared" si="1"/>
        <v>0</v>
      </c>
      <c r="I39">
        <f t="shared" si="0"/>
        <v>0</v>
      </c>
    </row>
    <row r="40" spans="1:9" hidden="1" outlineLevel="1" x14ac:dyDescent="0.3">
      <c r="B40" s="38"/>
      <c r="C40" s="32"/>
      <c r="D40" s="26"/>
      <c r="E40" s="64"/>
      <c r="G40">
        <f t="shared" si="1"/>
        <v>0</v>
      </c>
      <c r="I40">
        <f t="shared" si="0"/>
        <v>0</v>
      </c>
    </row>
    <row r="41" spans="1:9" hidden="1" outlineLevel="1" x14ac:dyDescent="0.3">
      <c r="B41" s="38"/>
      <c r="C41" s="32"/>
      <c r="D41" s="27" t="s">
        <v>59</v>
      </c>
      <c r="E41" s="41" t="s">
        <v>61</v>
      </c>
      <c r="G41">
        <f t="shared" si="1"/>
        <v>0</v>
      </c>
      <c r="I41">
        <f t="shared" si="0"/>
        <v>0</v>
      </c>
    </row>
    <row r="42" spans="1:9" ht="15" hidden="1" outlineLevel="1" thickBot="1" x14ac:dyDescent="0.35">
      <c r="B42" s="65"/>
      <c r="C42" s="66"/>
      <c r="D42" s="43"/>
      <c r="E42" s="44"/>
      <c r="G42">
        <f t="shared" si="1"/>
        <v>0</v>
      </c>
      <c r="I42">
        <f t="shared" si="0"/>
        <v>0</v>
      </c>
    </row>
    <row r="43" spans="1:9" ht="15" collapsed="1" thickBot="1" x14ac:dyDescent="0.35">
      <c r="A43" s="55" t="s">
        <v>65</v>
      </c>
      <c r="G43">
        <f t="shared" si="1"/>
        <v>0</v>
      </c>
      <c r="I43">
        <f t="shared" si="0"/>
        <v>0</v>
      </c>
    </row>
    <row r="44" spans="1:9" hidden="1" outlineLevel="1" x14ac:dyDescent="0.3">
      <c r="B44" s="58" t="s">
        <v>62</v>
      </c>
      <c r="C44" s="59"/>
      <c r="D44" s="60" t="s">
        <v>45</v>
      </c>
      <c r="E44" s="68" t="s">
        <v>65</v>
      </c>
      <c r="G44" s="266">
        <f>IFERROR(ROUND(D45, 0), 0)</f>
        <v>0</v>
      </c>
      <c r="I44">
        <f t="shared" si="0"/>
        <v>2018</v>
      </c>
    </row>
    <row r="45" spans="1:9" hidden="1" outlineLevel="1" x14ac:dyDescent="0.3">
      <c r="B45" s="61"/>
      <c r="C45" s="32"/>
      <c r="D45" s="26"/>
      <c r="E45" s="186">
        <f>mapping!$C$1</f>
        <v>2018</v>
      </c>
      <c r="G45">
        <f t="shared" si="1"/>
        <v>0</v>
      </c>
      <c r="I45">
        <f t="shared" si="0"/>
        <v>0</v>
      </c>
    </row>
    <row r="46" spans="1:9" hidden="1" outlineLevel="1" x14ac:dyDescent="0.3">
      <c r="B46" s="40" t="s">
        <v>63</v>
      </c>
      <c r="C46" s="32"/>
      <c r="D46" s="27" t="s">
        <v>46</v>
      </c>
      <c r="E46" s="39"/>
      <c r="G46" s="266">
        <f t="shared" si="1"/>
        <v>0</v>
      </c>
      <c r="I46">
        <f t="shared" si="0"/>
        <v>0</v>
      </c>
    </row>
    <row r="47" spans="1:9" hidden="1" outlineLevel="1" x14ac:dyDescent="0.3">
      <c r="B47" s="61"/>
      <c r="C47" s="32"/>
      <c r="D47" s="56"/>
      <c r="E47" s="39"/>
      <c r="G47">
        <f t="shared" si="1"/>
        <v>0</v>
      </c>
      <c r="I47">
        <f t="shared" si="0"/>
        <v>0</v>
      </c>
    </row>
    <row r="48" spans="1:9" hidden="1" outlineLevel="1" x14ac:dyDescent="0.3">
      <c r="B48" s="40" t="s">
        <v>64</v>
      </c>
      <c r="C48" s="32"/>
      <c r="D48" s="29" t="s">
        <v>47</v>
      </c>
      <c r="E48" s="62"/>
      <c r="G48" s="266">
        <f>IFERROR(ROUND(D49, 0), 0)</f>
        <v>0</v>
      </c>
      <c r="I48">
        <f t="shared" si="0"/>
        <v>0</v>
      </c>
    </row>
    <row r="49" spans="1:9" hidden="1" outlineLevel="1" x14ac:dyDescent="0.3">
      <c r="B49" s="61"/>
      <c r="C49" s="32"/>
      <c r="D49" s="57"/>
      <c r="E49" s="71"/>
      <c r="G49">
        <f t="shared" si="1"/>
        <v>0</v>
      </c>
      <c r="I49">
        <f t="shared" si="0"/>
        <v>0</v>
      </c>
    </row>
    <row r="50" spans="1:9" hidden="1" outlineLevel="1" x14ac:dyDescent="0.3">
      <c r="B50" s="38"/>
      <c r="C50" s="32"/>
      <c r="D50" s="27" t="s">
        <v>48</v>
      </c>
      <c r="E50" s="41" t="s">
        <v>49</v>
      </c>
      <c r="G50">
        <f t="shared" si="1"/>
        <v>0</v>
      </c>
      <c r="I50">
        <f t="shared" si="0"/>
        <v>0</v>
      </c>
    </row>
    <row r="51" spans="1:9" hidden="1" outlineLevel="1" x14ac:dyDescent="0.3">
      <c r="B51" s="38"/>
      <c r="C51" s="32"/>
      <c r="D51" s="26"/>
      <c r="E51" s="64"/>
      <c r="G51">
        <f t="shared" si="1"/>
        <v>0</v>
      </c>
      <c r="I51">
        <f t="shared" si="0"/>
        <v>0</v>
      </c>
    </row>
    <row r="52" spans="1:9" hidden="1" outlineLevel="1" x14ac:dyDescent="0.3">
      <c r="B52" s="38"/>
      <c r="C52" s="32"/>
      <c r="D52" s="27" t="s">
        <v>50</v>
      </c>
      <c r="E52" s="41" t="s">
        <v>51</v>
      </c>
      <c r="G52">
        <f t="shared" si="1"/>
        <v>0</v>
      </c>
      <c r="I52">
        <f t="shared" si="0"/>
        <v>0</v>
      </c>
    </row>
    <row r="53" spans="1:9" hidden="1" outlineLevel="1" x14ac:dyDescent="0.3">
      <c r="B53" s="38"/>
      <c r="C53" s="32"/>
      <c r="D53" s="26"/>
      <c r="E53" s="64"/>
      <c r="G53">
        <f t="shared" si="1"/>
        <v>0</v>
      </c>
      <c r="I53">
        <f t="shared" si="0"/>
        <v>0</v>
      </c>
    </row>
    <row r="54" spans="1:9" hidden="1" outlineLevel="1" x14ac:dyDescent="0.3">
      <c r="B54" s="38"/>
      <c r="C54" s="32"/>
      <c r="D54" s="27" t="s">
        <v>52</v>
      </c>
      <c r="E54" s="41" t="s">
        <v>53</v>
      </c>
      <c r="G54">
        <f t="shared" si="1"/>
        <v>0</v>
      </c>
      <c r="I54">
        <f t="shared" si="0"/>
        <v>0</v>
      </c>
    </row>
    <row r="55" spans="1:9" hidden="1" outlineLevel="1" x14ac:dyDescent="0.3">
      <c r="B55" s="38"/>
      <c r="C55" s="32"/>
      <c r="D55" s="26"/>
      <c r="E55" s="64"/>
      <c r="G55">
        <f t="shared" si="1"/>
        <v>0</v>
      </c>
      <c r="I55">
        <f t="shared" si="0"/>
        <v>0</v>
      </c>
    </row>
    <row r="56" spans="1:9" hidden="1" outlineLevel="1" x14ac:dyDescent="0.3">
      <c r="B56" s="38"/>
      <c r="C56" s="32"/>
      <c r="D56" s="27" t="s">
        <v>54</v>
      </c>
      <c r="E56" s="41" t="s">
        <v>55</v>
      </c>
      <c r="G56">
        <f t="shared" si="1"/>
        <v>0</v>
      </c>
      <c r="I56">
        <f t="shared" si="0"/>
        <v>0</v>
      </c>
    </row>
    <row r="57" spans="1:9" hidden="1" outlineLevel="1" x14ac:dyDescent="0.3">
      <c r="B57" s="38"/>
      <c r="C57" s="32"/>
      <c r="D57" s="26"/>
      <c r="E57" s="64"/>
      <c r="G57">
        <f t="shared" si="1"/>
        <v>0</v>
      </c>
      <c r="I57">
        <f t="shared" si="0"/>
        <v>0</v>
      </c>
    </row>
    <row r="58" spans="1:9" hidden="1" outlineLevel="1" x14ac:dyDescent="0.3">
      <c r="B58" s="38"/>
      <c r="C58" s="32"/>
      <c r="D58" s="27" t="s">
        <v>56</v>
      </c>
      <c r="E58" s="41" t="s">
        <v>57</v>
      </c>
      <c r="G58">
        <f t="shared" si="1"/>
        <v>0</v>
      </c>
      <c r="I58">
        <f t="shared" si="0"/>
        <v>0</v>
      </c>
    </row>
    <row r="59" spans="1:9" hidden="1" outlineLevel="1" x14ac:dyDescent="0.3">
      <c r="B59" s="38"/>
      <c r="C59" s="32"/>
      <c r="D59" s="26"/>
      <c r="E59" s="64"/>
      <c r="G59">
        <f t="shared" si="1"/>
        <v>0</v>
      </c>
      <c r="I59">
        <f t="shared" si="0"/>
        <v>0</v>
      </c>
    </row>
    <row r="60" spans="1:9" hidden="1" outlineLevel="1" x14ac:dyDescent="0.3">
      <c r="B60" s="38"/>
      <c r="C60" s="32"/>
      <c r="D60" s="27" t="s">
        <v>58</v>
      </c>
      <c r="E60" s="41" t="s">
        <v>60</v>
      </c>
      <c r="G60">
        <f t="shared" si="1"/>
        <v>0</v>
      </c>
      <c r="I60">
        <f t="shared" si="0"/>
        <v>0</v>
      </c>
    </row>
    <row r="61" spans="1:9" hidden="1" outlineLevel="1" x14ac:dyDescent="0.3">
      <c r="B61" s="38"/>
      <c r="C61" s="32"/>
      <c r="D61" s="26"/>
      <c r="E61" s="64"/>
      <c r="G61">
        <f t="shared" si="1"/>
        <v>0</v>
      </c>
      <c r="I61">
        <f t="shared" si="0"/>
        <v>0</v>
      </c>
    </row>
    <row r="62" spans="1:9" hidden="1" outlineLevel="1" x14ac:dyDescent="0.3">
      <c r="B62" s="38"/>
      <c r="C62" s="32"/>
      <c r="D62" s="27" t="s">
        <v>59</v>
      </c>
      <c r="E62" s="41" t="s">
        <v>61</v>
      </c>
      <c r="G62">
        <f t="shared" si="1"/>
        <v>0</v>
      </c>
      <c r="I62">
        <f t="shared" si="0"/>
        <v>0</v>
      </c>
    </row>
    <row r="63" spans="1:9" ht="15" hidden="1" outlineLevel="1" thickBot="1" x14ac:dyDescent="0.35">
      <c r="B63" s="65"/>
      <c r="C63" s="66"/>
      <c r="D63" s="43"/>
      <c r="E63" s="44"/>
      <c r="G63">
        <f t="shared" si="1"/>
        <v>0</v>
      </c>
      <c r="I63">
        <f t="shared" si="0"/>
        <v>0</v>
      </c>
    </row>
    <row r="64" spans="1:9" ht="15" collapsed="1" thickBot="1" x14ac:dyDescent="0.35">
      <c r="A64" s="55" t="s">
        <v>65</v>
      </c>
      <c r="G64">
        <f t="shared" si="1"/>
        <v>0</v>
      </c>
      <c r="I64">
        <f t="shared" si="0"/>
        <v>0</v>
      </c>
    </row>
    <row r="65" spans="2:9" hidden="1" outlineLevel="1" x14ac:dyDescent="0.3">
      <c r="B65" s="58" t="s">
        <v>62</v>
      </c>
      <c r="C65" s="59"/>
      <c r="D65" s="60" t="s">
        <v>45</v>
      </c>
      <c r="E65" s="68" t="s">
        <v>65</v>
      </c>
      <c r="G65" s="266">
        <f>IFERROR(ROUND(D66, 0), 0)</f>
        <v>0</v>
      </c>
      <c r="I65">
        <f t="shared" si="0"/>
        <v>2018</v>
      </c>
    </row>
    <row r="66" spans="2:9" hidden="1" outlineLevel="1" x14ac:dyDescent="0.3">
      <c r="B66" s="61"/>
      <c r="C66" s="32"/>
      <c r="D66" s="26"/>
      <c r="E66" s="186">
        <f>mapping!$C$1</f>
        <v>2018</v>
      </c>
      <c r="G66">
        <f t="shared" si="1"/>
        <v>0</v>
      </c>
      <c r="I66">
        <f t="shared" si="0"/>
        <v>0</v>
      </c>
    </row>
    <row r="67" spans="2:9" hidden="1" outlineLevel="1" x14ac:dyDescent="0.3">
      <c r="B67" s="40" t="s">
        <v>63</v>
      </c>
      <c r="C67" s="32"/>
      <c r="D67" s="27" t="s">
        <v>46</v>
      </c>
      <c r="E67" s="39"/>
      <c r="G67" s="266">
        <f t="shared" ref="G67:G130" si="2">IFERROR(ROUND(D68, 0), 0)</f>
        <v>0</v>
      </c>
      <c r="I67">
        <f t="shared" ref="I67:I130" si="3">IFERROR(ROUND(E68, 0), 0)</f>
        <v>0</v>
      </c>
    </row>
    <row r="68" spans="2:9" hidden="1" outlineLevel="1" x14ac:dyDescent="0.3">
      <c r="B68" s="61"/>
      <c r="C68" s="32"/>
      <c r="D68" s="56"/>
      <c r="E68" s="39"/>
      <c r="G68">
        <f t="shared" si="2"/>
        <v>0</v>
      </c>
      <c r="I68">
        <f t="shared" si="3"/>
        <v>0</v>
      </c>
    </row>
    <row r="69" spans="2:9" hidden="1" outlineLevel="1" x14ac:dyDescent="0.3">
      <c r="B69" s="40" t="s">
        <v>64</v>
      </c>
      <c r="C69" s="32"/>
      <c r="D69" s="29" t="s">
        <v>47</v>
      </c>
      <c r="E69" s="62"/>
      <c r="G69" s="266">
        <f>IFERROR(ROUND(D70, 0), 0)</f>
        <v>0</v>
      </c>
      <c r="I69">
        <f t="shared" si="3"/>
        <v>0</v>
      </c>
    </row>
    <row r="70" spans="2:9" hidden="1" outlineLevel="1" x14ac:dyDescent="0.3">
      <c r="B70" s="61"/>
      <c r="C70" s="32"/>
      <c r="D70" s="57"/>
      <c r="E70" s="71"/>
      <c r="G70">
        <f t="shared" si="2"/>
        <v>0</v>
      </c>
      <c r="I70">
        <f t="shared" si="3"/>
        <v>0</v>
      </c>
    </row>
    <row r="71" spans="2:9" hidden="1" outlineLevel="1" x14ac:dyDescent="0.3">
      <c r="B71" s="38"/>
      <c r="C71" s="32"/>
      <c r="D71" s="27" t="s">
        <v>48</v>
      </c>
      <c r="E71" s="41" t="s">
        <v>49</v>
      </c>
      <c r="G71">
        <f t="shared" si="2"/>
        <v>0</v>
      </c>
      <c r="I71">
        <f t="shared" si="3"/>
        <v>0</v>
      </c>
    </row>
    <row r="72" spans="2:9" hidden="1" outlineLevel="1" x14ac:dyDescent="0.3">
      <c r="B72" s="38"/>
      <c r="C72" s="32"/>
      <c r="D72" s="26"/>
      <c r="E72" s="64"/>
      <c r="G72">
        <f t="shared" si="2"/>
        <v>0</v>
      </c>
      <c r="I72">
        <f t="shared" si="3"/>
        <v>0</v>
      </c>
    </row>
    <row r="73" spans="2:9" hidden="1" outlineLevel="1" x14ac:dyDescent="0.3">
      <c r="B73" s="38"/>
      <c r="C73" s="32"/>
      <c r="D73" s="27" t="s">
        <v>50</v>
      </c>
      <c r="E73" s="41" t="s">
        <v>51</v>
      </c>
      <c r="G73">
        <f t="shared" si="2"/>
        <v>0</v>
      </c>
      <c r="I73">
        <f t="shared" si="3"/>
        <v>0</v>
      </c>
    </row>
    <row r="74" spans="2:9" hidden="1" outlineLevel="1" x14ac:dyDescent="0.3">
      <c r="B74" s="38"/>
      <c r="C74" s="32"/>
      <c r="D74" s="26"/>
      <c r="E74" s="64"/>
      <c r="G74">
        <f t="shared" si="2"/>
        <v>0</v>
      </c>
      <c r="I74">
        <f t="shared" si="3"/>
        <v>0</v>
      </c>
    </row>
    <row r="75" spans="2:9" hidden="1" outlineLevel="1" x14ac:dyDescent="0.3">
      <c r="B75" s="38"/>
      <c r="C75" s="32"/>
      <c r="D75" s="27" t="s">
        <v>52</v>
      </c>
      <c r="E75" s="41" t="s">
        <v>53</v>
      </c>
      <c r="G75">
        <f t="shared" si="2"/>
        <v>0</v>
      </c>
      <c r="I75">
        <f t="shared" si="3"/>
        <v>0</v>
      </c>
    </row>
    <row r="76" spans="2:9" hidden="1" outlineLevel="1" x14ac:dyDescent="0.3">
      <c r="B76" s="38"/>
      <c r="C76" s="32"/>
      <c r="D76" s="26"/>
      <c r="E76" s="64"/>
      <c r="G76">
        <f t="shared" si="2"/>
        <v>0</v>
      </c>
      <c r="I76">
        <f t="shared" si="3"/>
        <v>0</v>
      </c>
    </row>
    <row r="77" spans="2:9" hidden="1" outlineLevel="1" x14ac:dyDescent="0.3">
      <c r="B77" s="38"/>
      <c r="C77" s="32"/>
      <c r="D77" s="27" t="s">
        <v>54</v>
      </c>
      <c r="E77" s="41" t="s">
        <v>55</v>
      </c>
      <c r="G77">
        <f t="shared" si="2"/>
        <v>0</v>
      </c>
      <c r="I77">
        <f t="shared" si="3"/>
        <v>0</v>
      </c>
    </row>
    <row r="78" spans="2:9" hidden="1" outlineLevel="1" x14ac:dyDescent="0.3">
      <c r="B78" s="38"/>
      <c r="C78" s="32"/>
      <c r="D78" s="26"/>
      <c r="E78" s="64"/>
      <c r="G78">
        <f t="shared" si="2"/>
        <v>0</v>
      </c>
      <c r="I78">
        <f t="shared" si="3"/>
        <v>0</v>
      </c>
    </row>
    <row r="79" spans="2:9" hidden="1" outlineLevel="1" x14ac:dyDescent="0.3">
      <c r="B79" s="38"/>
      <c r="C79" s="32"/>
      <c r="D79" s="27" t="s">
        <v>56</v>
      </c>
      <c r="E79" s="41" t="s">
        <v>57</v>
      </c>
      <c r="G79">
        <f t="shared" si="2"/>
        <v>0</v>
      </c>
      <c r="I79">
        <f t="shared" si="3"/>
        <v>0</v>
      </c>
    </row>
    <row r="80" spans="2:9" hidden="1" outlineLevel="1" x14ac:dyDescent="0.3">
      <c r="B80" s="38"/>
      <c r="C80" s="32"/>
      <c r="D80" s="26"/>
      <c r="E80" s="64"/>
      <c r="G80">
        <f t="shared" si="2"/>
        <v>0</v>
      </c>
      <c r="I80">
        <f t="shared" si="3"/>
        <v>0</v>
      </c>
    </row>
    <row r="81" spans="1:9" hidden="1" outlineLevel="1" x14ac:dyDescent="0.3">
      <c r="B81" s="38"/>
      <c r="C81" s="32"/>
      <c r="D81" s="27" t="s">
        <v>58</v>
      </c>
      <c r="E81" s="41" t="s">
        <v>60</v>
      </c>
      <c r="G81">
        <f t="shared" si="2"/>
        <v>0</v>
      </c>
      <c r="I81">
        <f t="shared" si="3"/>
        <v>0</v>
      </c>
    </row>
    <row r="82" spans="1:9" hidden="1" outlineLevel="1" x14ac:dyDescent="0.3">
      <c r="B82" s="38"/>
      <c r="C82" s="32"/>
      <c r="D82" s="26"/>
      <c r="E82" s="64"/>
      <c r="G82">
        <f t="shared" si="2"/>
        <v>0</v>
      </c>
      <c r="I82">
        <f t="shared" si="3"/>
        <v>0</v>
      </c>
    </row>
    <row r="83" spans="1:9" hidden="1" outlineLevel="1" x14ac:dyDescent="0.3">
      <c r="B83" s="38"/>
      <c r="C83" s="32"/>
      <c r="D83" s="27" t="s">
        <v>59</v>
      </c>
      <c r="E83" s="41" t="s">
        <v>61</v>
      </c>
      <c r="G83">
        <f t="shared" si="2"/>
        <v>0</v>
      </c>
      <c r="I83">
        <f t="shared" si="3"/>
        <v>0</v>
      </c>
    </row>
    <row r="84" spans="1:9" ht="15" hidden="1" outlineLevel="1" thickBot="1" x14ac:dyDescent="0.35">
      <c r="B84" s="65"/>
      <c r="C84" s="66"/>
      <c r="D84" s="43"/>
      <c r="E84" s="44"/>
      <c r="G84">
        <f t="shared" si="2"/>
        <v>0</v>
      </c>
      <c r="I84">
        <f t="shared" si="3"/>
        <v>0</v>
      </c>
    </row>
    <row r="85" spans="1:9" ht="15" collapsed="1" thickBot="1" x14ac:dyDescent="0.35">
      <c r="A85" s="55" t="s">
        <v>65</v>
      </c>
      <c r="G85">
        <f t="shared" si="2"/>
        <v>0</v>
      </c>
      <c r="I85">
        <f t="shared" si="3"/>
        <v>0</v>
      </c>
    </row>
    <row r="86" spans="1:9" hidden="1" outlineLevel="1" x14ac:dyDescent="0.3">
      <c r="B86" s="58" t="s">
        <v>62</v>
      </c>
      <c r="C86" s="59"/>
      <c r="D86" s="60" t="s">
        <v>45</v>
      </c>
      <c r="E86" s="68" t="s">
        <v>65</v>
      </c>
      <c r="G86" s="266">
        <f>IFERROR(ROUND(D87, 0), 0)</f>
        <v>0</v>
      </c>
      <c r="I86">
        <f t="shared" si="3"/>
        <v>2018</v>
      </c>
    </row>
    <row r="87" spans="1:9" hidden="1" outlineLevel="1" x14ac:dyDescent="0.3">
      <c r="B87" s="61"/>
      <c r="C87" s="32"/>
      <c r="D87" s="26"/>
      <c r="E87" s="186">
        <f>mapping!$C$1</f>
        <v>2018</v>
      </c>
      <c r="G87">
        <f t="shared" si="2"/>
        <v>0</v>
      </c>
      <c r="I87">
        <f t="shared" si="3"/>
        <v>0</v>
      </c>
    </row>
    <row r="88" spans="1:9" hidden="1" outlineLevel="1" x14ac:dyDescent="0.3">
      <c r="B88" s="40" t="s">
        <v>63</v>
      </c>
      <c r="C88" s="32"/>
      <c r="D88" s="27" t="s">
        <v>46</v>
      </c>
      <c r="E88" s="39"/>
      <c r="G88" s="266">
        <f>IFERROR(ROUND(D89, 0), 0)</f>
        <v>0</v>
      </c>
      <c r="I88">
        <f t="shared" si="3"/>
        <v>0</v>
      </c>
    </row>
    <row r="89" spans="1:9" hidden="1" outlineLevel="1" x14ac:dyDescent="0.3">
      <c r="B89" s="61"/>
      <c r="C89" s="32"/>
      <c r="D89" s="56"/>
      <c r="E89" s="39"/>
      <c r="G89">
        <f t="shared" si="2"/>
        <v>0</v>
      </c>
      <c r="I89">
        <f t="shared" si="3"/>
        <v>0</v>
      </c>
    </row>
    <row r="90" spans="1:9" hidden="1" outlineLevel="1" x14ac:dyDescent="0.3">
      <c r="B90" s="40" t="s">
        <v>64</v>
      </c>
      <c r="C90" s="32"/>
      <c r="D90" s="29" t="s">
        <v>47</v>
      </c>
      <c r="E90" s="62"/>
      <c r="G90" s="266">
        <f>IFERROR(ROUND(D91, 0), 0)</f>
        <v>0</v>
      </c>
      <c r="I90">
        <f t="shared" si="3"/>
        <v>0</v>
      </c>
    </row>
    <row r="91" spans="1:9" hidden="1" outlineLevel="1" x14ac:dyDescent="0.3">
      <c r="B91" s="61"/>
      <c r="C91" s="32"/>
      <c r="D91" s="57"/>
      <c r="E91" s="71"/>
      <c r="G91">
        <f t="shared" si="2"/>
        <v>0</v>
      </c>
      <c r="I91">
        <f t="shared" si="3"/>
        <v>0</v>
      </c>
    </row>
    <row r="92" spans="1:9" hidden="1" outlineLevel="1" x14ac:dyDescent="0.3">
      <c r="B92" s="38"/>
      <c r="C92" s="32"/>
      <c r="D92" s="27" t="s">
        <v>48</v>
      </c>
      <c r="E92" s="41" t="s">
        <v>49</v>
      </c>
      <c r="G92">
        <f t="shared" si="2"/>
        <v>0</v>
      </c>
      <c r="I92">
        <f t="shared" si="3"/>
        <v>0</v>
      </c>
    </row>
    <row r="93" spans="1:9" hidden="1" outlineLevel="1" x14ac:dyDescent="0.3">
      <c r="B93" s="38"/>
      <c r="C93" s="32"/>
      <c r="D93" s="26"/>
      <c r="E93" s="64"/>
      <c r="G93">
        <f t="shared" si="2"/>
        <v>0</v>
      </c>
      <c r="I93">
        <f t="shared" si="3"/>
        <v>0</v>
      </c>
    </row>
    <row r="94" spans="1:9" hidden="1" outlineLevel="1" x14ac:dyDescent="0.3">
      <c r="B94" s="38"/>
      <c r="C94" s="32"/>
      <c r="D94" s="27" t="s">
        <v>50</v>
      </c>
      <c r="E94" s="41" t="s">
        <v>51</v>
      </c>
      <c r="G94">
        <f t="shared" si="2"/>
        <v>0</v>
      </c>
      <c r="I94">
        <f t="shared" si="3"/>
        <v>0</v>
      </c>
    </row>
    <row r="95" spans="1:9" hidden="1" outlineLevel="1" x14ac:dyDescent="0.3">
      <c r="B95" s="38"/>
      <c r="C95" s="32"/>
      <c r="D95" s="26"/>
      <c r="E95" s="64"/>
      <c r="G95">
        <f t="shared" si="2"/>
        <v>0</v>
      </c>
      <c r="I95">
        <f t="shared" si="3"/>
        <v>0</v>
      </c>
    </row>
    <row r="96" spans="1:9" hidden="1" outlineLevel="1" x14ac:dyDescent="0.3">
      <c r="B96" s="38"/>
      <c r="C96" s="32"/>
      <c r="D96" s="27" t="s">
        <v>52</v>
      </c>
      <c r="E96" s="41" t="s">
        <v>53</v>
      </c>
      <c r="G96">
        <f t="shared" si="2"/>
        <v>0</v>
      </c>
      <c r="I96">
        <f t="shared" si="3"/>
        <v>0</v>
      </c>
    </row>
    <row r="97" spans="1:9" hidden="1" outlineLevel="1" x14ac:dyDescent="0.3">
      <c r="B97" s="38"/>
      <c r="C97" s="32"/>
      <c r="D97" s="26"/>
      <c r="E97" s="64"/>
      <c r="G97">
        <f t="shared" si="2"/>
        <v>0</v>
      </c>
      <c r="I97">
        <f t="shared" si="3"/>
        <v>0</v>
      </c>
    </row>
    <row r="98" spans="1:9" hidden="1" outlineLevel="1" x14ac:dyDescent="0.3">
      <c r="B98" s="38"/>
      <c r="C98" s="32"/>
      <c r="D98" s="27" t="s">
        <v>54</v>
      </c>
      <c r="E98" s="41" t="s">
        <v>55</v>
      </c>
      <c r="G98">
        <f t="shared" si="2"/>
        <v>0</v>
      </c>
      <c r="I98">
        <f t="shared" si="3"/>
        <v>0</v>
      </c>
    </row>
    <row r="99" spans="1:9" hidden="1" outlineLevel="1" x14ac:dyDescent="0.3">
      <c r="B99" s="38"/>
      <c r="C99" s="32"/>
      <c r="D99" s="26"/>
      <c r="E99" s="64"/>
      <c r="G99">
        <f t="shared" si="2"/>
        <v>0</v>
      </c>
      <c r="I99">
        <f t="shared" si="3"/>
        <v>0</v>
      </c>
    </row>
    <row r="100" spans="1:9" hidden="1" outlineLevel="1" x14ac:dyDescent="0.3">
      <c r="B100" s="38"/>
      <c r="C100" s="32"/>
      <c r="D100" s="27" t="s">
        <v>56</v>
      </c>
      <c r="E100" s="41" t="s">
        <v>57</v>
      </c>
      <c r="G100">
        <f t="shared" si="2"/>
        <v>0</v>
      </c>
      <c r="I100">
        <f t="shared" si="3"/>
        <v>0</v>
      </c>
    </row>
    <row r="101" spans="1:9" hidden="1" outlineLevel="1" x14ac:dyDescent="0.3">
      <c r="B101" s="38"/>
      <c r="C101" s="32"/>
      <c r="D101" s="26"/>
      <c r="E101" s="64"/>
      <c r="G101">
        <f t="shared" si="2"/>
        <v>0</v>
      </c>
      <c r="I101">
        <f t="shared" si="3"/>
        <v>0</v>
      </c>
    </row>
    <row r="102" spans="1:9" hidden="1" outlineLevel="1" x14ac:dyDescent="0.3">
      <c r="B102" s="38"/>
      <c r="C102" s="32"/>
      <c r="D102" s="27" t="s">
        <v>58</v>
      </c>
      <c r="E102" s="41" t="s">
        <v>60</v>
      </c>
      <c r="G102">
        <f t="shared" si="2"/>
        <v>0</v>
      </c>
      <c r="I102">
        <f t="shared" si="3"/>
        <v>0</v>
      </c>
    </row>
    <row r="103" spans="1:9" hidden="1" outlineLevel="1" x14ac:dyDescent="0.3">
      <c r="B103" s="38"/>
      <c r="C103" s="32"/>
      <c r="D103" s="26"/>
      <c r="E103" s="64"/>
      <c r="G103">
        <f t="shared" si="2"/>
        <v>0</v>
      </c>
      <c r="I103">
        <f t="shared" si="3"/>
        <v>0</v>
      </c>
    </row>
    <row r="104" spans="1:9" hidden="1" outlineLevel="1" x14ac:dyDescent="0.3">
      <c r="B104" s="38"/>
      <c r="C104" s="32"/>
      <c r="D104" s="27" t="s">
        <v>59</v>
      </c>
      <c r="E104" s="41" t="s">
        <v>61</v>
      </c>
      <c r="G104">
        <f t="shared" si="2"/>
        <v>0</v>
      </c>
      <c r="I104">
        <f t="shared" si="3"/>
        <v>0</v>
      </c>
    </row>
    <row r="105" spans="1:9" ht="15" hidden="1" outlineLevel="1" thickBot="1" x14ac:dyDescent="0.35">
      <c r="B105" s="65"/>
      <c r="C105" s="66"/>
      <c r="D105" s="43"/>
      <c r="E105" s="44"/>
      <c r="G105">
        <f t="shared" si="2"/>
        <v>0</v>
      </c>
      <c r="I105">
        <f t="shared" si="3"/>
        <v>0</v>
      </c>
    </row>
    <row r="106" spans="1:9" ht="15" collapsed="1" thickBot="1" x14ac:dyDescent="0.35">
      <c r="A106" s="55" t="s">
        <v>65</v>
      </c>
      <c r="G106">
        <f t="shared" si="2"/>
        <v>0</v>
      </c>
      <c r="I106">
        <f t="shared" si="3"/>
        <v>0</v>
      </c>
    </row>
    <row r="107" spans="1:9" ht="15" thickBot="1" x14ac:dyDescent="0.35">
      <c r="G107">
        <f t="shared" si="2"/>
        <v>0</v>
      </c>
      <c r="I107">
        <f t="shared" si="3"/>
        <v>0</v>
      </c>
    </row>
    <row r="108" spans="1:9" hidden="1" outlineLevel="1" x14ac:dyDescent="0.3">
      <c r="B108" s="58" t="s">
        <v>62</v>
      </c>
      <c r="C108" s="59"/>
      <c r="D108" s="60" t="s">
        <v>72</v>
      </c>
      <c r="E108" s="68" t="s">
        <v>71</v>
      </c>
      <c r="G108" s="266">
        <f t="shared" si="2"/>
        <v>0</v>
      </c>
      <c r="I108">
        <f t="shared" si="3"/>
        <v>2018</v>
      </c>
    </row>
    <row r="109" spans="1:9" hidden="1" outlineLevel="1" x14ac:dyDescent="0.3">
      <c r="B109" s="61"/>
      <c r="C109" s="32"/>
      <c r="D109" s="26"/>
      <c r="E109" s="186">
        <f>mapping!$C$1</f>
        <v>2018</v>
      </c>
      <c r="G109">
        <f t="shared" si="2"/>
        <v>0</v>
      </c>
      <c r="I109">
        <f t="shared" si="3"/>
        <v>0</v>
      </c>
    </row>
    <row r="110" spans="1:9" hidden="1" outlineLevel="1" x14ac:dyDescent="0.3">
      <c r="B110" s="40" t="s">
        <v>63</v>
      </c>
      <c r="C110" s="32"/>
      <c r="D110" s="27" t="s">
        <v>73</v>
      </c>
      <c r="E110" s="39"/>
      <c r="G110" s="266">
        <f t="shared" si="2"/>
        <v>0</v>
      </c>
      <c r="I110">
        <f t="shared" si="3"/>
        <v>0</v>
      </c>
    </row>
    <row r="111" spans="1:9" hidden="1" outlineLevel="1" x14ac:dyDescent="0.3">
      <c r="B111" s="61"/>
      <c r="C111" s="32"/>
      <c r="D111" s="56"/>
      <c r="E111" s="39"/>
      <c r="G111">
        <f t="shared" si="2"/>
        <v>0</v>
      </c>
      <c r="I111">
        <f t="shared" si="3"/>
        <v>0</v>
      </c>
    </row>
    <row r="112" spans="1:9" hidden="1" outlineLevel="1" x14ac:dyDescent="0.3">
      <c r="B112" s="40" t="s">
        <v>64</v>
      </c>
      <c r="C112" s="32"/>
      <c r="D112" s="29" t="s">
        <v>74</v>
      </c>
      <c r="E112" s="62" t="s">
        <v>75</v>
      </c>
      <c r="G112">
        <f t="shared" si="2"/>
        <v>0</v>
      </c>
      <c r="I112">
        <f t="shared" si="3"/>
        <v>0</v>
      </c>
    </row>
    <row r="113" spans="1:9" hidden="1" outlineLevel="1" x14ac:dyDescent="0.3">
      <c r="B113" s="61"/>
      <c r="C113" s="32"/>
      <c r="D113" s="57"/>
      <c r="E113" s="63"/>
      <c r="G113">
        <f t="shared" si="2"/>
        <v>0</v>
      </c>
      <c r="I113">
        <f t="shared" si="3"/>
        <v>0</v>
      </c>
    </row>
    <row r="114" spans="1:9" hidden="1" outlineLevel="1" x14ac:dyDescent="0.3">
      <c r="B114" s="38"/>
      <c r="C114" s="32"/>
      <c r="D114" s="27" t="s">
        <v>76</v>
      </c>
      <c r="E114" s="41" t="s">
        <v>77</v>
      </c>
      <c r="G114">
        <f t="shared" si="2"/>
        <v>0</v>
      </c>
      <c r="I114">
        <f t="shared" si="3"/>
        <v>0</v>
      </c>
    </row>
    <row r="115" spans="1:9" hidden="1" outlineLevel="1" x14ac:dyDescent="0.3">
      <c r="B115" s="38"/>
      <c r="C115" s="32"/>
      <c r="D115" s="26"/>
      <c r="E115" s="64"/>
      <c r="G115">
        <f t="shared" si="2"/>
        <v>0</v>
      </c>
      <c r="I115">
        <f t="shared" si="3"/>
        <v>0</v>
      </c>
    </row>
    <row r="116" spans="1:9" hidden="1" outlineLevel="1" x14ac:dyDescent="0.3">
      <c r="B116" s="38"/>
      <c r="C116" s="32"/>
      <c r="D116" s="27" t="s">
        <v>78</v>
      </c>
      <c r="E116" s="41" t="s">
        <v>79</v>
      </c>
      <c r="G116">
        <f t="shared" si="2"/>
        <v>0</v>
      </c>
      <c r="I116">
        <f t="shared" si="3"/>
        <v>0</v>
      </c>
    </row>
    <row r="117" spans="1:9" hidden="1" outlineLevel="1" x14ac:dyDescent="0.3">
      <c r="B117" s="38"/>
      <c r="C117" s="32"/>
      <c r="D117" s="26"/>
      <c r="E117" s="64"/>
      <c r="G117">
        <f t="shared" si="2"/>
        <v>0</v>
      </c>
      <c r="I117">
        <f t="shared" si="3"/>
        <v>0</v>
      </c>
    </row>
    <row r="118" spans="1:9" hidden="1" outlineLevel="1" x14ac:dyDescent="0.3">
      <c r="B118" s="38"/>
      <c r="C118" s="32"/>
      <c r="D118" s="27" t="s">
        <v>80</v>
      </c>
      <c r="E118" s="41" t="s">
        <v>81</v>
      </c>
      <c r="G118">
        <f t="shared" si="2"/>
        <v>0</v>
      </c>
      <c r="I118">
        <f t="shared" si="3"/>
        <v>0</v>
      </c>
    </row>
    <row r="119" spans="1:9" hidden="1" outlineLevel="1" x14ac:dyDescent="0.3">
      <c r="B119" s="38"/>
      <c r="C119" s="32"/>
      <c r="D119" s="26"/>
      <c r="E119" s="64"/>
      <c r="G119">
        <f t="shared" si="2"/>
        <v>0</v>
      </c>
      <c r="I119">
        <f t="shared" si="3"/>
        <v>0</v>
      </c>
    </row>
    <row r="120" spans="1:9" hidden="1" outlineLevel="1" x14ac:dyDescent="0.3">
      <c r="B120" s="38"/>
      <c r="C120" s="32"/>
      <c r="D120" s="27" t="s">
        <v>82</v>
      </c>
      <c r="E120" s="41" t="s">
        <v>83</v>
      </c>
      <c r="G120">
        <f t="shared" si="2"/>
        <v>0</v>
      </c>
      <c r="I120">
        <f t="shared" si="3"/>
        <v>0</v>
      </c>
    </row>
    <row r="121" spans="1:9" hidden="1" outlineLevel="1" x14ac:dyDescent="0.3">
      <c r="B121" s="38"/>
      <c r="C121" s="32"/>
      <c r="D121" s="26"/>
      <c r="E121" s="64"/>
      <c r="G121">
        <f t="shared" si="2"/>
        <v>0</v>
      </c>
      <c r="I121">
        <f t="shared" si="3"/>
        <v>0</v>
      </c>
    </row>
    <row r="122" spans="1:9" hidden="1" outlineLevel="1" x14ac:dyDescent="0.3">
      <c r="B122" s="38"/>
      <c r="C122" s="32"/>
      <c r="D122" s="27" t="s">
        <v>84</v>
      </c>
      <c r="E122" s="41" t="s">
        <v>85</v>
      </c>
      <c r="G122">
        <f t="shared" si="2"/>
        <v>0</v>
      </c>
      <c r="I122">
        <f t="shared" si="3"/>
        <v>0</v>
      </c>
    </row>
    <row r="123" spans="1:9" hidden="1" outlineLevel="1" x14ac:dyDescent="0.3">
      <c r="B123" s="38"/>
      <c r="C123" s="32"/>
      <c r="D123" s="26"/>
      <c r="E123" s="64"/>
      <c r="G123">
        <f t="shared" si="2"/>
        <v>0</v>
      </c>
      <c r="I123">
        <f t="shared" si="3"/>
        <v>0</v>
      </c>
    </row>
    <row r="124" spans="1:9" ht="28.8" hidden="1" outlineLevel="1" x14ac:dyDescent="0.3">
      <c r="B124" s="38"/>
      <c r="C124" s="32"/>
      <c r="D124" s="27" t="s">
        <v>86</v>
      </c>
      <c r="E124" s="70" t="s">
        <v>87</v>
      </c>
      <c r="G124">
        <f t="shared" si="2"/>
        <v>0</v>
      </c>
      <c r="I124">
        <f t="shared" si="3"/>
        <v>0</v>
      </c>
    </row>
    <row r="125" spans="1:9" hidden="1" outlineLevel="1" x14ac:dyDescent="0.3">
      <c r="B125" s="38"/>
      <c r="C125" s="32"/>
      <c r="D125" s="26"/>
      <c r="E125" s="64"/>
      <c r="G125">
        <f t="shared" si="2"/>
        <v>0</v>
      </c>
      <c r="I125">
        <f t="shared" si="3"/>
        <v>0</v>
      </c>
    </row>
    <row r="126" spans="1:9" hidden="1" outlineLevel="1" x14ac:dyDescent="0.3">
      <c r="B126" s="38"/>
      <c r="C126" s="27" t="s">
        <v>88</v>
      </c>
      <c r="D126" s="27" t="s">
        <v>89</v>
      </c>
      <c r="E126" s="41" t="s">
        <v>90</v>
      </c>
      <c r="G126">
        <f t="shared" si="2"/>
        <v>0</v>
      </c>
      <c r="I126">
        <f t="shared" si="3"/>
        <v>0</v>
      </c>
    </row>
    <row r="127" spans="1:9" ht="15" hidden="1" outlineLevel="1" thickBot="1" x14ac:dyDescent="0.35">
      <c r="B127" s="65"/>
      <c r="C127" s="43"/>
      <c r="D127" s="43"/>
      <c r="E127" s="44"/>
      <c r="G127">
        <f t="shared" si="2"/>
        <v>0</v>
      </c>
      <c r="I127">
        <f t="shared" si="3"/>
        <v>0</v>
      </c>
    </row>
    <row r="128" spans="1:9" ht="15" collapsed="1" thickBot="1" x14ac:dyDescent="0.35">
      <c r="A128" s="55" t="s">
        <v>71</v>
      </c>
      <c r="G128">
        <f t="shared" si="2"/>
        <v>0</v>
      </c>
      <c r="I128">
        <f t="shared" si="3"/>
        <v>0</v>
      </c>
    </row>
    <row r="129" spans="2:9" hidden="1" outlineLevel="1" x14ac:dyDescent="0.3">
      <c r="B129" s="58" t="s">
        <v>62</v>
      </c>
      <c r="C129" s="59"/>
      <c r="D129" s="60" t="s">
        <v>72</v>
      </c>
      <c r="E129" s="68" t="s">
        <v>71</v>
      </c>
      <c r="G129">
        <f t="shared" si="2"/>
        <v>0</v>
      </c>
      <c r="I129">
        <f t="shared" si="3"/>
        <v>2018</v>
      </c>
    </row>
    <row r="130" spans="2:9" hidden="1" outlineLevel="1" x14ac:dyDescent="0.3">
      <c r="B130" s="61"/>
      <c r="C130" s="32"/>
      <c r="D130" s="26"/>
      <c r="E130" s="186">
        <f>mapping!$C$1</f>
        <v>2018</v>
      </c>
      <c r="G130">
        <f t="shared" si="2"/>
        <v>0</v>
      </c>
      <c r="I130">
        <f t="shared" si="3"/>
        <v>0</v>
      </c>
    </row>
    <row r="131" spans="2:9" hidden="1" outlineLevel="1" x14ac:dyDescent="0.3">
      <c r="B131" s="40" t="s">
        <v>63</v>
      </c>
      <c r="C131" s="32"/>
      <c r="D131" s="27" t="s">
        <v>73</v>
      </c>
      <c r="E131" s="39"/>
      <c r="G131">
        <f t="shared" ref="G131:G194" si="4">IFERROR(ROUND(D132, 0), 0)</f>
        <v>0</v>
      </c>
      <c r="I131">
        <f t="shared" ref="I131:I194" si="5">IFERROR(ROUND(E132, 0), 0)</f>
        <v>0</v>
      </c>
    </row>
    <row r="132" spans="2:9" hidden="1" outlineLevel="1" x14ac:dyDescent="0.3">
      <c r="B132" s="61"/>
      <c r="C132" s="32"/>
      <c r="D132" s="56"/>
      <c r="E132" s="39"/>
      <c r="G132">
        <f t="shared" si="4"/>
        <v>0</v>
      </c>
      <c r="I132">
        <f t="shared" si="5"/>
        <v>0</v>
      </c>
    </row>
    <row r="133" spans="2:9" hidden="1" outlineLevel="1" x14ac:dyDescent="0.3">
      <c r="B133" s="40" t="s">
        <v>64</v>
      </c>
      <c r="C133" s="32"/>
      <c r="D133" s="29" t="s">
        <v>74</v>
      </c>
      <c r="E133" s="62" t="s">
        <v>75</v>
      </c>
      <c r="G133">
        <f t="shared" si="4"/>
        <v>0</v>
      </c>
      <c r="I133">
        <f t="shared" si="5"/>
        <v>0</v>
      </c>
    </row>
    <row r="134" spans="2:9" hidden="1" outlineLevel="1" x14ac:dyDescent="0.3">
      <c r="B134" s="61"/>
      <c r="C134" s="32"/>
      <c r="D134" s="57"/>
      <c r="E134" s="63"/>
      <c r="G134">
        <f>IFERROR(ROUND(D135, 0), 0)</f>
        <v>0</v>
      </c>
      <c r="I134">
        <f t="shared" si="5"/>
        <v>0</v>
      </c>
    </row>
    <row r="135" spans="2:9" hidden="1" outlineLevel="1" x14ac:dyDescent="0.3">
      <c r="B135" s="38"/>
      <c r="C135" s="32"/>
      <c r="D135" s="27" t="s">
        <v>76</v>
      </c>
      <c r="E135" s="41" t="s">
        <v>77</v>
      </c>
      <c r="G135">
        <f>IFERROR(ROUND(D136, 0), 0)</f>
        <v>0</v>
      </c>
      <c r="I135">
        <f t="shared" si="5"/>
        <v>0</v>
      </c>
    </row>
    <row r="136" spans="2:9" hidden="1" outlineLevel="1" x14ac:dyDescent="0.3">
      <c r="B136" s="38"/>
      <c r="C136" s="32"/>
      <c r="D136" s="26"/>
      <c r="E136" s="64"/>
      <c r="G136">
        <f t="shared" si="4"/>
        <v>0</v>
      </c>
      <c r="I136">
        <f t="shared" si="5"/>
        <v>0</v>
      </c>
    </row>
    <row r="137" spans="2:9" hidden="1" outlineLevel="1" x14ac:dyDescent="0.3">
      <c r="B137" s="38"/>
      <c r="C137" s="32"/>
      <c r="D137" s="27" t="s">
        <v>78</v>
      </c>
      <c r="E137" s="41" t="s">
        <v>79</v>
      </c>
      <c r="G137">
        <f t="shared" si="4"/>
        <v>0</v>
      </c>
      <c r="I137">
        <f t="shared" si="5"/>
        <v>0</v>
      </c>
    </row>
    <row r="138" spans="2:9" hidden="1" outlineLevel="1" x14ac:dyDescent="0.3">
      <c r="B138" s="38"/>
      <c r="C138" s="32"/>
      <c r="D138" s="26"/>
      <c r="E138" s="64"/>
      <c r="G138">
        <f t="shared" si="4"/>
        <v>0</v>
      </c>
      <c r="I138">
        <f t="shared" si="5"/>
        <v>0</v>
      </c>
    </row>
    <row r="139" spans="2:9" hidden="1" outlineLevel="1" x14ac:dyDescent="0.3">
      <c r="B139" s="38"/>
      <c r="C139" s="32"/>
      <c r="D139" s="27" t="s">
        <v>80</v>
      </c>
      <c r="E139" s="41" t="s">
        <v>81</v>
      </c>
      <c r="G139">
        <f t="shared" si="4"/>
        <v>0</v>
      </c>
      <c r="I139">
        <f t="shared" si="5"/>
        <v>0</v>
      </c>
    </row>
    <row r="140" spans="2:9" hidden="1" outlineLevel="1" x14ac:dyDescent="0.3">
      <c r="B140" s="38"/>
      <c r="C140" s="32"/>
      <c r="D140" s="26"/>
      <c r="E140" s="64"/>
      <c r="G140">
        <f t="shared" si="4"/>
        <v>0</v>
      </c>
      <c r="I140">
        <f t="shared" si="5"/>
        <v>0</v>
      </c>
    </row>
    <row r="141" spans="2:9" hidden="1" outlineLevel="1" x14ac:dyDescent="0.3">
      <c r="B141" s="38"/>
      <c r="C141" s="32"/>
      <c r="D141" s="27" t="s">
        <v>82</v>
      </c>
      <c r="E141" s="41" t="s">
        <v>83</v>
      </c>
      <c r="G141">
        <f t="shared" si="4"/>
        <v>0</v>
      </c>
      <c r="I141">
        <f t="shared" si="5"/>
        <v>0</v>
      </c>
    </row>
    <row r="142" spans="2:9" hidden="1" outlineLevel="1" x14ac:dyDescent="0.3">
      <c r="B142" s="38"/>
      <c r="C142" s="32"/>
      <c r="D142" s="26"/>
      <c r="E142" s="64"/>
      <c r="G142">
        <f t="shared" si="4"/>
        <v>0</v>
      </c>
      <c r="I142">
        <f t="shared" si="5"/>
        <v>0</v>
      </c>
    </row>
    <row r="143" spans="2:9" hidden="1" outlineLevel="1" x14ac:dyDescent="0.3">
      <c r="B143" s="38"/>
      <c r="C143" s="32"/>
      <c r="D143" s="27" t="s">
        <v>84</v>
      </c>
      <c r="E143" s="41" t="s">
        <v>85</v>
      </c>
      <c r="G143">
        <f t="shared" si="4"/>
        <v>0</v>
      </c>
      <c r="I143">
        <f t="shared" si="5"/>
        <v>0</v>
      </c>
    </row>
    <row r="144" spans="2:9" hidden="1" outlineLevel="1" x14ac:dyDescent="0.3">
      <c r="B144" s="38"/>
      <c r="C144" s="32"/>
      <c r="D144" s="26"/>
      <c r="E144" s="64"/>
      <c r="G144">
        <f t="shared" si="4"/>
        <v>0</v>
      </c>
      <c r="I144">
        <f t="shared" si="5"/>
        <v>0</v>
      </c>
    </row>
    <row r="145" spans="1:9" ht="28.8" hidden="1" outlineLevel="1" x14ac:dyDescent="0.3">
      <c r="B145" s="38"/>
      <c r="C145" s="32"/>
      <c r="D145" s="27" t="s">
        <v>86</v>
      </c>
      <c r="E145" s="70" t="s">
        <v>87</v>
      </c>
      <c r="G145">
        <f t="shared" si="4"/>
        <v>0</v>
      </c>
      <c r="I145">
        <f t="shared" si="5"/>
        <v>0</v>
      </c>
    </row>
    <row r="146" spans="1:9" hidden="1" outlineLevel="1" x14ac:dyDescent="0.3">
      <c r="B146" s="38"/>
      <c r="C146" s="32"/>
      <c r="D146" s="26"/>
      <c r="E146" s="64"/>
      <c r="G146">
        <f t="shared" si="4"/>
        <v>0</v>
      </c>
      <c r="I146">
        <f t="shared" si="5"/>
        <v>0</v>
      </c>
    </row>
    <row r="147" spans="1:9" hidden="1" outlineLevel="1" x14ac:dyDescent="0.3">
      <c r="B147" s="38"/>
      <c r="C147" s="27" t="s">
        <v>88</v>
      </c>
      <c r="D147" s="27" t="s">
        <v>89</v>
      </c>
      <c r="E147" s="41" t="s">
        <v>90</v>
      </c>
      <c r="G147">
        <f t="shared" si="4"/>
        <v>0</v>
      </c>
      <c r="I147">
        <f t="shared" si="5"/>
        <v>0</v>
      </c>
    </row>
    <row r="148" spans="1:9" ht="15" hidden="1" outlineLevel="1" thickBot="1" x14ac:dyDescent="0.35">
      <c r="B148" s="65"/>
      <c r="C148" s="43"/>
      <c r="D148" s="43"/>
      <c r="E148" s="44"/>
      <c r="G148">
        <f t="shared" si="4"/>
        <v>0</v>
      </c>
      <c r="I148">
        <f t="shared" si="5"/>
        <v>0</v>
      </c>
    </row>
    <row r="149" spans="1:9" ht="15" collapsed="1" thickBot="1" x14ac:dyDescent="0.35">
      <c r="A149" s="55" t="s">
        <v>71</v>
      </c>
      <c r="G149">
        <f t="shared" si="4"/>
        <v>0</v>
      </c>
      <c r="I149">
        <f t="shared" si="5"/>
        <v>0</v>
      </c>
    </row>
    <row r="150" spans="1:9" hidden="1" outlineLevel="1" x14ac:dyDescent="0.3">
      <c r="B150" s="58" t="s">
        <v>62</v>
      </c>
      <c r="C150" s="59"/>
      <c r="D150" s="60" t="s">
        <v>72</v>
      </c>
      <c r="E150" s="68" t="s">
        <v>71</v>
      </c>
      <c r="G150">
        <f t="shared" si="4"/>
        <v>0</v>
      </c>
      <c r="I150">
        <f t="shared" si="5"/>
        <v>2018</v>
      </c>
    </row>
    <row r="151" spans="1:9" hidden="1" outlineLevel="1" x14ac:dyDescent="0.3">
      <c r="B151" s="61"/>
      <c r="C151" s="32"/>
      <c r="D151" s="26"/>
      <c r="E151" s="186">
        <f>mapping!$C$1</f>
        <v>2018</v>
      </c>
      <c r="G151">
        <f t="shared" si="4"/>
        <v>0</v>
      </c>
      <c r="I151">
        <f t="shared" si="5"/>
        <v>0</v>
      </c>
    </row>
    <row r="152" spans="1:9" hidden="1" outlineLevel="1" x14ac:dyDescent="0.3">
      <c r="B152" s="40" t="s">
        <v>63</v>
      </c>
      <c r="C152" s="32"/>
      <c r="D152" s="27" t="s">
        <v>73</v>
      </c>
      <c r="E152" s="39"/>
      <c r="G152">
        <f t="shared" si="4"/>
        <v>0</v>
      </c>
      <c r="I152">
        <f t="shared" si="5"/>
        <v>0</v>
      </c>
    </row>
    <row r="153" spans="1:9" hidden="1" outlineLevel="1" x14ac:dyDescent="0.3">
      <c r="B153" s="61"/>
      <c r="C153" s="32"/>
      <c r="D153" s="56"/>
      <c r="E153" s="39"/>
      <c r="G153">
        <f t="shared" si="4"/>
        <v>0</v>
      </c>
      <c r="I153">
        <f t="shared" si="5"/>
        <v>0</v>
      </c>
    </row>
    <row r="154" spans="1:9" hidden="1" outlineLevel="1" x14ac:dyDescent="0.3">
      <c r="B154" s="40" t="s">
        <v>64</v>
      </c>
      <c r="C154" s="32"/>
      <c r="D154" s="29" t="s">
        <v>74</v>
      </c>
      <c r="E154" s="62" t="s">
        <v>75</v>
      </c>
      <c r="G154">
        <f t="shared" si="4"/>
        <v>0</v>
      </c>
      <c r="I154">
        <f t="shared" si="5"/>
        <v>0</v>
      </c>
    </row>
    <row r="155" spans="1:9" hidden="1" outlineLevel="1" x14ac:dyDescent="0.3">
      <c r="B155" s="61"/>
      <c r="C155" s="32"/>
      <c r="D155" s="57"/>
      <c r="E155" s="63"/>
      <c r="G155">
        <f t="shared" si="4"/>
        <v>0</v>
      </c>
      <c r="I155">
        <f t="shared" si="5"/>
        <v>0</v>
      </c>
    </row>
    <row r="156" spans="1:9" hidden="1" outlineLevel="1" x14ac:dyDescent="0.3">
      <c r="B156" s="38"/>
      <c r="C156" s="32"/>
      <c r="D156" s="27" t="s">
        <v>76</v>
      </c>
      <c r="E156" s="41" t="s">
        <v>77</v>
      </c>
      <c r="G156">
        <f t="shared" si="4"/>
        <v>0</v>
      </c>
      <c r="I156">
        <f t="shared" si="5"/>
        <v>0</v>
      </c>
    </row>
    <row r="157" spans="1:9" hidden="1" outlineLevel="1" x14ac:dyDescent="0.3">
      <c r="B157" s="38"/>
      <c r="C157" s="32"/>
      <c r="D157" s="26"/>
      <c r="E157" s="64"/>
      <c r="G157">
        <f t="shared" si="4"/>
        <v>0</v>
      </c>
      <c r="I157">
        <f t="shared" si="5"/>
        <v>0</v>
      </c>
    </row>
    <row r="158" spans="1:9" hidden="1" outlineLevel="1" x14ac:dyDescent="0.3">
      <c r="B158" s="38"/>
      <c r="C158" s="32"/>
      <c r="D158" s="27" t="s">
        <v>78</v>
      </c>
      <c r="E158" s="41" t="s">
        <v>79</v>
      </c>
      <c r="G158">
        <f t="shared" si="4"/>
        <v>0</v>
      </c>
      <c r="I158">
        <f t="shared" si="5"/>
        <v>0</v>
      </c>
    </row>
    <row r="159" spans="1:9" hidden="1" outlineLevel="1" x14ac:dyDescent="0.3">
      <c r="B159" s="38"/>
      <c r="C159" s="32"/>
      <c r="D159" s="26"/>
      <c r="E159" s="64"/>
      <c r="G159">
        <f t="shared" si="4"/>
        <v>0</v>
      </c>
      <c r="I159">
        <f t="shared" si="5"/>
        <v>0</v>
      </c>
    </row>
    <row r="160" spans="1:9" hidden="1" outlineLevel="1" x14ac:dyDescent="0.3">
      <c r="B160" s="38"/>
      <c r="C160" s="32"/>
      <c r="D160" s="27" t="s">
        <v>80</v>
      </c>
      <c r="E160" s="41" t="s">
        <v>81</v>
      </c>
      <c r="G160">
        <f t="shared" si="4"/>
        <v>0</v>
      </c>
      <c r="I160">
        <f t="shared" si="5"/>
        <v>0</v>
      </c>
    </row>
    <row r="161" spans="1:9" hidden="1" outlineLevel="1" x14ac:dyDescent="0.3">
      <c r="B161" s="38"/>
      <c r="C161" s="32"/>
      <c r="D161" s="26"/>
      <c r="E161" s="64"/>
      <c r="G161">
        <f t="shared" si="4"/>
        <v>0</v>
      </c>
      <c r="I161">
        <f t="shared" si="5"/>
        <v>0</v>
      </c>
    </row>
    <row r="162" spans="1:9" hidden="1" outlineLevel="1" x14ac:dyDescent="0.3">
      <c r="B162" s="38"/>
      <c r="C162" s="32"/>
      <c r="D162" s="27" t="s">
        <v>82</v>
      </c>
      <c r="E162" s="41" t="s">
        <v>83</v>
      </c>
      <c r="G162">
        <f t="shared" si="4"/>
        <v>0</v>
      </c>
      <c r="I162">
        <f t="shared" si="5"/>
        <v>0</v>
      </c>
    </row>
    <row r="163" spans="1:9" hidden="1" outlineLevel="1" x14ac:dyDescent="0.3">
      <c r="B163" s="38"/>
      <c r="C163" s="32"/>
      <c r="D163" s="26"/>
      <c r="E163" s="64"/>
      <c r="G163">
        <f t="shared" si="4"/>
        <v>0</v>
      </c>
      <c r="I163">
        <f t="shared" si="5"/>
        <v>0</v>
      </c>
    </row>
    <row r="164" spans="1:9" hidden="1" outlineLevel="1" x14ac:dyDescent="0.3">
      <c r="B164" s="38"/>
      <c r="C164" s="32"/>
      <c r="D164" s="27" t="s">
        <v>84</v>
      </c>
      <c r="E164" s="41" t="s">
        <v>85</v>
      </c>
      <c r="G164">
        <f t="shared" si="4"/>
        <v>0</v>
      </c>
      <c r="I164">
        <f t="shared" si="5"/>
        <v>0</v>
      </c>
    </row>
    <row r="165" spans="1:9" hidden="1" outlineLevel="1" x14ac:dyDescent="0.3">
      <c r="B165" s="38"/>
      <c r="C165" s="32"/>
      <c r="D165" s="26"/>
      <c r="E165" s="64"/>
      <c r="G165">
        <f t="shared" si="4"/>
        <v>0</v>
      </c>
      <c r="I165">
        <f t="shared" si="5"/>
        <v>0</v>
      </c>
    </row>
    <row r="166" spans="1:9" ht="28.8" hidden="1" outlineLevel="1" x14ac:dyDescent="0.3">
      <c r="B166" s="38"/>
      <c r="C166" s="32"/>
      <c r="D166" s="27" t="s">
        <v>86</v>
      </c>
      <c r="E166" s="70" t="s">
        <v>87</v>
      </c>
      <c r="G166">
        <f t="shared" si="4"/>
        <v>0</v>
      </c>
      <c r="I166">
        <f t="shared" si="5"/>
        <v>0</v>
      </c>
    </row>
    <row r="167" spans="1:9" hidden="1" outlineLevel="1" x14ac:dyDescent="0.3">
      <c r="B167" s="38"/>
      <c r="C167" s="32"/>
      <c r="D167" s="26"/>
      <c r="E167" s="64"/>
      <c r="G167">
        <f t="shared" si="4"/>
        <v>0</v>
      </c>
      <c r="I167">
        <f t="shared" si="5"/>
        <v>0</v>
      </c>
    </row>
    <row r="168" spans="1:9" hidden="1" outlineLevel="1" x14ac:dyDescent="0.3">
      <c r="B168" s="38"/>
      <c r="C168" s="27" t="s">
        <v>88</v>
      </c>
      <c r="D168" s="27" t="s">
        <v>89</v>
      </c>
      <c r="E168" s="41" t="s">
        <v>90</v>
      </c>
      <c r="G168">
        <f t="shared" si="4"/>
        <v>0</v>
      </c>
      <c r="I168">
        <f t="shared" si="5"/>
        <v>0</v>
      </c>
    </row>
    <row r="169" spans="1:9" ht="15" hidden="1" outlineLevel="1" thickBot="1" x14ac:dyDescent="0.35">
      <c r="B169" s="65"/>
      <c r="C169" s="43"/>
      <c r="D169" s="43"/>
      <c r="E169" s="44"/>
      <c r="G169">
        <f t="shared" si="4"/>
        <v>0</v>
      </c>
      <c r="I169">
        <f t="shared" si="5"/>
        <v>0</v>
      </c>
    </row>
    <row r="170" spans="1:9" ht="15" collapsed="1" thickBot="1" x14ac:dyDescent="0.35">
      <c r="A170" s="55" t="s">
        <v>71</v>
      </c>
      <c r="G170">
        <f t="shared" si="4"/>
        <v>0</v>
      </c>
      <c r="I170">
        <f t="shared" si="5"/>
        <v>0</v>
      </c>
    </row>
    <row r="171" spans="1:9" hidden="1" outlineLevel="1" x14ac:dyDescent="0.3">
      <c r="B171" s="58" t="s">
        <v>62</v>
      </c>
      <c r="C171" s="59"/>
      <c r="D171" s="60" t="s">
        <v>72</v>
      </c>
      <c r="E171" s="68" t="s">
        <v>71</v>
      </c>
      <c r="G171">
        <f t="shared" si="4"/>
        <v>0</v>
      </c>
      <c r="I171">
        <f t="shared" si="5"/>
        <v>2018</v>
      </c>
    </row>
    <row r="172" spans="1:9" hidden="1" outlineLevel="1" x14ac:dyDescent="0.3">
      <c r="B172" s="61"/>
      <c r="C172" s="32"/>
      <c r="D172" s="26"/>
      <c r="E172" s="186">
        <f>mapping!$C$1</f>
        <v>2018</v>
      </c>
      <c r="G172">
        <f t="shared" si="4"/>
        <v>0</v>
      </c>
      <c r="I172">
        <f t="shared" si="5"/>
        <v>0</v>
      </c>
    </row>
    <row r="173" spans="1:9" hidden="1" outlineLevel="1" x14ac:dyDescent="0.3">
      <c r="B173" s="40" t="s">
        <v>63</v>
      </c>
      <c r="C173" s="32"/>
      <c r="D173" s="27" t="s">
        <v>73</v>
      </c>
      <c r="E173" s="39"/>
      <c r="G173">
        <f t="shared" si="4"/>
        <v>0</v>
      </c>
      <c r="I173">
        <f t="shared" si="5"/>
        <v>0</v>
      </c>
    </row>
    <row r="174" spans="1:9" hidden="1" outlineLevel="1" x14ac:dyDescent="0.3">
      <c r="B174" s="61"/>
      <c r="C174" s="32"/>
      <c r="D174" s="56"/>
      <c r="E174" s="39"/>
      <c r="G174">
        <f t="shared" si="4"/>
        <v>0</v>
      </c>
      <c r="I174">
        <f t="shared" si="5"/>
        <v>0</v>
      </c>
    </row>
    <row r="175" spans="1:9" hidden="1" outlineLevel="1" x14ac:dyDescent="0.3">
      <c r="B175" s="40" t="s">
        <v>64</v>
      </c>
      <c r="C175" s="32"/>
      <c r="D175" s="29" t="s">
        <v>74</v>
      </c>
      <c r="E175" s="62" t="s">
        <v>75</v>
      </c>
      <c r="G175">
        <f t="shared" si="4"/>
        <v>0</v>
      </c>
      <c r="I175">
        <f t="shared" si="5"/>
        <v>0</v>
      </c>
    </row>
    <row r="176" spans="1:9" hidden="1" outlineLevel="1" x14ac:dyDescent="0.3">
      <c r="B176" s="61"/>
      <c r="C176" s="32"/>
      <c r="D176" s="57"/>
      <c r="E176" s="63"/>
      <c r="G176">
        <f t="shared" si="4"/>
        <v>0</v>
      </c>
      <c r="I176">
        <f t="shared" si="5"/>
        <v>0</v>
      </c>
    </row>
    <row r="177" spans="1:9" hidden="1" outlineLevel="1" x14ac:dyDescent="0.3">
      <c r="B177" s="38"/>
      <c r="C177" s="32"/>
      <c r="D177" s="27" t="s">
        <v>76</v>
      </c>
      <c r="E177" s="41" t="s">
        <v>77</v>
      </c>
      <c r="G177">
        <f t="shared" si="4"/>
        <v>0</v>
      </c>
      <c r="I177">
        <f t="shared" si="5"/>
        <v>0</v>
      </c>
    </row>
    <row r="178" spans="1:9" hidden="1" outlineLevel="1" x14ac:dyDescent="0.3">
      <c r="B178" s="38"/>
      <c r="C178" s="32"/>
      <c r="D178" s="26"/>
      <c r="E178" s="64"/>
      <c r="G178">
        <f t="shared" si="4"/>
        <v>0</v>
      </c>
      <c r="I178">
        <f t="shared" si="5"/>
        <v>0</v>
      </c>
    </row>
    <row r="179" spans="1:9" hidden="1" outlineLevel="1" x14ac:dyDescent="0.3">
      <c r="B179" s="38"/>
      <c r="C179" s="32"/>
      <c r="D179" s="27" t="s">
        <v>78</v>
      </c>
      <c r="E179" s="41" t="s">
        <v>79</v>
      </c>
      <c r="G179">
        <f t="shared" si="4"/>
        <v>0</v>
      </c>
      <c r="I179">
        <f t="shared" si="5"/>
        <v>0</v>
      </c>
    </row>
    <row r="180" spans="1:9" hidden="1" outlineLevel="1" x14ac:dyDescent="0.3">
      <c r="B180" s="38"/>
      <c r="C180" s="32"/>
      <c r="D180" s="26"/>
      <c r="E180" s="64"/>
      <c r="G180">
        <f t="shared" si="4"/>
        <v>0</v>
      </c>
      <c r="I180">
        <f t="shared" si="5"/>
        <v>0</v>
      </c>
    </row>
    <row r="181" spans="1:9" hidden="1" outlineLevel="1" x14ac:dyDescent="0.3">
      <c r="B181" s="38"/>
      <c r="C181" s="32"/>
      <c r="D181" s="27" t="s">
        <v>80</v>
      </c>
      <c r="E181" s="41" t="s">
        <v>81</v>
      </c>
      <c r="G181">
        <f t="shared" si="4"/>
        <v>0</v>
      </c>
      <c r="I181">
        <f t="shared" si="5"/>
        <v>0</v>
      </c>
    </row>
    <row r="182" spans="1:9" hidden="1" outlineLevel="1" x14ac:dyDescent="0.3">
      <c r="B182" s="38"/>
      <c r="C182" s="32"/>
      <c r="D182" s="26"/>
      <c r="E182" s="64"/>
      <c r="G182">
        <f t="shared" si="4"/>
        <v>0</v>
      </c>
      <c r="I182">
        <f t="shared" si="5"/>
        <v>0</v>
      </c>
    </row>
    <row r="183" spans="1:9" hidden="1" outlineLevel="1" x14ac:dyDescent="0.3">
      <c r="B183" s="38"/>
      <c r="C183" s="32"/>
      <c r="D183" s="27" t="s">
        <v>82</v>
      </c>
      <c r="E183" s="41" t="s">
        <v>83</v>
      </c>
      <c r="G183">
        <f t="shared" si="4"/>
        <v>0</v>
      </c>
      <c r="I183">
        <f t="shared" si="5"/>
        <v>0</v>
      </c>
    </row>
    <row r="184" spans="1:9" hidden="1" outlineLevel="1" x14ac:dyDescent="0.3">
      <c r="B184" s="38"/>
      <c r="C184" s="32"/>
      <c r="D184" s="26"/>
      <c r="E184" s="64"/>
      <c r="G184">
        <f t="shared" si="4"/>
        <v>0</v>
      </c>
      <c r="I184">
        <f t="shared" si="5"/>
        <v>0</v>
      </c>
    </row>
    <row r="185" spans="1:9" hidden="1" outlineLevel="1" x14ac:dyDescent="0.3">
      <c r="B185" s="38"/>
      <c r="C185" s="32"/>
      <c r="D185" s="27" t="s">
        <v>84</v>
      </c>
      <c r="E185" s="41" t="s">
        <v>85</v>
      </c>
      <c r="G185">
        <f t="shared" si="4"/>
        <v>0</v>
      </c>
      <c r="I185">
        <f t="shared" si="5"/>
        <v>0</v>
      </c>
    </row>
    <row r="186" spans="1:9" hidden="1" outlineLevel="1" x14ac:dyDescent="0.3">
      <c r="B186" s="38"/>
      <c r="C186" s="32"/>
      <c r="D186" s="26"/>
      <c r="E186" s="64"/>
      <c r="G186">
        <f t="shared" si="4"/>
        <v>0</v>
      </c>
      <c r="I186">
        <f t="shared" si="5"/>
        <v>0</v>
      </c>
    </row>
    <row r="187" spans="1:9" ht="28.8" hidden="1" outlineLevel="1" x14ac:dyDescent="0.3">
      <c r="B187" s="38"/>
      <c r="C187" s="32"/>
      <c r="D187" s="27" t="s">
        <v>86</v>
      </c>
      <c r="E187" s="70" t="s">
        <v>87</v>
      </c>
      <c r="G187">
        <f t="shared" si="4"/>
        <v>0</v>
      </c>
      <c r="I187">
        <f t="shared" si="5"/>
        <v>0</v>
      </c>
    </row>
    <row r="188" spans="1:9" hidden="1" outlineLevel="1" x14ac:dyDescent="0.3">
      <c r="B188" s="38"/>
      <c r="C188" s="32"/>
      <c r="D188" s="26"/>
      <c r="E188" s="64"/>
      <c r="G188">
        <f t="shared" si="4"/>
        <v>0</v>
      </c>
      <c r="I188">
        <f t="shared" si="5"/>
        <v>0</v>
      </c>
    </row>
    <row r="189" spans="1:9" hidden="1" outlineLevel="1" x14ac:dyDescent="0.3">
      <c r="B189" s="38"/>
      <c r="C189" s="27" t="s">
        <v>88</v>
      </c>
      <c r="D189" s="27" t="s">
        <v>89</v>
      </c>
      <c r="E189" s="41" t="s">
        <v>90</v>
      </c>
      <c r="G189">
        <f t="shared" si="4"/>
        <v>0</v>
      </c>
      <c r="I189">
        <f t="shared" si="5"/>
        <v>0</v>
      </c>
    </row>
    <row r="190" spans="1:9" ht="15" hidden="1" outlineLevel="1" thickBot="1" x14ac:dyDescent="0.35">
      <c r="B190" s="65"/>
      <c r="C190" s="43"/>
      <c r="D190" s="43"/>
      <c r="E190" s="44"/>
      <c r="G190">
        <f t="shared" si="4"/>
        <v>0</v>
      </c>
      <c r="I190">
        <f t="shared" si="5"/>
        <v>0</v>
      </c>
    </row>
    <row r="191" spans="1:9" ht="15" collapsed="1" thickBot="1" x14ac:dyDescent="0.35">
      <c r="A191" s="55" t="s">
        <v>71</v>
      </c>
      <c r="G191">
        <f t="shared" si="4"/>
        <v>0</v>
      </c>
      <c r="I191">
        <f t="shared" si="5"/>
        <v>0</v>
      </c>
    </row>
    <row r="192" spans="1:9" hidden="1" outlineLevel="1" x14ac:dyDescent="0.3">
      <c r="B192" s="58" t="s">
        <v>62</v>
      </c>
      <c r="C192" s="59"/>
      <c r="D192" s="60" t="s">
        <v>72</v>
      </c>
      <c r="E192" s="68" t="s">
        <v>71</v>
      </c>
      <c r="G192">
        <f t="shared" si="4"/>
        <v>0</v>
      </c>
      <c r="I192">
        <f t="shared" si="5"/>
        <v>2018</v>
      </c>
    </row>
    <row r="193" spans="2:9" hidden="1" outlineLevel="1" x14ac:dyDescent="0.3">
      <c r="B193" s="61"/>
      <c r="C193" s="32"/>
      <c r="D193" s="26"/>
      <c r="E193" s="186">
        <f>mapping!$C$1</f>
        <v>2018</v>
      </c>
      <c r="G193">
        <f t="shared" si="4"/>
        <v>0</v>
      </c>
      <c r="I193">
        <f t="shared" si="5"/>
        <v>0</v>
      </c>
    </row>
    <row r="194" spans="2:9" hidden="1" outlineLevel="1" x14ac:dyDescent="0.3">
      <c r="B194" s="40" t="s">
        <v>63</v>
      </c>
      <c r="C194" s="32"/>
      <c r="D194" s="27" t="s">
        <v>73</v>
      </c>
      <c r="E194" s="39"/>
      <c r="G194">
        <f t="shared" si="4"/>
        <v>0</v>
      </c>
      <c r="I194">
        <f t="shared" si="5"/>
        <v>0</v>
      </c>
    </row>
    <row r="195" spans="2:9" hidden="1" outlineLevel="1" x14ac:dyDescent="0.3">
      <c r="B195" s="61"/>
      <c r="C195" s="32"/>
      <c r="D195" s="56"/>
      <c r="E195" s="39"/>
      <c r="G195">
        <f t="shared" ref="G195:G232" si="6">IFERROR(ROUND(D196, 0), 0)</f>
        <v>0</v>
      </c>
      <c r="I195">
        <f t="shared" ref="I195:I258" si="7">IFERROR(ROUND(E196, 0), 0)</f>
        <v>0</v>
      </c>
    </row>
    <row r="196" spans="2:9" hidden="1" outlineLevel="1" x14ac:dyDescent="0.3">
      <c r="B196" s="40" t="s">
        <v>64</v>
      </c>
      <c r="C196" s="32"/>
      <c r="D196" s="29" t="s">
        <v>74</v>
      </c>
      <c r="E196" s="62" t="s">
        <v>75</v>
      </c>
      <c r="G196">
        <f t="shared" si="6"/>
        <v>0</v>
      </c>
      <c r="I196">
        <f t="shared" si="7"/>
        <v>0</v>
      </c>
    </row>
    <row r="197" spans="2:9" hidden="1" outlineLevel="1" x14ac:dyDescent="0.3">
      <c r="B197" s="61"/>
      <c r="C197" s="32"/>
      <c r="D197" s="57"/>
      <c r="E197" s="63"/>
      <c r="G197">
        <f t="shared" si="6"/>
        <v>0</v>
      </c>
      <c r="I197">
        <f t="shared" si="7"/>
        <v>0</v>
      </c>
    </row>
    <row r="198" spans="2:9" hidden="1" outlineLevel="1" x14ac:dyDescent="0.3">
      <c r="B198" s="38"/>
      <c r="C198" s="32"/>
      <c r="D198" s="27" t="s">
        <v>76</v>
      </c>
      <c r="E198" s="41" t="s">
        <v>77</v>
      </c>
      <c r="G198">
        <f t="shared" si="6"/>
        <v>0</v>
      </c>
      <c r="I198">
        <f t="shared" si="7"/>
        <v>0</v>
      </c>
    </row>
    <row r="199" spans="2:9" hidden="1" outlineLevel="1" x14ac:dyDescent="0.3">
      <c r="B199" s="38"/>
      <c r="C199" s="32"/>
      <c r="D199" s="26"/>
      <c r="E199" s="64"/>
      <c r="G199">
        <f t="shared" si="6"/>
        <v>0</v>
      </c>
      <c r="I199">
        <f t="shared" si="7"/>
        <v>0</v>
      </c>
    </row>
    <row r="200" spans="2:9" hidden="1" outlineLevel="1" x14ac:dyDescent="0.3">
      <c r="B200" s="38"/>
      <c r="C200" s="32"/>
      <c r="D200" s="27" t="s">
        <v>78</v>
      </c>
      <c r="E200" s="41" t="s">
        <v>79</v>
      </c>
      <c r="G200">
        <f t="shared" si="6"/>
        <v>0</v>
      </c>
      <c r="I200">
        <f t="shared" si="7"/>
        <v>0</v>
      </c>
    </row>
    <row r="201" spans="2:9" hidden="1" outlineLevel="1" x14ac:dyDescent="0.3">
      <c r="B201" s="38"/>
      <c r="C201" s="32"/>
      <c r="D201" s="26"/>
      <c r="E201" s="64"/>
      <c r="G201">
        <f t="shared" si="6"/>
        <v>0</v>
      </c>
      <c r="I201">
        <f t="shared" si="7"/>
        <v>0</v>
      </c>
    </row>
    <row r="202" spans="2:9" hidden="1" outlineLevel="1" x14ac:dyDescent="0.3">
      <c r="B202" s="38"/>
      <c r="C202" s="32"/>
      <c r="D202" s="27" t="s">
        <v>80</v>
      </c>
      <c r="E202" s="41" t="s">
        <v>81</v>
      </c>
      <c r="G202">
        <f t="shared" si="6"/>
        <v>0</v>
      </c>
      <c r="I202">
        <f t="shared" si="7"/>
        <v>0</v>
      </c>
    </row>
    <row r="203" spans="2:9" hidden="1" outlineLevel="1" x14ac:dyDescent="0.3">
      <c r="B203" s="38"/>
      <c r="C203" s="32"/>
      <c r="D203" s="26"/>
      <c r="E203" s="64"/>
      <c r="G203">
        <f t="shared" si="6"/>
        <v>0</v>
      </c>
      <c r="I203">
        <f t="shared" si="7"/>
        <v>0</v>
      </c>
    </row>
    <row r="204" spans="2:9" hidden="1" outlineLevel="1" x14ac:dyDescent="0.3">
      <c r="B204" s="38"/>
      <c r="C204" s="32"/>
      <c r="D204" s="27" t="s">
        <v>82</v>
      </c>
      <c r="E204" s="41" t="s">
        <v>83</v>
      </c>
      <c r="G204">
        <f t="shared" si="6"/>
        <v>0</v>
      </c>
      <c r="I204">
        <f t="shared" si="7"/>
        <v>0</v>
      </c>
    </row>
    <row r="205" spans="2:9" hidden="1" outlineLevel="1" x14ac:dyDescent="0.3">
      <c r="B205" s="38"/>
      <c r="C205" s="32"/>
      <c r="D205" s="26"/>
      <c r="E205" s="64"/>
      <c r="G205">
        <f t="shared" si="6"/>
        <v>0</v>
      </c>
      <c r="I205">
        <f t="shared" si="7"/>
        <v>0</v>
      </c>
    </row>
    <row r="206" spans="2:9" hidden="1" outlineLevel="1" x14ac:dyDescent="0.3">
      <c r="B206" s="38"/>
      <c r="C206" s="32"/>
      <c r="D206" s="27" t="s">
        <v>84</v>
      </c>
      <c r="E206" s="41" t="s">
        <v>85</v>
      </c>
      <c r="G206">
        <f t="shared" si="6"/>
        <v>0</v>
      </c>
      <c r="I206">
        <f t="shared" si="7"/>
        <v>0</v>
      </c>
    </row>
    <row r="207" spans="2:9" hidden="1" outlineLevel="1" x14ac:dyDescent="0.3">
      <c r="B207" s="38"/>
      <c r="C207" s="32"/>
      <c r="D207" s="26"/>
      <c r="E207" s="64"/>
      <c r="G207">
        <f t="shared" si="6"/>
        <v>0</v>
      </c>
      <c r="I207">
        <f t="shared" si="7"/>
        <v>0</v>
      </c>
    </row>
    <row r="208" spans="2:9" ht="28.8" hidden="1" outlineLevel="1" x14ac:dyDescent="0.3">
      <c r="B208" s="38"/>
      <c r="C208" s="32"/>
      <c r="D208" s="27" t="s">
        <v>86</v>
      </c>
      <c r="E208" s="70" t="s">
        <v>87</v>
      </c>
      <c r="G208">
        <f t="shared" si="6"/>
        <v>0</v>
      </c>
      <c r="I208">
        <f t="shared" si="7"/>
        <v>0</v>
      </c>
    </row>
    <row r="209" spans="1:9" hidden="1" outlineLevel="1" x14ac:dyDescent="0.3">
      <c r="B209" s="38"/>
      <c r="C209" s="32"/>
      <c r="D209" s="26"/>
      <c r="E209" s="64"/>
      <c r="G209">
        <f t="shared" si="6"/>
        <v>0</v>
      </c>
      <c r="I209">
        <f t="shared" si="7"/>
        <v>0</v>
      </c>
    </row>
    <row r="210" spans="1:9" hidden="1" outlineLevel="1" x14ac:dyDescent="0.3">
      <c r="B210" s="38"/>
      <c r="C210" s="27" t="s">
        <v>88</v>
      </c>
      <c r="D210" s="27" t="s">
        <v>89</v>
      </c>
      <c r="E210" s="41" t="s">
        <v>90</v>
      </c>
      <c r="G210">
        <f t="shared" si="6"/>
        <v>0</v>
      </c>
      <c r="I210">
        <f t="shared" si="7"/>
        <v>0</v>
      </c>
    </row>
    <row r="211" spans="1:9" ht="15" hidden="1" outlineLevel="1" thickBot="1" x14ac:dyDescent="0.35">
      <c r="B211" s="65"/>
      <c r="C211" s="43"/>
      <c r="D211" s="43"/>
      <c r="E211" s="44"/>
      <c r="G211">
        <f t="shared" si="6"/>
        <v>0</v>
      </c>
      <c r="I211">
        <f t="shared" si="7"/>
        <v>0</v>
      </c>
    </row>
    <row r="212" spans="1:9" ht="15" collapsed="1" thickBot="1" x14ac:dyDescent="0.35">
      <c r="A212" s="55" t="s">
        <v>71</v>
      </c>
      <c r="G212">
        <f t="shared" si="6"/>
        <v>0</v>
      </c>
      <c r="I212">
        <f t="shared" si="7"/>
        <v>0</v>
      </c>
    </row>
    <row r="213" spans="1:9" ht="15" thickBot="1" x14ac:dyDescent="0.35">
      <c r="G213">
        <f t="shared" si="6"/>
        <v>0</v>
      </c>
      <c r="I213">
        <f t="shared" si="7"/>
        <v>0</v>
      </c>
    </row>
    <row r="214" spans="1:9" hidden="1" outlineLevel="1" x14ac:dyDescent="0.3">
      <c r="B214" s="58" t="s">
        <v>62</v>
      </c>
      <c r="C214" s="59"/>
      <c r="D214" s="60" t="s">
        <v>941</v>
      </c>
      <c r="E214" s="68" t="s">
        <v>940</v>
      </c>
      <c r="G214">
        <f>IFERROR(ROUND(D215, 0), 0)</f>
        <v>0</v>
      </c>
      <c r="I214">
        <f t="shared" si="7"/>
        <v>2018</v>
      </c>
    </row>
    <row r="215" spans="1:9" hidden="1" outlineLevel="1" x14ac:dyDescent="0.3">
      <c r="B215" s="61"/>
      <c r="C215" s="32"/>
      <c r="D215" s="26"/>
      <c r="E215" s="186">
        <f>mapping!$C$1</f>
        <v>2018</v>
      </c>
      <c r="G215">
        <f t="shared" si="6"/>
        <v>0</v>
      </c>
      <c r="I215">
        <f t="shared" si="7"/>
        <v>0</v>
      </c>
    </row>
    <row r="216" spans="1:9" hidden="1" outlineLevel="1" x14ac:dyDescent="0.3">
      <c r="B216" s="40" t="s">
        <v>63</v>
      </c>
      <c r="C216" s="32"/>
      <c r="D216" s="27" t="s">
        <v>942</v>
      </c>
      <c r="E216" s="39"/>
      <c r="G216">
        <f t="shared" si="6"/>
        <v>0</v>
      </c>
      <c r="I216">
        <f t="shared" si="7"/>
        <v>0</v>
      </c>
    </row>
    <row r="217" spans="1:9" hidden="1" outlineLevel="1" x14ac:dyDescent="0.3">
      <c r="B217" s="61"/>
      <c r="C217" s="32"/>
      <c r="D217" s="56"/>
      <c r="E217" s="39"/>
      <c r="G217">
        <f t="shared" si="6"/>
        <v>0</v>
      </c>
      <c r="I217">
        <f t="shared" si="7"/>
        <v>0</v>
      </c>
    </row>
    <row r="218" spans="1:9" hidden="1" outlineLevel="1" x14ac:dyDescent="0.3">
      <c r="B218" s="40" t="s">
        <v>64</v>
      </c>
      <c r="C218" s="32"/>
      <c r="D218" s="29" t="s">
        <v>943</v>
      </c>
      <c r="E218" s="62" t="s">
        <v>944</v>
      </c>
      <c r="G218">
        <f t="shared" si="6"/>
        <v>0</v>
      </c>
      <c r="I218">
        <f t="shared" si="7"/>
        <v>0</v>
      </c>
    </row>
    <row r="219" spans="1:9" hidden="1" outlineLevel="1" x14ac:dyDescent="0.3">
      <c r="B219" s="61"/>
      <c r="C219" s="32"/>
      <c r="D219" s="57"/>
      <c r="E219" s="63"/>
      <c r="G219">
        <f t="shared" si="6"/>
        <v>0</v>
      </c>
      <c r="I219">
        <f t="shared" si="7"/>
        <v>0</v>
      </c>
    </row>
    <row r="220" spans="1:9" hidden="1" outlineLevel="1" x14ac:dyDescent="0.3">
      <c r="B220" s="38"/>
      <c r="C220" s="32"/>
      <c r="D220" s="27" t="s">
        <v>945</v>
      </c>
      <c r="E220" s="41" t="s">
        <v>946</v>
      </c>
      <c r="G220">
        <f t="shared" si="6"/>
        <v>0</v>
      </c>
      <c r="I220">
        <f t="shared" si="7"/>
        <v>0</v>
      </c>
    </row>
    <row r="221" spans="1:9" hidden="1" outlineLevel="1" x14ac:dyDescent="0.3">
      <c r="B221" s="38"/>
      <c r="C221" s="32"/>
      <c r="D221" s="26"/>
      <c r="E221" s="64"/>
      <c r="G221">
        <f t="shared" si="6"/>
        <v>0</v>
      </c>
      <c r="I221">
        <f t="shared" si="7"/>
        <v>0</v>
      </c>
    </row>
    <row r="222" spans="1:9" hidden="1" outlineLevel="1" x14ac:dyDescent="0.3">
      <c r="B222" s="38"/>
      <c r="C222" s="32"/>
      <c r="D222" s="27" t="s">
        <v>947</v>
      </c>
      <c r="E222" s="41" t="s">
        <v>948</v>
      </c>
      <c r="G222">
        <f>IFERROR(ROUND(D223, 0), 0)</f>
        <v>0</v>
      </c>
      <c r="I222">
        <f t="shared" si="7"/>
        <v>0</v>
      </c>
    </row>
    <row r="223" spans="1:9" hidden="1" outlineLevel="1" x14ac:dyDescent="0.3">
      <c r="B223" s="38"/>
      <c r="C223" s="32"/>
      <c r="D223" s="26"/>
      <c r="E223" s="64"/>
      <c r="G223">
        <f t="shared" si="6"/>
        <v>0</v>
      </c>
      <c r="I223">
        <f t="shared" si="7"/>
        <v>0</v>
      </c>
    </row>
    <row r="224" spans="1:9" hidden="1" outlineLevel="1" x14ac:dyDescent="0.3">
      <c r="B224" s="38"/>
      <c r="C224" s="32"/>
      <c r="D224" s="27" t="s">
        <v>949</v>
      </c>
      <c r="E224" s="41" t="s">
        <v>950</v>
      </c>
      <c r="G224">
        <f t="shared" si="6"/>
        <v>0</v>
      </c>
      <c r="I224">
        <f t="shared" si="7"/>
        <v>0</v>
      </c>
    </row>
    <row r="225" spans="1:9" hidden="1" outlineLevel="1" x14ac:dyDescent="0.3">
      <c r="B225" s="38"/>
      <c r="C225" s="32"/>
      <c r="D225" s="26"/>
      <c r="E225" s="64"/>
      <c r="G225">
        <f t="shared" si="6"/>
        <v>11</v>
      </c>
      <c r="I225">
        <f t="shared" si="7"/>
        <v>12</v>
      </c>
    </row>
    <row r="226" spans="1:9" hidden="1" outlineLevel="1" x14ac:dyDescent="0.3">
      <c r="B226" s="38"/>
      <c r="C226" s="32"/>
      <c r="D226" s="378">
        <v>11</v>
      </c>
      <c r="E226" s="379">
        <v>12</v>
      </c>
      <c r="G226">
        <f t="shared" si="6"/>
        <v>0</v>
      </c>
      <c r="I226">
        <f>IFERROR(ROUND(E227, 0), 0)</f>
        <v>0</v>
      </c>
    </row>
    <row r="227" spans="1:9" hidden="1" outlineLevel="1" x14ac:dyDescent="0.3">
      <c r="B227" s="38"/>
      <c r="C227" s="32"/>
      <c r="D227" s="26"/>
      <c r="E227" s="64"/>
      <c r="G227">
        <f t="shared" si="6"/>
        <v>0</v>
      </c>
      <c r="I227">
        <f t="shared" si="7"/>
        <v>0</v>
      </c>
    </row>
    <row r="228" spans="1:9" hidden="1" outlineLevel="1" x14ac:dyDescent="0.3">
      <c r="B228" s="27" t="s">
        <v>954</v>
      </c>
      <c r="C228" s="32"/>
      <c r="D228" s="27" t="s">
        <v>951</v>
      </c>
      <c r="E228" s="41" t="s">
        <v>952</v>
      </c>
      <c r="G228">
        <f t="shared" si="6"/>
        <v>0</v>
      </c>
      <c r="I228">
        <f t="shared" si="7"/>
        <v>0</v>
      </c>
    </row>
    <row r="229" spans="1:9" hidden="1" outlineLevel="1" x14ac:dyDescent="0.3">
      <c r="B229" s="38"/>
      <c r="C229" s="32"/>
      <c r="D229" s="26"/>
      <c r="E229" s="64"/>
      <c r="G229">
        <f>IFERROR(ROUND(#REF!, 0), 0)</f>
        <v>0</v>
      </c>
      <c r="I229">
        <f t="shared" si="7"/>
        <v>0</v>
      </c>
    </row>
    <row r="230" spans="1:9" hidden="1" outlineLevel="1" x14ac:dyDescent="0.3">
      <c r="B230" s="27" t="s">
        <v>955</v>
      </c>
      <c r="D230" s="27" t="s">
        <v>59</v>
      </c>
      <c r="E230" s="27" t="s">
        <v>953</v>
      </c>
      <c r="G230">
        <f t="shared" si="6"/>
        <v>0</v>
      </c>
      <c r="I230">
        <f t="shared" si="7"/>
        <v>0</v>
      </c>
    </row>
    <row r="231" spans="1:9" ht="15" hidden="1" outlineLevel="1" thickBot="1" x14ac:dyDescent="0.35">
      <c r="B231" s="65"/>
      <c r="C231" s="43"/>
      <c r="D231" s="43"/>
      <c r="E231" s="43"/>
      <c r="G231">
        <f t="shared" si="6"/>
        <v>0</v>
      </c>
      <c r="I231">
        <f t="shared" si="7"/>
        <v>0</v>
      </c>
    </row>
    <row r="232" spans="1:9" ht="15" collapsed="1" thickBot="1" x14ac:dyDescent="0.35">
      <c r="A232" s="55" t="str">
        <f>E214</f>
        <v>1099 -MISC</v>
      </c>
      <c r="G232">
        <f t="shared" si="6"/>
        <v>0</v>
      </c>
      <c r="I232">
        <f t="shared" si="7"/>
        <v>0</v>
      </c>
    </row>
    <row r="233" spans="1:9" hidden="1" outlineLevel="1" x14ac:dyDescent="0.3">
      <c r="B233" s="58" t="s">
        <v>62</v>
      </c>
      <c r="C233" s="59"/>
      <c r="D233" s="60" t="s">
        <v>941</v>
      </c>
      <c r="E233" s="68" t="s">
        <v>940</v>
      </c>
      <c r="G233">
        <f t="shared" ref="G233:G240" si="8">IFERROR(ROUND(D234, 0), 0)</f>
        <v>0</v>
      </c>
      <c r="I233">
        <f t="shared" ref="I233:I244" si="9">IFERROR(ROUND(E234, 0), 0)</f>
        <v>2018</v>
      </c>
    </row>
    <row r="234" spans="1:9" hidden="1" outlineLevel="1" x14ac:dyDescent="0.3">
      <c r="B234" s="61"/>
      <c r="C234" s="32"/>
      <c r="D234" s="26"/>
      <c r="E234" s="186">
        <f>mapping!$C$1</f>
        <v>2018</v>
      </c>
      <c r="G234">
        <f t="shared" si="8"/>
        <v>0</v>
      </c>
      <c r="I234">
        <f t="shared" si="9"/>
        <v>0</v>
      </c>
    </row>
    <row r="235" spans="1:9" hidden="1" outlineLevel="1" x14ac:dyDescent="0.3">
      <c r="B235" s="40" t="s">
        <v>63</v>
      </c>
      <c r="C235" s="32"/>
      <c r="D235" s="27" t="s">
        <v>942</v>
      </c>
      <c r="E235" s="39"/>
      <c r="G235">
        <f t="shared" si="8"/>
        <v>0</v>
      </c>
      <c r="I235">
        <f t="shared" si="9"/>
        <v>0</v>
      </c>
    </row>
    <row r="236" spans="1:9" hidden="1" outlineLevel="1" x14ac:dyDescent="0.3">
      <c r="B236" s="61"/>
      <c r="C236" s="32"/>
      <c r="D236" s="56"/>
      <c r="E236" s="39"/>
      <c r="G236">
        <f t="shared" si="8"/>
        <v>0</v>
      </c>
      <c r="I236">
        <f t="shared" si="9"/>
        <v>0</v>
      </c>
    </row>
    <row r="237" spans="1:9" hidden="1" outlineLevel="1" x14ac:dyDescent="0.3">
      <c r="B237" s="40" t="s">
        <v>64</v>
      </c>
      <c r="C237" s="32"/>
      <c r="D237" s="29" t="s">
        <v>943</v>
      </c>
      <c r="E237" s="62" t="s">
        <v>944</v>
      </c>
      <c r="G237">
        <f t="shared" si="8"/>
        <v>0</v>
      </c>
      <c r="I237">
        <f t="shared" si="9"/>
        <v>0</v>
      </c>
    </row>
    <row r="238" spans="1:9" hidden="1" outlineLevel="1" x14ac:dyDescent="0.3">
      <c r="B238" s="61"/>
      <c r="C238" s="32"/>
      <c r="D238" s="57"/>
      <c r="E238" s="63"/>
      <c r="G238">
        <f t="shared" si="8"/>
        <v>0</v>
      </c>
      <c r="I238">
        <f t="shared" si="9"/>
        <v>0</v>
      </c>
    </row>
    <row r="239" spans="1:9" hidden="1" outlineLevel="1" x14ac:dyDescent="0.3">
      <c r="B239" s="38"/>
      <c r="C239" s="32"/>
      <c r="D239" s="27" t="s">
        <v>945</v>
      </c>
      <c r="E239" s="41" t="s">
        <v>946</v>
      </c>
      <c r="G239">
        <f t="shared" si="8"/>
        <v>0</v>
      </c>
      <c r="I239">
        <f t="shared" si="9"/>
        <v>0</v>
      </c>
    </row>
    <row r="240" spans="1:9" hidden="1" outlineLevel="1" x14ac:dyDescent="0.3">
      <c r="B240" s="38"/>
      <c r="C240" s="32"/>
      <c r="D240" s="26"/>
      <c r="E240" s="64"/>
      <c r="G240">
        <f t="shared" si="8"/>
        <v>0</v>
      </c>
      <c r="I240">
        <f t="shared" si="9"/>
        <v>0</v>
      </c>
    </row>
    <row r="241" spans="1:9" hidden="1" outlineLevel="1" x14ac:dyDescent="0.3">
      <c r="B241" s="38"/>
      <c r="C241" s="32"/>
      <c r="D241" s="27" t="s">
        <v>947</v>
      </c>
      <c r="E241" s="41" t="s">
        <v>948</v>
      </c>
      <c r="G241">
        <f>IFERROR(ROUND(D242, 0), 0)</f>
        <v>0</v>
      </c>
      <c r="I241">
        <f t="shared" si="9"/>
        <v>0</v>
      </c>
    </row>
    <row r="242" spans="1:9" hidden="1" outlineLevel="1" x14ac:dyDescent="0.3">
      <c r="B242" s="38"/>
      <c r="C242" s="32"/>
      <c r="D242" s="26"/>
      <c r="E242" s="64"/>
      <c r="G242">
        <f t="shared" ref="G242:G247" si="10">IFERROR(ROUND(D243, 0), 0)</f>
        <v>0</v>
      </c>
      <c r="I242">
        <f t="shared" si="9"/>
        <v>0</v>
      </c>
    </row>
    <row r="243" spans="1:9" hidden="1" outlineLevel="1" x14ac:dyDescent="0.3">
      <c r="B243" s="38"/>
      <c r="C243" s="32"/>
      <c r="D243" s="27" t="s">
        <v>949</v>
      </c>
      <c r="E243" s="41" t="s">
        <v>950</v>
      </c>
      <c r="G243">
        <f t="shared" si="10"/>
        <v>0</v>
      </c>
      <c r="I243">
        <f t="shared" si="9"/>
        <v>0</v>
      </c>
    </row>
    <row r="244" spans="1:9" hidden="1" outlineLevel="1" x14ac:dyDescent="0.3">
      <c r="B244" s="38"/>
      <c r="C244" s="32"/>
      <c r="D244" s="26"/>
      <c r="E244" s="64"/>
      <c r="G244">
        <f t="shared" si="10"/>
        <v>11</v>
      </c>
      <c r="I244">
        <f t="shared" si="9"/>
        <v>12</v>
      </c>
    </row>
    <row r="245" spans="1:9" hidden="1" outlineLevel="1" x14ac:dyDescent="0.3">
      <c r="B245" s="38"/>
      <c r="C245" s="32"/>
      <c r="D245" s="378">
        <v>11</v>
      </c>
      <c r="E245" s="379">
        <v>12</v>
      </c>
      <c r="G245">
        <f t="shared" si="10"/>
        <v>0</v>
      </c>
      <c r="I245">
        <f>IFERROR(ROUND(E246, 0), 0)</f>
        <v>0</v>
      </c>
    </row>
    <row r="246" spans="1:9" hidden="1" outlineLevel="1" x14ac:dyDescent="0.3">
      <c r="B246" s="38"/>
      <c r="C246" s="32"/>
      <c r="D246" s="26"/>
      <c r="E246" s="64"/>
      <c r="G246">
        <f t="shared" si="10"/>
        <v>0</v>
      </c>
      <c r="I246">
        <f t="shared" ref="I246:I251" si="11">IFERROR(ROUND(E247, 0), 0)</f>
        <v>0</v>
      </c>
    </row>
    <row r="247" spans="1:9" hidden="1" outlineLevel="1" x14ac:dyDescent="0.3">
      <c r="B247" s="27" t="s">
        <v>954</v>
      </c>
      <c r="C247" s="32"/>
      <c r="D247" s="27" t="s">
        <v>951</v>
      </c>
      <c r="E247" s="41" t="s">
        <v>952</v>
      </c>
      <c r="G247">
        <f t="shared" si="10"/>
        <v>0</v>
      </c>
      <c r="I247">
        <f t="shared" si="11"/>
        <v>0</v>
      </c>
    </row>
    <row r="248" spans="1:9" hidden="1" outlineLevel="1" x14ac:dyDescent="0.3">
      <c r="B248" s="38"/>
      <c r="C248" s="32"/>
      <c r="D248" s="26"/>
      <c r="E248" s="64"/>
      <c r="G248">
        <f>IFERROR(ROUND(#REF!, 0), 0)</f>
        <v>0</v>
      </c>
      <c r="I248">
        <f t="shared" si="11"/>
        <v>0</v>
      </c>
    </row>
    <row r="249" spans="1:9" hidden="1" outlineLevel="1" x14ac:dyDescent="0.3">
      <c r="B249" s="27" t="s">
        <v>955</v>
      </c>
      <c r="D249" s="27" t="s">
        <v>59</v>
      </c>
      <c r="E249" s="27" t="s">
        <v>953</v>
      </c>
      <c r="G249">
        <f>IFERROR(ROUND(D250, 0), 0)</f>
        <v>0</v>
      </c>
      <c r="I249">
        <f t="shared" si="11"/>
        <v>0</v>
      </c>
    </row>
    <row r="250" spans="1:9" ht="15" hidden="1" outlineLevel="1" thickBot="1" x14ac:dyDescent="0.35">
      <c r="B250" s="65"/>
      <c r="C250" s="43"/>
      <c r="D250" s="43"/>
      <c r="E250" s="43"/>
      <c r="G250">
        <f>IFERROR(ROUND(D251, 0), 0)</f>
        <v>0</v>
      </c>
      <c r="I250">
        <f t="shared" si="11"/>
        <v>0</v>
      </c>
    </row>
    <row r="251" spans="1:9" ht="15" collapsed="1" thickBot="1" x14ac:dyDescent="0.35">
      <c r="A251" s="55" t="str">
        <f>E233</f>
        <v>1099 -MISC</v>
      </c>
      <c r="G251">
        <f>IFERROR(ROUND(D252, 0), 0)</f>
        <v>0</v>
      </c>
      <c r="I251">
        <f t="shared" si="11"/>
        <v>0</v>
      </c>
    </row>
    <row r="252" spans="1:9" hidden="1" outlineLevel="1" x14ac:dyDescent="0.3">
      <c r="B252" s="58" t="s">
        <v>62</v>
      </c>
      <c r="C252" s="59"/>
      <c r="D252" s="60" t="s">
        <v>941</v>
      </c>
      <c r="E252" s="68" t="s">
        <v>940</v>
      </c>
      <c r="G252">
        <f t="shared" ref="G252:G270" si="12">IFERROR(ROUND(D253, 0), 0)</f>
        <v>0</v>
      </c>
      <c r="I252">
        <f t="shared" si="7"/>
        <v>2018</v>
      </c>
    </row>
    <row r="253" spans="1:9" hidden="1" outlineLevel="1" x14ac:dyDescent="0.3">
      <c r="B253" s="61"/>
      <c r="C253" s="32"/>
      <c r="D253" s="26"/>
      <c r="E253" s="186">
        <f>mapping!$C$1</f>
        <v>2018</v>
      </c>
      <c r="G253">
        <f t="shared" si="12"/>
        <v>0</v>
      </c>
      <c r="I253">
        <f t="shared" si="7"/>
        <v>0</v>
      </c>
    </row>
    <row r="254" spans="1:9" hidden="1" outlineLevel="1" x14ac:dyDescent="0.3">
      <c r="B254" s="40" t="s">
        <v>63</v>
      </c>
      <c r="C254" s="32"/>
      <c r="D254" s="27" t="s">
        <v>942</v>
      </c>
      <c r="E254" s="39"/>
      <c r="G254">
        <f t="shared" si="12"/>
        <v>0</v>
      </c>
      <c r="I254">
        <f t="shared" si="7"/>
        <v>0</v>
      </c>
    </row>
    <row r="255" spans="1:9" hidden="1" outlineLevel="1" x14ac:dyDescent="0.3">
      <c r="B255" s="61"/>
      <c r="C255" s="32"/>
      <c r="D255" s="56"/>
      <c r="E255" s="39"/>
      <c r="G255">
        <f t="shared" si="12"/>
        <v>0</v>
      </c>
      <c r="I255">
        <f t="shared" si="7"/>
        <v>0</v>
      </c>
    </row>
    <row r="256" spans="1:9" hidden="1" outlineLevel="1" x14ac:dyDescent="0.3">
      <c r="B256" s="40" t="s">
        <v>64</v>
      </c>
      <c r="C256" s="32"/>
      <c r="D256" s="29" t="s">
        <v>943</v>
      </c>
      <c r="E256" s="62" t="s">
        <v>944</v>
      </c>
      <c r="G256">
        <f t="shared" si="12"/>
        <v>0</v>
      </c>
      <c r="I256">
        <f t="shared" si="7"/>
        <v>0</v>
      </c>
    </row>
    <row r="257" spans="1:9" hidden="1" outlineLevel="1" x14ac:dyDescent="0.3">
      <c r="B257" s="61"/>
      <c r="C257" s="32"/>
      <c r="D257" s="57"/>
      <c r="E257" s="63"/>
      <c r="G257">
        <f t="shared" si="12"/>
        <v>0</v>
      </c>
      <c r="I257">
        <f t="shared" si="7"/>
        <v>0</v>
      </c>
    </row>
    <row r="258" spans="1:9" hidden="1" outlineLevel="1" x14ac:dyDescent="0.3">
      <c r="B258" s="38"/>
      <c r="C258" s="32"/>
      <c r="D258" s="27" t="s">
        <v>945</v>
      </c>
      <c r="E258" s="41" t="s">
        <v>946</v>
      </c>
      <c r="G258">
        <f t="shared" si="12"/>
        <v>0</v>
      </c>
      <c r="I258">
        <f t="shared" si="7"/>
        <v>0</v>
      </c>
    </row>
    <row r="259" spans="1:9" hidden="1" outlineLevel="1" x14ac:dyDescent="0.3">
      <c r="B259" s="38"/>
      <c r="C259" s="32"/>
      <c r="D259" s="26"/>
      <c r="E259" s="64"/>
      <c r="G259">
        <f t="shared" si="12"/>
        <v>0</v>
      </c>
      <c r="I259">
        <f t="shared" ref="I259:I322" si="13">IFERROR(ROUND(E260, 0), 0)</f>
        <v>0</v>
      </c>
    </row>
    <row r="260" spans="1:9" hidden="1" outlineLevel="1" x14ac:dyDescent="0.3">
      <c r="B260" s="38"/>
      <c r="C260" s="32"/>
      <c r="D260" s="27" t="s">
        <v>947</v>
      </c>
      <c r="E260" s="41" t="s">
        <v>948</v>
      </c>
      <c r="G260">
        <f>IFERROR(ROUND(D261, 0), 0)</f>
        <v>0</v>
      </c>
      <c r="I260">
        <f t="shared" si="13"/>
        <v>0</v>
      </c>
    </row>
    <row r="261" spans="1:9" hidden="1" outlineLevel="1" x14ac:dyDescent="0.3">
      <c r="B261" s="38"/>
      <c r="C261" s="32"/>
      <c r="D261" s="26"/>
      <c r="E261" s="64"/>
      <c r="G261">
        <f t="shared" si="12"/>
        <v>0</v>
      </c>
      <c r="I261">
        <f t="shared" si="13"/>
        <v>0</v>
      </c>
    </row>
    <row r="262" spans="1:9" hidden="1" outlineLevel="1" x14ac:dyDescent="0.3">
      <c r="B262" s="38"/>
      <c r="C262" s="32"/>
      <c r="D262" s="27" t="s">
        <v>949</v>
      </c>
      <c r="E262" s="41" t="s">
        <v>950</v>
      </c>
      <c r="G262">
        <f t="shared" si="12"/>
        <v>0</v>
      </c>
      <c r="I262">
        <f t="shared" si="13"/>
        <v>0</v>
      </c>
    </row>
    <row r="263" spans="1:9" hidden="1" outlineLevel="1" x14ac:dyDescent="0.3">
      <c r="B263" s="38"/>
      <c r="C263" s="32"/>
      <c r="D263" s="26"/>
      <c r="E263" s="64"/>
      <c r="G263">
        <f t="shared" si="12"/>
        <v>11</v>
      </c>
      <c r="I263">
        <f t="shared" si="13"/>
        <v>12</v>
      </c>
    </row>
    <row r="264" spans="1:9" hidden="1" outlineLevel="1" x14ac:dyDescent="0.3">
      <c r="B264" s="38"/>
      <c r="C264" s="32"/>
      <c r="D264" s="378">
        <v>11</v>
      </c>
      <c r="E264" s="379">
        <v>12</v>
      </c>
      <c r="G264">
        <f t="shared" si="12"/>
        <v>0</v>
      </c>
      <c r="I264">
        <f t="shared" si="13"/>
        <v>0</v>
      </c>
    </row>
    <row r="265" spans="1:9" hidden="1" outlineLevel="1" x14ac:dyDescent="0.3">
      <c r="B265" s="38"/>
      <c r="C265" s="32"/>
      <c r="D265" s="26"/>
      <c r="E265" s="64"/>
      <c r="G265">
        <f t="shared" si="12"/>
        <v>0</v>
      </c>
      <c r="I265">
        <f t="shared" si="13"/>
        <v>0</v>
      </c>
    </row>
    <row r="266" spans="1:9" hidden="1" outlineLevel="1" x14ac:dyDescent="0.3">
      <c r="B266" s="27" t="s">
        <v>954</v>
      </c>
      <c r="C266" s="32"/>
      <c r="D266" s="27" t="s">
        <v>951</v>
      </c>
      <c r="E266" s="41" t="s">
        <v>952</v>
      </c>
      <c r="G266">
        <f t="shared" si="12"/>
        <v>0</v>
      </c>
      <c r="I266">
        <f t="shared" si="13"/>
        <v>0</v>
      </c>
    </row>
    <row r="267" spans="1:9" hidden="1" outlineLevel="1" x14ac:dyDescent="0.3">
      <c r="B267" s="38"/>
      <c r="C267" s="32"/>
      <c r="D267" s="26"/>
      <c r="E267" s="64"/>
      <c r="G267">
        <f t="shared" si="12"/>
        <v>0</v>
      </c>
      <c r="I267">
        <f t="shared" si="13"/>
        <v>0</v>
      </c>
    </row>
    <row r="268" spans="1:9" hidden="1" outlineLevel="1" x14ac:dyDescent="0.3">
      <c r="B268" s="27" t="s">
        <v>955</v>
      </c>
      <c r="D268" s="27" t="s">
        <v>59</v>
      </c>
      <c r="E268" s="27" t="s">
        <v>953</v>
      </c>
      <c r="G268">
        <f t="shared" si="12"/>
        <v>0</v>
      </c>
      <c r="I268">
        <f t="shared" si="13"/>
        <v>0</v>
      </c>
    </row>
    <row r="269" spans="1:9" ht="15" hidden="1" outlineLevel="1" thickBot="1" x14ac:dyDescent="0.35">
      <c r="B269" s="65"/>
      <c r="C269" s="43"/>
      <c r="D269" s="43"/>
      <c r="E269" s="43"/>
      <c r="G269">
        <f t="shared" si="12"/>
        <v>0</v>
      </c>
      <c r="I269">
        <f t="shared" si="13"/>
        <v>0</v>
      </c>
    </row>
    <row r="270" spans="1:9" ht="15" collapsed="1" thickBot="1" x14ac:dyDescent="0.35">
      <c r="A270" s="55" t="str">
        <f>E252</f>
        <v>1099 -MISC</v>
      </c>
      <c r="G270">
        <f t="shared" si="12"/>
        <v>0</v>
      </c>
      <c r="I270">
        <f t="shared" si="13"/>
        <v>0</v>
      </c>
    </row>
    <row r="271" spans="1:9" hidden="1" outlineLevel="1" x14ac:dyDescent="0.3">
      <c r="B271" s="58" t="s">
        <v>62</v>
      </c>
      <c r="C271" s="59"/>
      <c r="D271" s="60" t="s">
        <v>941</v>
      </c>
      <c r="E271" s="68" t="s">
        <v>940</v>
      </c>
      <c r="G271">
        <f t="shared" ref="G271:G278" si="14">IFERROR(ROUND(D272, 0), 0)</f>
        <v>0</v>
      </c>
      <c r="I271">
        <f t="shared" si="13"/>
        <v>2018</v>
      </c>
    </row>
    <row r="272" spans="1:9" hidden="1" outlineLevel="1" x14ac:dyDescent="0.3">
      <c r="B272" s="61"/>
      <c r="C272" s="32"/>
      <c r="D272" s="26"/>
      <c r="E272" s="186">
        <f>mapping!$C$1</f>
        <v>2018</v>
      </c>
      <c r="G272">
        <f t="shared" si="14"/>
        <v>0</v>
      </c>
      <c r="I272">
        <f t="shared" si="13"/>
        <v>0</v>
      </c>
    </row>
    <row r="273" spans="2:9" hidden="1" outlineLevel="1" x14ac:dyDescent="0.3">
      <c r="B273" s="40" t="s">
        <v>63</v>
      </c>
      <c r="C273" s="32"/>
      <c r="D273" s="27" t="s">
        <v>942</v>
      </c>
      <c r="E273" s="39"/>
      <c r="G273">
        <f t="shared" si="14"/>
        <v>0</v>
      </c>
      <c r="I273">
        <f t="shared" si="13"/>
        <v>0</v>
      </c>
    </row>
    <row r="274" spans="2:9" hidden="1" outlineLevel="1" x14ac:dyDescent="0.3">
      <c r="B274" s="61"/>
      <c r="C274" s="32"/>
      <c r="D274" s="56"/>
      <c r="E274" s="39"/>
      <c r="G274">
        <f t="shared" si="14"/>
        <v>0</v>
      </c>
      <c r="I274">
        <f t="shared" si="13"/>
        <v>0</v>
      </c>
    </row>
    <row r="275" spans="2:9" hidden="1" outlineLevel="1" x14ac:dyDescent="0.3">
      <c r="B275" s="40" t="s">
        <v>64</v>
      </c>
      <c r="C275" s="32"/>
      <c r="D275" s="29" t="s">
        <v>943</v>
      </c>
      <c r="E275" s="62" t="s">
        <v>944</v>
      </c>
      <c r="G275">
        <f t="shared" si="14"/>
        <v>0</v>
      </c>
      <c r="I275">
        <f t="shared" si="13"/>
        <v>0</v>
      </c>
    </row>
    <row r="276" spans="2:9" hidden="1" outlineLevel="1" x14ac:dyDescent="0.3">
      <c r="B276" s="61"/>
      <c r="C276" s="32"/>
      <c r="D276" s="57"/>
      <c r="E276" s="63"/>
      <c r="G276">
        <f t="shared" si="14"/>
        <v>0</v>
      </c>
      <c r="I276">
        <f t="shared" si="13"/>
        <v>0</v>
      </c>
    </row>
    <row r="277" spans="2:9" hidden="1" outlineLevel="1" x14ac:dyDescent="0.3">
      <c r="B277" s="38"/>
      <c r="C277" s="32"/>
      <c r="D277" s="27" t="s">
        <v>945</v>
      </c>
      <c r="E277" s="41" t="s">
        <v>946</v>
      </c>
      <c r="G277">
        <f t="shared" si="14"/>
        <v>0</v>
      </c>
      <c r="I277">
        <f t="shared" si="13"/>
        <v>0</v>
      </c>
    </row>
    <row r="278" spans="2:9" hidden="1" outlineLevel="1" x14ac:dyDescent="0.3">
      <c r="B278" s="38"/>
      <c r="C278" s="32"/>
      <c r="D278" s="26"/>
      <c r="E278" s="64"/>
      <c r="G278">
        <f t="shared" si="14"/>
        <v>0</v>
      </c>
      <c r="I278">
        <f t="shared" ref="I278:I308" si="15">IFERROR(ROUND(E279, 0), 0)</f>
        <v>0</v>
      </c>
    </row>
    <row r="279" spans="2:9" hidden="1" outlineLevel="1" x14ac:dyDescent="0.3">
      <c r="B279" s="38"/>
      <c r="C279" s="32"/>
      <c r="D279" s="27" t="s">
        <v>947</v>
      </c>
      <c r="E279" s="41" t="s">
        <v>948</v>
      </c>
      <c r="G279">
        <f>IFERROR(ROUND(D280, 0), 0)</f>
        <v>0</v>
      </c>
      <c r="I279">
        <f t="shared" si="15"/>
        <v>0</v>
      </c>
    </row>
    <row r="280" spans="2:9" hidden="1" outlineLevel="1" x14ac:dyDescent="0.3">
      <c r="B280" s="38"/>
      <c r="C280" s="32"/>
      <c r="D280" s="26"/>
      <c r="E280" s="64"/>
      <c r="G280">
        <f t="shared" ref="G280:G297" si="16">IFERROR(ROUND(D281, 0), 0)</f>
        <v>0</v>
      </c>
      <c r="I280">
        <f t="shared" si="15"/>
        <v>0</v>
      </c>
    </row>
    <row r="281" spans="2:9" hidden="1" outlineLevel="1" x14ac:dyDescent="0.3">
      <c r="B281" s="38"/>
      <c r="C281" s="32"/>
      <c r="D281" s="27" t="s">
        <v>949</v>
      </c>
      <c r="E281" s="41" t="s">
        <v>950</v>
      </c>
      <c r="G281">
        <f t="shared" si="16"/>
        <v>0</v>
      </c>
      <c r="I281">
        <f t="shared" si="15"/>
        <v>0</v>
      </c>
    </row>
    <row r="282" spans="2:9" hidden="1" outlineLevel="1" x14ac:dyDescent="0.3">
      <c r="B282" s="38"/>
      <c r="C282" s="32"/>
      <c r="D282" s="26"/>
      <c r="E282" s="64"/>
      <c r="G282">
        <f t="shared" si="16"/>
        <v>11</v>
      </c>
      <c r="I282">
        <f t="shared" si="15"/>
        <v>12</v>
      </c>
    </row>
    <row r="283" spans="2:9" hidden="1" outlineLevel="1" x14ac:dyDescent="0.3">
      <c r="B283" s="38"/>
      <c r="C283" s="32"/>
      <c r="D283" s="378">
        <v>11</v>
      </c>
      <c r="E283" s="379">
        <v>12</v>
      </c>
      <c r="G283">
        <f t="shared" si="16"/>
        <v>0</v>
      </c>
      <c r="I283">
        <f t="shared" si="15"/>
        <v>0</v>
      </c>
    </row>
    <row r="284" spans="2:9" hidden="1" outlineLevel="1" x14ac:dyDescent="0.3">
      <c r="B284" s="38"/>
      <c r="C284" s="32"/>
      <c r="D284" s="26"/>
      <c r="E284" s="64"/>
      <c r="G284">
        <f t="shared" si="16"/>
        <v>0</v>
      </c>
      <c r="I284">
        <f t="shared" si="15"/>
        <v>0</v>
      </c>
    </row>
    <row r="285" spans="2:9" hidden="1" outlineLevel="1" x14ac:dyDescent="0.3">
      <c r="B285" s="27" t="s">
        <v>954</v>
      </c>
      <c r="C285" s="32"/>
      <c r="D285" s="27" t="s">
        <v>951</v>
      </c>
      <c r="E285" s="41" t="s">
        <v>952</v>
      </c>
      <c r="G285">
        <f t="shared" si="16"/>
        <v>0</v>
      </c>
      <c r="I285">
        <f t="shared" si="15"/>
        <v>0</v>
      </c>
    </row>
    <row r="286" spans="2:9" hidden="1" outlineLevel="1" x14ac:dyDescent="0.3">
      <c r="B286" s="38"/>
      <c r="C286" s="32"/>
      <c r="D286" s="26"/>
      <c r="E286" s="64"/>
      <c r="G286">
        <f t="shared" si="16"/>
        <v>0</v>
      </c>
      <c r="I286">
        <f t="shared" si="15"/>
        <v>0</v>
      </c>
    </row>
    <row r="287" spans="2:9" hidden="1" outlineLevel="1" x14ac:dyDescent="0.3">
      <c r="B287" s="27" t="s">
        <v>955</v>
      </c>
      <c r="D287" s="27" t="s">
        <v>59</v>
      </c>
      <c r="E287" s="27" t="s">
        <v>953</v>
      </c>
      <c r="G287">
        <f t="shared" si="16"/>
        <v>0</v>
      </c>
      <c r="I287">
        <f t="shared" si="15"/>
        <v>0</v>
      </c>
    </row>
    <row r="288" spans="2:9" ht="15" hidden="1" outlineLevel="1" thickBot="1" x14ac:dyDescent="0.35">
      <c r="B288" s="65"/>
      <c r="C288" s="43"/>
      <c r="D288" s="43"/>
      <c r="E288" s="43"/>
      <c r="G288">
        <f t="shared" si="16"/>
        <v>0</v>
      </c>
      <c r="I288">
        <f t="shared" si="15"/>
        <v>0</v>
      </c>
    </row>
    <row r="289" spans="1:9" ht="15" collapsed="1" thickBot="1" x14ac:dyDescent="0.35">
      <c r="A289" s="55" t="str">
        <f>E271</f>
        <v>1099 -MISC</v>
      </c>
      <c r="G289">
        <f t="shared" si="16"/>
        <v>0</v>
      </c>
      <c r="I289">
        <f t="shared" si="15"/>
        <v>0</v>
      </c>
    </row>
    <row r="290" spans="1:9" hidden="1" outlineLevel="1" x14ac:dyDescent="0.3">
      <c r="B290" s="58" t="s">
        <v>62</v>
      </c>
      <c r="C290" s="59"/>
      <c r="D290" s="60" t="s">
        <v>941</v>
      </c>
      <c r="E290" s="68" t="s">
        <v>940</v>
      </c>
      <c r="G290">
        <f t="shared" si="16"/>
        <v>0</v>
      </c>
      <c r="I290">
        <f t="shared" si="15"/>
        <v>2018</v>
      </c>
    </row>
    <row r="291" spans="1:9" hidden="1" outlineLevel="1" x14ac:dyDescent="0.3">
      <c r="B291" s="61"/>
      <c r="C291" s="32"/>
      <c r="D291" s="26"/>
      <c r="E291" s="186">
        <f>mapping!$C$1</f>
        <v>2018</v>
      </c>
      <c r="G291">
        <f t="shared" si="16"/>
        <v>0</v>
      </c>
      <c r="I291">
        <f t="shared" si="15"/>
        <v>0</v>
      </c>
    </row>
    <row r="292" spans="1:9" hidden="1" outlineLevel="1" x14ac:dyDescent="0.3">
      <c r="B292" s="40" t="s">
        <v>63</v>
      </c>
      <c r="C292" s="32"/>
      <c r="D292" s="27" t="s">
        <v>942</v>
      </c>
      <c r="E292" s="39"/>
      <c r="G292">
        <f t="shared" si="16"/>
        <v>0</v>
      </c>
      <c r="I292">
        <f t="shared" si="15"/>
        <v>0</v>
      </c>
    </row>
    <row r="293" spans="1:9" hidden="1" outlineLevel="1" x14ac:dyDescent="0.3">
      <c r="B293" s="61"/>
      <c r="C293" s="32"/>
      <c r="D293" s="56"/>
      <c r="E293" s="39"/>
      <c r="G293">
        <f t="shared" si="16"/>
        <v>0</v>
      </c>
      <c r="I293">
        <f t="shared" si="15"/>
        <v>0</v>
      </c>
    </row>
    <row r="294" spans="1:9" hidden="1" outlineLevel="1" x14ac:dyDescent="0.3">
      <c r="B294" s="40" t="s">
        <v>64</v>
      </c>
      <c r="C294" s="32"/>
      <c r="D294" s="29" t="s">
        <v>943</v>
      </c>
      <c r="E294" s="62" t="s">
        <v>944</v>
      </c>
      <c r="G294">
        <f t="shared" si="16"/>
        <v>0</v>
      </c>
      <c r="I294">
        <f t="shared" si="15"/>
        <v>0</v>
      </c>
    </row>
    <row r="295" spans="1:9" hidden="1" outlineLevel="1" x14ac:dyDescent="0.3">
      <c r="B295" s="61"/>
      <c r="C295" s="32"/>
      <c r="D295" s="57"/>
      <c r="E295" s="63"/>
      <c r="G295">
        <f t="shared" si="16"/>
        <v>0</v>
      </c>
      <c r="I295">
        <f t="shared" si="15"/>
        <v>0</v>
      </c>
    </row>
    <row r="296" spans="1:9" hidden="1" outlineLevel="1" x14ac:dyDescent="0.3">
      <c r="B296" s="38"/>
      <c r="C296" s="32"/>
      <c r="D296" s="27" t="s">
        <v>945</v>
      </c>
      <c r="E296" s="41" t="s">
        <v>946</v>
      </c>
      <c r="G296">
        <f t="shared" si="16"/>
        <v>0</v>
      </c>
      <c r="I296">
        <f t="shared" si="15"/>
        <v>0</v>
      </c>
    </row>
    <row r="297" spans="1:9" hidden="1" outlineLevel="1" x14ac:dyDescent="0.3">
      <c r="B297" s="38"/>
      <c r="C297" s="32"/>
      <c r="D297" s="26"/>
      <c r="E297" s="64"/>
      <c r="G297">
        <f t="shared" si="16"/>
        <v>0</v>
      </c>
      <c r="I297">
        <f t="shared" si="15"/>
        <v>0</v>
      </c>
    </row>
    <row r="298" spans="1:9" hidden="1" outlineLevel="1" x14ac:dyDescent="0.3">
      <c r="B298" s="38"/>
      <c r="C298" s="32"/>
      <c r="D298" s="27" t="s">
        <v>947</v>
      </c>
      <c r="E298" s="41" t="s">
        <v>948</v>
      </c>
      <c r="G298">
        <f>IFERROR(ROUND(D299, 0), 0)</f>
        <v>0</v>
      </c>
      <c r="I298">
        <f t="shared" si="15"/>
        <v>0</v>
      </c>
    </row>
    <row r="299" spans="1:9" hidden="1" outlineLevel="1" x14ac:dyDescent="0.3">
      <c r="B299" s="38"/>
      <c r="C299" s="32"/>
      <c r="D299" s="26"/>
      <c r="E299" s="64"/>
      <c r="G299">
        <f t="shared" ref="G299:G308" si="17">IFERROR(ROUND(D300, 0), 0)</f>
        <v>0</v>
      </c>
      <c r="I299">
        <f t="shared" si="15"/>
        <v>0</v>
      </c>
    </row>
    <row r="300" spans="1:9" hidden="1" outlineLevel="1" x14ac:dyDescent="0.3">
      <c r="B300" s="38"/>
      <c r="C300" s="32"/>
      <c r="D300" s="27" t="s">
        <v>949</v>
      </c>
      <c r="E300" s="41" t="s">
        <v>950</v>
      </c>
      <c r="G300">
        <f t="shared" si="17"/>
        <v>0</v>
      </c>
      <c r="I300">
        <f t="shared" si="15"/>
        <v>0</v>
      </c>
    </row>
    <row r="301" spans="1:9" hidden="1" outlineLevel="1" x14ac:dyDescent="0.3">
      <c r="B301" s="38"/>
      <c r="C301" s="32"/>
      <c r="D301" s="26"/>
      <c r="E301" s="64"/>
      <c r="G301">
        <f t="shared" si="17"/>
        <v>11</v>
      </c>
      <c r="I301">
        <f t="shared" si="15"/>
        <v>12</v>
      </c>
    </row>
    <row r="302" spans="1:9" hidden="1" outlineLevel="1" x14ac:dyDescent="0.3">
      <c r="B302" s="38"/>
      <c r="C302" s="32"/>
      <c r="D302" s="378">
        <v>11</v>
      </c>
      <c r="E302" s="379">
        <v>12</v>
      </c>
      <c r="G302">
        <f t="shared" si="17"/>
        <v>0</v>
      </c>
      <c r="I302">
        <f t="shared" si="15"/>
        <v>0</v>
      </c>
    </row>
    <row r="303" spans="1:9" hidden="1" outlineLevel="1" x14ac:dyDescent="0.3">
      <c r="B303" s="38"/>
      <c r="C303" s="32"/>
      <c r="D303" s="26"/>
      <c r="E303" s="64"/>
      <c r="G303">
        <f t="shared" si="17"/>
        <v>0</v>
      </c>
      <c r="I303">
        <f t="shared" si="15"/>
        <v>0</v>
      </c>
    </row>
    <row r="304" spans="1:9" hidden="1" outlineLevel="1" x14ac:dyDescent="0.3">
      <c r="B304" s="27" t="s">
        <v>954</v>
      </c>
      <c r="C304" s="32"/>
      <c r="D304" s="27" t="s">
        <v>951</v>
      </c>
      <c r="E304" s="41" t="s">
        <v>952</v>
      </c>
      <c r="G304">
        <f t="shared" si="17"/>
        <v>0</v>
      </c>
      <c r="I304">
        <f t="shared" si="15"/>
        <v>0</v>
      </c>
    </row>
    <row r="305" spans="1:9" hidden="1" outlineLevel="1" x14ac:dyDescent="0.3">
      <c r="B305" s="38"/>
      <c r="C305" s="32"/>
      <c r="D305" s="26"/>
      <c r="E305" s="64"/>
      <c r="G305">
        <f t="shared" si="17"/>
        <v>0</v>
      </c>
      <c r="I305">
        <f t="shared" si="15"/>
        <v>0</v>
      </c>
    </row>
    <row r="306" spans="1:9" hidden="1" outlineLevel="1" x14ac:dyDescent="0.3">
      <c r="B306" s="27" t="s">
        <v>955</v>
      </c>
      <c r="D306" s="27" t="s">
        <v>59</v>
      </c>
      <c r="E306" s="27" t="s">
        <v>953</v>
      </c>
      <c r="G306">
        <f t="shared" si="17"/>
        <v>0</v>
      </c>
      <c r="I306">
        <f t="shared" si="15"/>
        <v>0</v>
      </c>
    </row>
    <row r="307" spans="1:9" ht="15" hidden="1" outlineLevel="1" thickBot="1" x14ac:dyDescent="0.35">
      <c r="B307" s="65"/>
      <c r="C307" s="43"/>
      <c r="D307" s="43"/>
      <c r="E307" s="43"/>
      <c r="G307">
        <f t="shared" si="17"/>
        <v>0</v>
      </c>
      <c r="I307">
        <f t="shared" si="15"/>
        <v>0</v>
      </c>
    </row>
    <row r="308" spans="1:9" ht="15" collapsed="1" thickBot="1" x14ac:dyDescent="0.35">
      <c r="A308" s="55" t="str">
        <f>E290</f>
        <v>1099 -MISC</v>
      </c>
      <c r="G308">
        <f t="shared" si="17"/>
        <v>0</v>
      </c>
      <c r="I308">
        <f t="shared" si="15"/>
        <v>0</v>
      </c>
    </row>
    <row r="309" spans="1:9" x14ac:dyDescent="0.3">
      <c r="G309">
        <f t="shared" ref="G309:G362" si="18">IFERROR(ROUND(D310, 0), 0)</f>
        <v>0</v>
      </c>
      <c r="I309">
        <f t="shared" si="13"/>
        <v>0</v>
      </c>
    </row>
    <row r="310" spans="1:9" x14ac:dyDescent="0.3">
      <c r="G310">
        <f t="shared" si="18"/>
        <v>0</v>
      </c>
      <c r="I310">
        <f t="shared" si="13"/>
        <v>0</v>
      </c>
    </row>
    <row r="311" spans="1:9" x14ac:dyDescent="0.3">
      <c r="G311">
        <f t="shared" si="18"/>
        <v>0</v>
      </c>
      <c r="I311">
        <f t="shared" si="13"/>
        <v>0</v>
      </c>
    </row>
    <row r="312" spans="1:9" x14ac:dyDescent="0.3">
      <c r="G312">
        <f t="shared" si="18"/>
        <v>0</v>
      </c>
      <c r="I312">
        <f t="shared" si="13"/>
        <v>0</v>
      </c>
    </row>
    <row r="313" spans="1:9" x14ac:dyDescent="0.3">
      <c r="G313">
        <f t="shared" si="18"/>
        <v>0</v>
      </c>
      <c r="I313">
        <f t="shared" si="13"/>
        <v>0</v>
      </c>
    </row>
    <row r="314" spans="1:9" x14ac:dyDescent="0.3">
      <c r="B314" t="s">
        <v>355</v>
      </c>
      <c r="G314">
        <f t="shared" si="18"/>
        <v>0</v>
      </c>
      <c r="I314">
        <f t="shared" si="13"/>
        <v>0</v>
      </c>
    </row>
    <row r="315" spans="1:9" x14ac:dyDescent="0.3">
      <c r="G315">
        <f t="shared" si="18"/>
        <v>0</v>
      </c>
      <c r="I315">
        <f t="shared" si="13"/>
        <v>0</v>
      </c>
    </row>
    <row r="316" spans="1:9" x14ac:dyDescent="0.3">
      <c r="G316">
        <f t="shared" si="18"/>
        <v>0</v>
      </c>
      <c r="I316">
        <f t="shared" si="13"/>
        <v>0</v>
      </c>
    </row>
    <row r="317" spans="1:9" x14ac:dyDescent="0.3">
      <c r="G317">
        <f t="shared" si="18"/>
        <v>0</v>
      </c>
      <c r="I317">
        <f t="shared" si="13"/>
        <v>0</v>
      </c>
    </row>
    <row r="318" spans="1:9" x14ac:dyDescent="0.3">
      <c r="G318">
        <f t="shared" si="18"/>
        <v>0</v>
      </c>
      <c r="I318">
        <f t="shared" si="13"/>
        <v>0</v>
      </c>
    </row>
    <row r="319" spans="1:9" x14ac:dyDescent="0.3">
      <c r="G319">
        <f t="shared" si="18"/>
        <v>0</v>
      </c>
      <c r="I319">
        <f t="shared" si="13"/>
        <v>0</v>
      </c>
    </row>
    <row r="320" spans="1:9" x14ac:dyDescent="0.3">
      <c r="G320">
        <f t="shared" si="18"/>
        <v>0</v>
      </c>
      <c r="I320">
        <f t="shared" si="13"/>
        <v>0</v>
      </c>
    </row>
    <row r="321" spans="7:9" x14ac:dyDescent="0.3">
      <c r="G321">
        <f t="shared" si="18"/>
        <v>0</v>
      </c>
      <c r="I321">
        <f t="shared" si="13"/>
        <v>0</v>
      </c>
    </row>
    <row r="322" spans="7:9" x14ac:dyDescent="0.3">
      <c r="G322">
        <f t="shared" si="18"/>
        <v>0</v>
      </c>
      <c r="I322">
        <f t="shared" si="13"/>
        <v>0</v>
      </c>
    </row>
    <row r="323" spans="7:9" x14ac:dyDescent="0.3">
      <c r="G323">
        <f t="shared" si="18"/>
        <v>0</v>
      </c>
      <c r="I323">
        <f t="shared" ref="I323:I386" si="19">IFERROR(ROUND(E324, 0), 0)</f>
        <v>0</v>
      </c>
    </row>
    <row r="324" spans="7:9" x14ac:dyDescent="0.3">
      <c r="G324">
        <f t="shared" si="18"/>
        <v>0</v>
      </c>
      <c r="I324">
        <f t="shared" si="19"/>
        <v>0</v>
      </c>
    </row>
    <row r="325" spans="7:9" x14ac:dyDescent="0.3">
      <c r="G325">
        <f t="shared" si="18"/>
        <v>0</v>
      </c>
      <c r="I325">
        <f t="shared" si="19"/>
        <v>0</v>
      </c>
    </row>
    <row r="326" spans="7:9" x14ac:dyDescent="0.3">
      <c r="G326">
        <f t="shared" si="18"/>
        <v>0</v>
      </c>
      <c r="I326">
        <f t="shared" si="19"/>
        <v>0</v>
      </c>
    </row>
    <row r="327" spans="7:9" x14ac:dyDescent="0.3">
      <c r="G327">
        <f t="shared" si="18"/>
        <v>0</v>
      </c>
      <c r="I327">
        <f t="shared" si="19"/>
        <v>0</v>
      </c>
    </row>
    <row r="328" spans="7:9" x14ac:dyDescent="0.3">
      <c r="G328">
        <f t="shared" si="18"/>
        <v>0</v>
      </c>
      <c r="I328">
        <f t="shared" si="19"/>
        <v>0</v>
      </c>
    </row>
    <row r="329" spans="7:9" x14ac:dyDescent="0.3">
      <c r="G329">
        <f t="shared" si="18"/>
        <v>0</v>
      </c>
      <c r="I329">
        <f t="shared" si="19"/>
        <v>0</v>
      </c>
    </row>
    <row r="330" spans="7:9" x14ac:dyDescent="0.3">
      <c r="G330">
        <f t="shared" si="18"/>
        <v>0</v>
      </c>
      <c r="I330">
        <f t="shared" si="19"/>
        <v>0</v>
      </c>
    </row>
    <row r="331" spans="7:9" x14ac:dyDescent="0.3">
      <c r="G331">
        <f t="shared" si="18"/>
        <v>0</v>
      </c>
      <c r="I331">
        <f t="shared" si="19"/>
        <v>0</v>
      </c>
    </row>
    <row r="332" spans="7:9" x14ac:dyDescent="0.3">
      <c r="G332">
        <f t="shared" si="18"/>
        <v>0</v>
      </c>
      <c r="I332">
        <f t="shared" si="19"/>
        <v>0</v>
      </c>
    </row>
    <row r="333" spans="7:9" x14ac:dyDescent="0.3">
      <c r="G333">
        <f t="shared" si="18"/>
        <v>0</v>
      </c>
      <c r="I333">
        <f t="shared" si="19"/>
        <v>0</v>
      </c>
    </row>
    <row r="334" spans="7:9" x14ac:dyDescent="0.3">
      <c r="G334">
        <f t="shared" si="18"/>
        <v>0</v>
      </c>
      <c r="I334">
        <f t="shared" si="19"/>
        <v>0</v>
      </c>
    </row>
    <row r="335" spans="7:9" x14ac:dyDescent="0.3">
      <c r="G335">
        <f t="shared" si="18"/>
        <v>0</v>
      </c>
      <c r="I335">
        <f t="shared" si="19"/>
        <v>0</v>
      </c>
    </row>
    <row r="336" spans="7:9" x14ac:dyDescent="0.3">
      <c r="G336">
        <f t="shared" si="18"/>
        <v>0</v>
      </c>
      <c r="I336">
        <f t="shared" si="19"/>
        <v>0</v>
      </c>
    </row>
    <row r="337" spans="7:9" x14ac:dyDescent="0.3">
      <c r="G337">
        <f t="shared" si="18"/>
        <v>0</v>
      </c>
      <c r="I337">
        <f t="shared" si="19"/>
        <v>0</v>
      </c>
    </row>
    <row r="338" spans="7:9" x14ac:dyDescent="0.3">
      <c r="G338">
        <f t="shared" si="18"/>
        <v>0</v>
      </c>
      <c r="I338">
        <f t="shared" si="19"/>
        <v>0</v>
      </c>
    </row>
    <row r="339" spans="7:9" x14ac:dyDescent="0.3">
      <c r="G339">
        <f t="shared" si="18"/>
        <v>0</v>
      </c>
      <c r="I339">
        <f t="shared" si="19"/>
        <v>0</v>
      </c>
    </row>
    <row r="340" spans="7:9" x14ac:dyDescent="0.3">
      <c r="G340">
        <f t="shared" si="18"/>
        <v>0</v>
      </c>
      <c r="I340">
        <f t="shared" si="19"/>
        <v>0</v>
      </c>
    </row>
    <row r="341" spans="7:9" x14ac:dyDescent="0.3">
      <c r="G341">
        <f t="shared" si="18"/>
        <v>0</v>
      </c>
      <c r="I341">
        <f t="shared" si="19"/>
        <v>0</v>
      </c>
    </row>
    <row r="342" spans="7:9" x14ac:dyDescent="0.3">
      <c r="G342">
        <f t="shared" si="18"/>
        <v>0</v>
      </c>
      <c r="I342">
        <f t="shared" si="19"/>
        <v>0</v>
      </c>
    </row>
    <row r="343" spans="7:9" x14ac:dyDescent="0.3">
      <c r="G343">
        <f t="shared" si="18"/>
        <v>0</v>
      </c>
      <c r="I343">
        <f t="shared" si="19"/>
        <v>0</v>
      </c>
    </row>
    <row r="344" spans="7:9" x14ac:dyDescent="0.3">
      <c r="G344">
        <f t="shared" si="18"/>
        <v>0</v>
      </c>
      <c r="I344">
        <f t="shared" si="19"/>
        <v>0</v>
      </c>
    </row>
    <row r="345" spans="7:9" x14ac:dyDescent="0.3">
      <c r="G345">
        <f t="shared" si="18"/>
        <v>0</v>
      </c>
      <c r="I345">
        <f t="shared" si="19"/>
        <v>0</v>
      </c>
    </row>
    <row r="346" spans="7:9" x14ac:dyDescent="0.3">
      <c r="G346">
        <f t="shared" si="18"/>
        <v>0</v>
      </c>
      <c r="I346">
        <f t="shared" si="19"/>
        <v>0</v>
      </c>
    </row>
    <row r="347" spans="7:9" x14ac:dyDescent="0.3">
      <c r="G347">
        <f t="shared" si="18"/>
        <v>0</v>
      </c>
      <c r="I347">
        <f t="shared" si="19"/>
        <v>0</v>
      </c>
    </row>
    <row r="348" spans="7:9" x14ac:dyDescent="0.3">
      <c r="G348">
        <f t="shared" si="18"/>
        <v>0</v>
      </c>
      <c r="I348">
        <f t="shared" si="19"/>
        <v>0</v>
      </c>
    </row>
    <row r="349" spans="7:9" x14ac:dyDescent="0.3">
      <c r="G349">
        <f t="shared" si="18"/>
        <v>0</v>
      </c>
      <c r="I349">
        <f t="shared" si="19"/>
        <v>0</v>
      </c>
    </row>
    <row r="350" spans="7:9" x14ac:dyDescent="0.3">
      <c r="G350">
        <f t="shared" si="18"/>
        <v>0</v>
      </c>
      <c r="I350">
        <f t="shared" si="19"/>
        <v>0</v>
      </c>
    </row>
    <row r="351" spans="7:9" x14ac:dyDescent="0.3">
      <c r="G351">
        <f t="shared" si="18"/>
        <v>0</v>
      </c>
      <c r="I351">
        <f t="shared" si="19"/>
        <v>0</v>
      </c>
    </row>
    <row r="352" spans="7:9" x14ac:dyDescent="0.3">
      <c r="G352">
        <f t="shared" si="18"/>
        <v>0</v>
      </c>
      <c r="I352">
        <f t="shared" si="19"/>
        <v>0</v>
      </c>
    </row>
    <row r="353" spans="7:9" x14ac:dyDescent="0.3">
      <c r="G353">
        <f t="shared" si="18"/>
        <v>0</v>
      </c>
      <c r="I353">
        <f t="shared" si="19"/>
        <v>0</v>
      </c>
    </row>
    <row r="354" spans="7:9" x14ac:dyDescent="0.3">
      <c r="G354">
        <f t="shared" si="18"/>
        <v>0</v>
      </c>
      <c r="I354">
        <f t="shared" si="19"/>
        <v>0</v>
      </c>
    </row>
    <row r="355" spans="7:9" x14ac:dyDescent="0.3">
      <c r="G355">
        <f t="shared" si="18"/>
        <v>0</v>
      </c>
      <c r="I355">
        <f t="shared" si="19"/>
        <v>0</v>
      </c>
    </row>
    <row r="356" spans="7:9" x14ac:dyDescent="0.3">
      <c r="G356">
        <f t="shared" si="18"/>
        <v>0</v>
      </c>
      <c r="I356">
        <f t="shared" si="19"/>
        <v>0</v>
      </c>
    </row>
    <row r="357" spans="7:9" x14ac:dyDescent="0.3">
      <c r="G357">
        <f t="shared" si="18"/>
        <v>0</v>
      </c>
      <c r="I357">
        <f t="shared" si="19"/>
        <v>0</v>
      </c>
    </row>
    <row r="358" spans="7:9" x14ac:dyDescent="0.3">
      <c r="G358">
        <f t="shared" si="18"/>
        <v>0</v>
      </c>
      <c r="I358">
        <f t="shared" si="19"/>
        <v>0</v>
      </c>
    </row>
    <row r="359" spans="7:9" x14ac:dyDescent="0.3">
      <c r="G359">
        <f t="shared" si="18"/>
        <v>0</v>
      </c>
      <c r="I359">
        <f t="shared" si="19"/>
        <v>0</v>
      </c>
    </row>
    <row r="360" spans="7:9" x14ac:dyDescent="0.3">
      <c r="G360">
        <f t="shared" si="18"/>
        <v>0</v>
      </c>
      <c r="I360">
        <f t="shared" si="19"/>
        <v>0</v>
      </c>
    </row>
    <row r="361" spans="7:9" x14ac:dyDescent="0.3">
      <c r="G361">
        <f t="shared" si="18"/>
        <v>0</v>
      </c>
      <c r="I361">
        <f t="shared" si="19"/>
        <v>0</v>
      </c>
    </row>
    <row r="362" spans="7:9" x14ac:dyDescent="0.3">
      <c r="G362">
        <f t="shared" si="18"/>
        <v>0</v>
      </c>
      <c r="I362">
        <f t="shared" si="19"/>
        <v>0</v>
      </c>
    </row>
    <row r="363" spans="7:9" x14ac:dyDescent="0.3">
      <c r="G363">
        <f t="shared" ref="G363:G426" si="20">IFERROR(ROUND(D364, 0), 0)</f>
        <v>0</v>
      </c>
      <c r="I363">
        <f t="shared" si="19"/>
        <v>0</v>
      </c>
    </row>
    <row r="364" spans="7:9" x14ac:dyDescent="0.3">
      <c r="G364">
        <f t="shared" si="20"/>
        <v>0</v>
      </c>
      <c r="I364">
        <f t="shared" si="19"/>
        <v>0</v>
      </c>
    </row>
    <row r="365" spans="7:9" x14ac:dyDescent="0.3">
      <c r="G365">
        <f t="shared" si="20"/>
        <v>0</v>
      </c>
      <c r="I365">
        <f t="shared" si="19"/>
        <v>0</v>
      </c>
    </row>
    <row r="366" spans="7:9" x14ac:dyDescent="0.3">
      <c r="G366">
        <f t="shared" si="20"/>
        <v>0</v>
      </c>
      <c r="I366">
        <f t="shared" si="19"/>
        <v>0</v>
      </c>
    </row>
    <row r="367" spans="7:9" x14ac:dyDescent="0.3">
      <c r="G367">
        <f t="shared" si="20"/>
        <v>0</v>
      </c>
      <c r="I367">
        <f t="shared" si="19"/>
        <v>0</v>
      </c>
    </row>
    <row r="368" spans="7:9" x14ac:dyDescent="0.3">
      <c r="G368">
        <f t="shared" si="20"/>
        <v>0</v>
      </c>
      <c r="I368">
        <f t="shared" si="19"/>
        <v>0</v>
      </c>
    </row>
    <row r="369" spans="7:9" x14ac:dyDescent="0.3">
      <c r="G369">
        <f t="shared" si="20"/>
        <v>0</v>
      </c>
      <c r="I369">
        <f t="shared" si="19"/>
        <v>0</v>
      </c>
    </row>
    <row r="370" spans="7:9" x14ac:dyDescent="0.3">
      <c r="G370">
        <f t="shared" si="20"/>
        <v>0</v>
      </c>
      <c r="I370">
        <f t="shared" si="19"/>
        <v>0</v>
      </c>
    </row>
    <row r="371" spans="7:9" x14ac:dyDescent="0.3">
      <c r="G371">
        <f t="shared" si="20"/>
        <v>0</v>
      </c>
      <c r="I371">
        <f t="shared" si="19"/>
        <v>0</v>
      </c>
    </row>
    <row r="372" spans="7:9" x14ac:dyDescent="0.3">
      <c r="G372">
        <f t="shared" si="20"/>
        <v>0</v>
      </c>
      <c r="I372">
        <f t="shared" si="19"/>
        <v>0</v>
      </c>
    </row>
    <row r="373" spans="7:9" x14ac:dyDescent="0.3">
      <c r="G373">
        <f t="shared" si="20"/>
        <v>0</v>
      </c>
      <c r="I373">
        <f t="shared" si="19"/>
        <v>0</v>
      </c>
    </row>
    <row r="374" spans="7:9" x14ac:dyDescent="0.3">
      <c r="G374">
        <f t="shared" si="20"/>
        <v>0</v>
      </c>
      <c r="I374">
        <f t="shared" si="19"/>
        <v>0</v>
      </c>
    </row>
    <row r="375" spans="7:9" x14ac:dyDescent="0.3">
      <c r="G375">
        <f t="shared" si="20"/>
        <v>0</v>
      </c>
      <c r="I375">
        <f t="shared" si="19"/>
        <v>0</v>
      </c>
    </row>
    <row r="376" spans="7:9" x14ac:dyDescent="0.3">
      <c r="G376">
        <f t="shared" si="20"/>
        <v>0</v>
      </c>
      <c r="I376">
        <f t="shared" si="19"/>
        <v>0</v>
      </c>
    </row>
    <row r="377" spans="7:9" x14ac:dyDescent="0.3">
      <c r="G377">
        <f t="shared" si="20"/>
        <v>0</v>
      </c>
      <c r="I377">
        <f t="shared" si="19"/>
        <v>0</v>
      </c>
    </row>
    <row r="378" spans="7:9" x14ac:dyDescent="0.3">
      <c r="G378">
        <f t="shared" si="20"/>
        <v>0</v>
      </c>
      <c r="I378">
        <f t="shared" si="19"/>
        <v>0</v>
      </c>
    </row>
    <row r="379" spans="7:9" x14ac:dyDescent="0.3">
      <c r="G379">
        <f t="shared" si="20"/>
        <v>0</v>
      </c>
      <c r="I379">
        <f t="shared" si="19"/>
        <v>0</v>
      </c>
    </row>
    <row r="380" spans="7:9" x14ac:dyDescent="0.3">
      <c r="G380">
        <f t="shared" si="20"/>
        <v>0</v>
      </c>
      <c r="I380">
        <f t="shared" si="19"/>
        <v>0</v>
      </c>
    </row>
    <row r="381" spans="7:9" x14ac:dyDescent="0.3">
      <c r="G381">
        <f t="shared" si="20"/>
        <v>0</v>
      </c>
      <c r="I381">
        <f t="shared" si="19"/>
        <v>0</v>
      </c>
    </row>
    <row r="382" spans="7:9" x14ac:dyDescent="0.3">
      <c r="G382">
        <f t="shared" si="20"/>
        <v>0</v>
      </c>
      <c r="I382">
        <f t="shared" si="19"/>
        <v>0</v>
      </c>
    </row>
    <row r="383" spans="7:9" x14ac:dyDescent="0.3">
      <c r="G383">
        <f t="shared" si="20"/>
        <v>0</v>
      </c>
      <c r="I383">
        <f t="shared" si="19"/>
        <v>0</v>
      </c>
    </row>
    <row r="384" spans="7:9" x14ac:dyDescent="0.3">
      <c r="G384">
        <f t="shared" si="20"/>
        <v>0</v>
      </c>
      <c r="I384">
        <f t="shared" si="19"/>
        <v>0</v>
      </c>
    </row>
    <row r="385" spans="7:9" x14ac:dyDescent="0.3">
      <c r="G385">
        <f t="shared" si="20"/>
        <v>0</v>
      </c>
      <c r="I385">
        <f t="shared" si="19"/>
        <v>0</v>
      </c>
    </row>
    <row r="386" spans="7:9" x14ac:dyDescent="0.3">
      <c r="G386">
        <f t="shared" si="20"/>
        <v>0</v>
      </c>
      <c r="I386">
        <f t="shared" si="19"/>
        <v>0</v>
      </c>
    </row>
    <row r="387" spans="7:9" x14ac:dyDescent="0.3">
      <c r="G387">
        <f t="shared" si="20"/>
        <v>0</v>
      </c>
      <c r="I387">
        <f t="shared" ref="I387:I450" si="21">IFERROR(ROUND(E388, 0), 0)</f>
        <v>0</v>
      </c>
    </row>
    <row r="388" spans="7:9" x14ac:dyDescent="0.3">
      <c r="G388">
        <f t="shared" si="20"/>
        <v>0</v>
      </c>
      <c r="I388">
        <f t="shared" si="21"/>
        <v>0</v>
      </c>
    </row>
    <row r="389" spans="7:9" x14ac:dyDescent="0.3">
      <c r="G389">
        <f t="shared" si="20"/>
        <v>0</v>
      </c>
      <c r="I389">
        <f t="shared" si="21"/>
        <v>0</v>
      </c>
    </row>
    <row r="390" spans="7:9" x14ac:dyDescent="0.3">
      <c r="G390">
        <f t="shared" si="20"/>
        <v>0</v>
      </c>
      <c r="I390">
        <f t="shared" si="21"/>
        <v>0</v>
      </c>
    </row>
    <row r="391" spans="7:9" x14ac:dyDescent="0.3">
      <c r="G391">
        <f t="shared" si="20"/>
        <v>0</v>
      </c>
      <c r="I391">
        <f t="shared" si="21"/>
        <v>0</v>
      </c>
    </row>
    <row r="392" spans="7:9" x14ac:dyDescent="0.3">
      <c r="G392">
        <f t="shared" si="20"/>
        <v>0</v>
      </c>
      <c r="I392">
        <f t="shared" si="21"/>
        <v>0</v>
      </c>
    </row>
    <row r="393" spans="7:9" x14ac:dyDescent="0.3">
      <c r="G393">
        <f t="shared" si="20"/>
        <v>0</v>
      </c>
      <c r="I393">
        <f t="shared" si="21"/>
        <v>0</v>
      </c>
    </row>
    <row r="394" spans="7:9" x14ac:dyDescent="0.3">
      <c r="G394">
        <f t="shared" si="20"/>
        <v>0</v>
      </c>
      <c r="I394">
        <f t="shared" si="21"/>
        <v>0</v>
      </c>
    </row>
    <row r="395" spans="7:9" x14ac:dyDescent="0.3">
      <c r="G395">
        <f t="shared" si="20"/>
        <v>0</v>
      </c>
      <c r="I395">
        <f t="shared" si="21"/>
        <v>0</v>
      </c>
    </row>
    <row r="396" spans="7:9" x14ac:dyDescent="0.3">
      <c r="G396">
        <f t="shared" si="20"/>
        <v>0</v>
      </c>
      <c r="I396">
        <f t="shared" si="21"/>
        <v>0</v>
      </c>
    </row>
    <row r="397" spans="7:9" x14ac:dyDescent="0.3">
      <c r="G397">
        <f t="shared" si="20"/>
        <v>0</v>
      </c>
      <c r="I397">
        <f t="shared" si="21"/>
        <v>0</v>
      </c>
    </row>
    <row r="398" spans="7:9" x14ac:dyDescent="0.3">
      <c r="G398">
        <f t="shared" si="20"/>
        <v>0</v>
      </c>
      <c r="I398">
        <f t="shared" si="21"/>
        <v>0</v>
      </c>
    </row>
    <row r="399" spans="7:9" x14ac:dyDescent="0.3">
      <c r="G399">
        <f t="shared" si="20"/>
        <v>0</v>
      </c>
      <c r="I399">
        <f t="shared" si="21"/>
        <v>0</v>
      </c>
    </row>
    <row r="400" spans="7:9" x14ac:dyDescent="0.3">
      <c r="G400">
        <f t="shared" si="20"/>
        <v>0</v>
      </c>
      <c r="I400">
        <f t="shared" si="21"/>
        <v>0</v>
      </c>
    </row>
    <row r="401" spans="7:9" x14ac:dyDescent="0.3">
      <c r="G401">
        <f t="shared" si="20"/>
        <v>0</v>
      </c>
      <c r="I401">
        <f t="shared" si="21"/>
        <v>0</v>
      </c>
    </row>
    <row r="402" spans="7:9" x14ac:dyDescent="0.3">
      <c r="G402">
        <f t="shared" si="20"/>
        <v>0</v>
      </c>
      <c r="I402">
        <f t="shared" si="21"/>
        <v>0</v>
      </c>
    </row>
    <row r="403" spans="7:9" x14ac:dyDescent="0.3">
      <c r="G403">
        <f t="shared" si="20"/>
        <v>0</v>
      </c>
      <c r="I403">
        <f t="shared" si="21"/>
        <v>0</v>
      </c>
    </row>
    <row r="404" spans="7:9" x14ac:dyDescent="0.3">
      <c r="G404">
        <f t="shared" si="20"/>
        <v>0</v>
      </c>
      <c r="I404">
        <f t="shared" si="21"/>
        <v>0</v>
      </c>
    </row>
    <row r="405" spans="7:9" x14ac:dyDescent="0.3">
      <c r="G405">
        <f t="shared" si="20"/>
        <v>0</v>
      </c>
      <c r="I405">
        <f t="shared" si="21"/>
        <v>0</v>
      </c>
    </row>
    <row r="406" spans="7:9" x14ac:dyDescent="0.3">
      <c r="G406">
        <f t="shared" si="20"/>
        <v>0</v>
      </c>
      <c r="I406">
        <f t="shared" si="21"/>
        <v>0</v>
      </c>
    </row>
    <row r="407" spans="7:9" x14ac:dyDescent="0.3">
      <c r="G407">
        <f t="shared" si="20"/>
        <v>0</v>
      </c>
      <c r="I407">
        <f t="shared" si="21"/>
        <v>0</v>
      </c>
    </row>
    <row r="408" spans="7:9" x14ac:dyDescent="0.3">
      <c r="G408">
        <f t="shared" si="20"/>
        <v>0</v>
      </c>
      <c r="I408">
        <f t="shared" si="21"/>
        <v>0</v>
      </c>
    </row>
    <row r="409" spans="7:9" x14ac:dyDescent="0.3">
      <c r="G409">
        <f t="shared" si="20"/>
        <v>0</v>
      </c>
      <c r="I409">
        <f t="shared" si="21"/>
        <v>0</v>
      </c>
    </row>
    <row r="410" spans="7:9" x14ac:dyDescent="0.3">
      <c r="G410">
        <f t="shared" si="20"/>
        <v>0</v>
      </c>
      <c r="I410">
        <f t="shared" si="21"/>
        <v>0</v>
      </c>
    </row>
    <row r="411" spans="7:9" x14ac:dyDescent="0.3">
      <c r="G411">
        <f t="shared" si="20"/>
        <v>0</v>
      </c>
      <c r="I411">
        <f t="shared" si="21"/>
        <v>0</v>
      </c>
    </row>
    <row r="412" spans="7:9" x14ac:dyDescent="0.3">
      <c r="G412">
        <f t="shared" si="20"/>
        <v>0</v>
      </c>
      <c r="I412">
        <f t="shared" si="21"/>
        <v>0</v>
      </c>
    </row>
    <row r="413" spans="7:9" x14ac:dyDescent="0.3">
      <c r="G413">
        <f t="shared" si="20"/>
        <v>0</v>
      </c>
      <c r="I413">
        <f t="shared" si="21"/>
        <v>0</v>
      </c>
    </row>
    <row r="414" spans="7:9" x14ac:dyDescent="0.3">
      <c r="G414">
        <f t="shared" si="20"/>
        <v>0</v>
      </c>
      <c r="I414">
        <f t="shared" si="21"/>
        <v>0</v>
      </c>
    </row>
    <row r="415" spans="7:9" x14ac:dyDescent="0.3">
      <c r="G415">
        <f t="shared" si="20"/>
        <v>0</v>
      </c>
      <c r="I415">
        <f t="shared" si="21"/>
        <v>0</v>
      </c>
    </row>
    <row r="416" spans="7:9" x14ac:dyDescent="0.3">
      <c r="G416">
        <f t="shared" si="20"/>
        <v>0</v>
      </c>
      <c r="I416">
        <f t="shared" si="21"/>
        <v>0</v>
      </c>
    </row>
    <row r="417" spans="7:9" x14ac:dyDescent="0.3">
      <c r="G417">
        <f t="shared" si="20"/>
        <v>0</v>
      </c>
      <c r="I417">
        <f t="shared" si="21"/>
        <v>0</v>
      </c>
    </row>
    <row r="418" spans="7:9" x14ac:dyDescent="0.3">
      <c r="G418">
        <f t="shared" si="20"/>
        <v>0</v>
      </c>
      <c r="I418">
        <f t="shared" si="21"/>
        <v>0</v>
      </c>
    </row>
    <row r="419" spans="7:9" x14ac:dyDescent="0.3">
      <c r="G419">
        <f t="shared" si="20"/>
        <v>0</v>
      </c>
      <c r="I419">
        <f t="shared" si="21"/>
        <v>0</v>
      </c>
    </row>
    <row r="420" spans="7:9" x14ac:dyDescent="0.3">
      <c r="G420">
        <f t="shared" si="20"/>
        <v>0</v>
      </c>
      <c r="I420">
        <f t="shared" si="21"/>
        <v>0</v>
      </c>
    </row>
    <row r="421" spans="7:9" x14ac:dyDescent="0.3">
      <c r="G421">
        <f t="shared" si="20"/>
        <v>0</v>
      </c>
      <c r="I421">
        <f t="shared" si="21"/>
        <v>0</v>
      </c>
    </row>
    <row r="422" spans="7:9" x14ac:dyDescent="0.3">
      <c r="G422">
        <f t="shared" si="20"/>
        <v>0</v>
      </c>
      <c r="I422">
        <f t="shared" si="21"/>
        <v>0</v>
      </c>
    </row>
    <row r="423" spans="7:9" x14ac:dyDescent="0.3">
      <c r="G423">
        <f t="shared" si="20"/>
        <v>0</v>
      </c>
      <c r="I423">
        <f t="shared" si="21"/>
        <v>0</v>
      </c>
    </row>
    <row r="424" spans="7:9" x14ac:dyDescent="0.3">
      <c r="G424">
        <f t="shared" si="20"/>
        <v>0</v>
      </c>
      <c r="I424">
        <f t="shared" si="21"/>
        <v>0</v>
      </c>
    </row>
    <row r="425" spans="7:9" x14ac:dyDescent="0.3">
      <c r="G425">
        <f t="shared" si="20"/>
        <v>0</v>
      </c>
      <c r="I425">
        <f t="shared" si="21"/>
        <v>0</v>
      </c>
    </row>
    <row r="426" spans="7:9" x14ac:dyDescent="0.3">
      <c r="G426">
        <f t="shared" si="20"/>
        <v>0</v>
      </c>
      <c r="I426">
        <f t="shared" si="21"/>
        <v>0</v>
      </c>
    </row>
    <row r="427" spans="7:9" x14ac:dyDescent="0.3">
      <c r="G427">
        <f t="shared" ref="G427:G490" si="22">IFERROR(ROUND(D428, 0), 0)</f>
        <v>0</v>
      </c>
      <c r="I427">
        <f t="shared" si="21"/>
        <v>0</v>
      </c>
    </row>
    <row r="428" spans="7:9" x14ac:dyDescent="0.3">
      <c r="G428">
        <f t="shared" si="22"/>
        <v>0</v>
      </c>
      <c r="I428">
        <f t="shared" si="21"/>
        <v>0</v>
      </c>
    </row>
    <row r="429" spans="7:9" x14ac:dyDescent="0.3">
      <c r="G429">
        <f t="shared" si="22"/>
        <v>0</v>
      </c>
      <c r="I429">
        <f t="shared" si="21"/>
        <v>0</v>
      </c>
    </row>
    <row r="430" spans="7:9" x14ac:dyDescent="0.3">
      <c r="G430">
        <f t="shared" si="22"/>
        <v>0</v>
      </c>
      <c r="I430">
        <f t="shared" si="21"/>
        <v>0</v>
      </c>
    </row>
    <row r="431" spans="7:9" x14ac:dyDescent="0.3">
      <c r="G431">
        <f t="shared" si="22"/>
        <v>0</v>
      </c>
      <c r="I431">
        <f t="shared" si="21"/>
        <v>0</v>
      </c>
    </row>
    <row r="432" spans="7:9" x14ac:dyDescent="0.3">
      <c r="G432">
        <f t="shared" si="22"/>
        <v>0</v>
      </c>
      <c r="I432">
        <f t="shared" si="21"/>
        <v>0</v>
      </c>
    </row>
    <row r="433" spans="7:9" x14ac:dyDescent="0.3">
      <c r="G433">
        <f t="shared" si="22"/>
        <v>0</v>
      </c>
      <c r="I433">
        <f t="shared" si="21"/>
        <v>0</v>
      </c>
    </row>
    <row r="434" spans="7:9" x14ac:dyDescent="0.3">
      <c r="G434">
        <f t="shared" si="22"/>
        <v>0</v>
      </c>
      <c r="I434">
        <f t="shared" si="21"/>
        <v>0</v>
      </c>
    </row>
    <row r="435" spans="7:9" x14ac:dyDescent="0.3">
      <c r="G435">
        <f t="shared" si="22"/>
        <v>0</v>
      </c>
      <c r="I435">
        <f t="shared" si="21"/>
        <v>0</v>
      </c>
    </row>
    <row r="436" spans="7:9" x14ac:dyDescent="0.3">
      <c r="G436">
        <f t="shared" si="22"/>
        <v>0</v>
      </c>
      <c r="I436">
        <f t="shared" si="21"/>
        <v>0</v>
      </c>
    </row>
    <row r="437" spans="7:9" x14ac:dyDescent="0.3">
      <c r="G437">
        <f t="shared" si="22"/>
        <v>0</v>
      </c>
      <c r="I437">
        <f t="shared" si="21"/>
        <v>0</v>
      </c>
    </row>
    <row r="438" spans="7:9" x14ac:dyDescent="0.3">
      <c r="G438">
        <f t="shared" si="22"/>
        <v>0</v>
      </c>
      <c r="I438">
        <f t="shared" si="21"/>
        <v>0</v>
      </c>
    </row>
    <row r="439" spans="7:9" x14ac:dyDescent="0.3">
      <c r="G439">
        <f t="shared" si="22"/>
        <v>0</v>
      </c>
      <c r="I439">
        <f t="shared" si="21"/>
        <v>0</v>
      </c>
    </row>
    <row r="440" spans="7:9" x14ac:dyDescent="0.3">
      <c r="G440">
        <f t="shared" si="22"/>
        <v>0</v>
      </c>
      <c r="I440">
        <f t="shared" si="21"/>
        <v>0</v>
      </c>
    </row>
    <row r="441" spans="7:9" x14ac:dyDescent="0.3">
      <c r="G441">
        <f t="shared" si="22"/>
        <v>0</v>
      </c>
      <c r="I441">
        <f t="shared" si="21"/>
        <v>0</v>
      </c>
    </row>
    <row r="442" spans="7:9" x14ac:dyDescent="0.3">
      <c r="G442">
        <f t="shared" si="22"/>
        <v>0</v>
      </c>
      <c r="I442">
        <f t="shared" si="21"/>
        <v>0</v>
      </c>
    </row>
    <row r="443" spans="7:9" x14ac:dyDescent="0.3">
      <c r="G443">
        <f t="shared" si="22"/>
        <v>0</v>
      </c>
      <c r="I443">
        <f t="shared" si="21"/>
        <v>0</v>
      </c>
    </row>
    <row r="444" spans="7:9" x14ac:dyDescent="0.3">
      <c r="G444">
        <f t="shared" si="22"/>
        <v>0</v>
      </c>
      <c r="I444">
        <f t="shared" si="21"/>
        <v>0</v>
      </c>
    </row>
    <row r="445" spans="7:9" x14ac:dyDescent="0.3">
      <c r="G445">
        <f t="shared" si="22"/>
        <v>0</v>
      </c>
      <c r="I445">
        <f t="shared" si="21"/>
        <v>0</v>
      </c>
    </row>
    <row r="446" spans="7:9" x14ac:dyDescent="0.3">
      <c r="G446">
        <f t="shared" si="22"/>
        <v>0</v>
      </c>
      <c r="I446">
        <f t="shared" si="21"/>
        <v>0</v>
      </c>
    </row>
    <row r="447" spans="7:9" x14ac:dyDescent="0.3">
      <c r="G447">
        <f t="shared" si="22"/>
        <v>0</v>
      </c>
      <c r="I447">
        <f t="shared" si="21"/>
        <v>0</v>
      </c>
    </row>
    <row r="448" spans="7:9" x14ac:dyDescent="0.3">
      <c r="G448">
        <f t="shared" si="22"/>
        <v>0</v>
      </c>
      <c r="I448">
        <f t="shared" si="21"/>
        <v>0</v>
      </c>
    </row>
    <row r="449" spans="7:9" x14ac:dyDescent="0.3">
      <c r="G449">
        <f t="shared" si="22"/>
        <v>0</v>
      </c>
      <c r="I449">
        <f t="shared" si="21"/>
        <v>0</v>
      </c>
    </row>
    <row r="450" spans="7:9" x14ac:dyDescent="0.3">
      <c r="G450">
        <f t="shared" si="22"/>
        <v>0</v>
      </c>
      <c r="I450">
        <f t="shared" si="21"/>
        <v>0</v>
      </c>
    </row>
    <row r="451" spans="7:9" x14ac:dyDescent="0.3">
      <c r="G451">
        <f t="shared" si="22"/>
        <v>0</v>
      </c>
      <c r="I451">
        <f t="shared" ref="I451:I514" si="23">IFERROR(ROUND(E452, 0), 0)</f>
        <v>0</v>
      </c>
    </row>
    <row r="452" spans="7:9" x14ac:dyDescent="0.3">
      <c r="G452">
        <f t="shared" si="22"/>
        <v>0</v>
      </c>
      <c r="I452">
        <f t="shared" si="23"/>
        <v>0</v>
      </c>
    </row>
    <row r="453" spans="7:9" x14ac:dyDescent="0.3">
      <c r="G453">
        <f t="shared" si="22"/>
        <v>0</v>
      </c>
      <c r="I453">
        <f t="shared" si="23"/>
        <v>0</v>
      </c>
    </row>
    <row r="454" spans="7:9" x14ac:dyDescent="0.3">
      <c r="G454">
        <f t="shared" si="22"/>
        <v>0</v>
      </c>
      <c r="I454">
        <f t="shared" si="23"/>
        <v>0</v>
      </c>
    </row>
    <row r="455" spans="7:9" x14ac:dyDescent="0.3">
      <c r="G455">
        <f t="shared" si="22"/>
        <v>0</v>
      </c>
      <c r="I455">
        <f t="shared" si="23"/>
        <v>0</v>
      </c>
    </row>
    <row r="456" spans="7:9" x14ac:dyDescent="0.3">
      <c r="G456">
        <f t="shared" si="22"/>
        <v>0</v>
      </c>
      <c r="I456">
        <f t="shared" si="23"/>
        <v>0</v>
      </c>
    </row>
    <row r="457" spans="7:9" x14ac:dyDescent="0.3">
      <c r="G457">
        <f t="shared" si="22"/>
        <v>0</v>
      </c>
      <c r="I457">
        <f t="shared" si="23"/>
        <v>0</v>
      </c>
    </row>
    <row r="458" spans="7:9" x14ac:dyDescent="0.3">
      <c r="G458">
        <f t="shared" si="22"/>
        <v>0</v>
      </c>
      <c r="I458">
        <f t="shared" si="23"/>
        <v>0</v>
      </c>
    </row>
    <row r="459" spans="7:9" x14ac:dyDescent="0.3">
      <c r="G459">
        <f t="shared" si="22"/>
        <v>0</v>
      </c>
      <c r="I459">
        <f t="shared" si="23"/>
        <v>0</v>
      </c>
    </row>
    <row r="460" spans="7:9" x14ac:dyDescent="0.3">
      <c r="G460">
        <f t="shared" si="22"/>
        <v>0</v>
      </c>
      <c r="I460">
        <f t="shared" si="23"/>
        <v>0</v>
      </c>
    </row>
    <row r="461" spans="7:9" x14ac:dyDescent="0.3">
      <c r="G461">
        <f t="shared" si="22"/>
        <v>0</v>
      </c>
      <c r="I461">
        <f t="shared" si="23"/>
        <v>0</v>
      </c>
    </row>
    <row r="462" spans="7:9" x14ac:dyDescent="0.3">
      <c r="G462">
        <f t="shared" si="22"/>
        <v>0</v>
      </c>
      <c r="I462">
        <f t="shared" si="23"/>
        <v>0</v>
      </c>
    </row>
    <row r="463" spans="7:9" x14ac:dyDescent="0.3">
      <c r="G463">
        <f t="shared" si="22"/>
        <v>0</v>
      </c>
      <c r="I463">
        <f t="shared" si="23"/>
        <v>0</v>
      </c>
    </row>
    <row r="464" spans="7:9" x14ac:dyDescent="0.3">
      <c r="G464">
        <f t="shared" si="22"/>
        <v>0</v>
      </c>
      <c r="I464">
        <f t="shared" si="23"/>
        <v>0</v>
      </c>
    </row>
    <row r="465" spans="7:9" x14ac:dyDescent="0.3">
      <c r="G465">
        <f t="shared" si="22"/>
        <v>0</v>
      </c>
      <c r="I465">
        <f t="shared" si="23"/>
        <v>0</v>
      </c>
    </row>
    <row r="466" spans="7:9" x14ac:dyDescent="0.3">
      <c r="G466">
        <f t="shared" si="22"/>
        <v>0</v>
      </c>
      <c r="I466">
        <f t="shared" si="23"/>
        <v>0</v>
      </c>
    </row>
    <row r="467" spans="7:9" x14ac:dyDescent="0.3">
      <c r="G467">
        <f t="shared" si="22"/>
        <v>0</v>
      </c>
      <c r="I467">
        <f t="shared" si="23"/>
        <v>0</v>
      </c>
    </row>
    <row r="468" spans="7:9" x14ac:dyDescent="0.3">
      <c r="G468">
        <f t="shared" si="22"/>
        <v>0</v>
      </c>
      <c r="I468">
        <f t="shared" si="23"/>
        <v>0</v>
      </c>
    </row>
    <row r="469" spans="7:9" x14ac:dyDescent="0.3">
      <c r="G469">
        <f t="shared" si="22"/>
        <v>0</v>
      </c>
      <c r="I469">
        <f t="shared" si="23"/>
        <v>0</v>
      </c>
    </row>
    <row r="470" spans="7:9" x14ac:dyDescent="0.3">
      <c r="G470">
        <f t="shared" si="22"/>
        <v>0</v>
      </c>
      <c r="I470">
        <f t="shared" si="23"/>
        <v>0</v>
      </c>
    </row>
    <row r="471" spans="7:9" x14ac:dyDescent="0.3">
      <c r="G471">
        <f t="shared" si="22"/>
        <v>0</v>
      </c>
      <c r="I471">
        <f t="shared" si="23"/>
        <v>0</v>
      </c>
    </row>
    <row r="472" spans="7:9" x14ac:dyDescent="0.3">
      <c r="G472">
        <f t="shared" si="22"/>
        <v>0</v>
      </c>
      <c r="I472">
        <f t="shared" si="23"/>
        <v>0</v>
      </c>
    </row>
    <row r="473" spans="7:9" x14ac:dyDescent="0.3">
      <c r="G473">
        <f t="shared" si="22"/>
        <v>0</v>
      </c>
      <c r="I473">
        <f t="shared" si="23"/>
        <v>0</v>
      </c>
    </row>
    <row r="474" spans="7:9" x14ac:dyDescent="0.3">
      <c r="G474">
        <f t="shared" si="22"/>
        <v>0</v>
      </c>
      <c r="I474">
        <f t="shared" si="23"/>
        <v>0</v>
      </c>
    </row>
    <row r="475" spans="7:9" x14ac:dyDescent="0.3">
      <c r="G475">
        <f t="shared" si="22"/>
        <v>0</v>
      </c>
      <c r="I475">
        <f t="shared" si="23"/>
        <v>0</v>
      </c>
    </row>
    <row r="476" spans="7:9" x14ac:dyDescent="0.3">
      <c r="G476">
        <f t="shared" si="22"/>
        <v>0</v>
      </c>
      <c r="I476">
        <f t="shared" si="23"/>
        <v>0</v>
      </c>
    </row>
    <row r="477" spans="7:9" x14ac:dyDescent="0.3">
      <c r="G477">
        <f t="shared" si="22"/>
        <v>0</v>
      </c>
      <c r="I477">
        <f t="shared" si="23"/>
        <v>0</v>
      </c>
    </row>
    <row r="478" spans="7:9" x14ac:dyDescent="0.3">
      <c r="G478">
        <f t="shared" si="22"/>
        <v>0</v>
      </c>
      <c r="I478">
        <f t="shared" si="23"/>
        <v>0</v>
      </c>
    </row>
    <row r="479" spans="7:9" x14ac:dyDescent="0.3">
      <c r="G479">
        <f t="shared" si="22"/>
        <v>0</v>
      </c>
      <c r="I479">
        <f t="shared" si="23"/>
        <v>0</v>
      </c>
    </row>
    <row r="480" spans="7:9" x14ac:dyDescent="0.3">
      <c r="G480">
        <f t="shared" si="22"/>
        <v>0</v>
      </c>
      <c r="I480">
        <f t="shared" si="23"/>
        <v>0</v>
      </c>
    </row>
    <row r="481" spans="7:9" x14ac:dyDescent="0.3">
      <c r="G481">
        <f t="shared" si="22"/>
        <v>0</v>
      </c>
      <c r="I481">
        <f t="shared" si="23"/>
        <v>0</v>
      </c>
    </row>
    <row r="482" spans="7:9" x14ac:dyDescent="0.3">
      <c r="G482">
        <f t="shared" si="22"/>
        <v>0</v>
      </c>
      <c r="I482">
        <f t="shared" si="23"/>
        <v>0</v>
      </c>
    </row>
    <row r="483" spans="7:9" x14ac:dyDescent="0.3">
      <c r="G483">
        <f t="shared" si="22"/>
        <v>0</v>
      </c>
      <c r="I483">
        <f t="shared" si="23"/>
        <v>0</v>
      </c>
    </row>
    <row r="484" spans="7:9" x14ac:dyDescent="0.3">
      <c r="G484">
        <f t="shared" si="22"/>
        <v>0</v>
      </c>
      <c r="I484">
        <f t="shared" si="23"/>
        <v>0</v>
      </c>
    </row>
    <row r="485" spans="7:9" x14ac:dyDescent="0.3">
      <c r="G485">
        <f t="shared" si="22"/>
        <v>0</v>
      </c>
      <c r="I485">
        <f t="shared" si="23"/>
        <v>0</v>
      </c>
    </row>
    <row r="486" spans="7:9" x14ac:dyDescent="0.3">
      <c r="G486">
        <f t="shared" si="22"/>
        <v>0</v>
      </c>
      <c r="I486">
        <f t="shared" si="23"/>
        <v>0</v>
      </c>
    </row>
    <row r="487" spans="7:9" x14ac:dyDescent="0.3">
      <c r="G487">
        <f t="shared" si="22"/>
        <v>0</v>
      </c>
      <c r="I487">
        <f t="shared" si="23"/>
        <v>0</v>
      </c>
    </row>
    <row r="488" spans="7:9" x14ac:dyDescent="0.3">
      <c r="G488">
        <f t="shared" si="22"/>
        <v>0</v>
      </c>
      <c r="I488">
        <f t="shared" si="23"/>
        <v>0</v>
      </c>
    </row>
    <row r="489" spans="7:9" x14ac:dyDescent="0.3">
      <c r="G489">
        <f t="shared" si="22"/>
        <v>0</v>
      </c>
      <c r="I489">
        <f t="shared" si="23"/>
        <v>0</v>
      </c>
    </row>
    <row r="490" spans="7:9" x14ac:dyDescent="0.3">
      <c r="G490">
        <f t="shared" si="22"/>
        <v>0</v>
      </c>
      <c r="I490">
        <f t="shared" si="23"/>
        <v>0</v>
      </c>
    </row>
    <row r="491" spans="7:9" x14ac:dyDescent="0.3">
      <c r="G491">
        <f t="shared" ref="G491:G554" si="24">IFERROR(ROUND(D492, 0), 0)</f>
        <v>0</v>
      </c>
      <c r="I491">
        <f t="shared" si="23"/>
        <v>0</v>
      </c>
    </row>
    <row r="492" spans="7:9" x14ac:dyDescent="0.3">
      <c r="G492">
        <f t="shared" si="24"/>
        <v>0</v>
      </c>
      <c r="I492">
        <f t="shared" si="23"/>
        <v>0</v>
      </c>
    </row>
    <row r="493" spans="7:9" x14ac:dyDescent="0.3">
      <c r="G493">
        <f t="shared" si="24"/>
        <v>0</v>
      </c>
      <c r="I493">
        <f t="shared" si="23"/>
        <v>0</v>
      </c>
    </row>
    <row r="494" spans="7:9" x14ac:dyDescent="0.3">
      <c r="G494">
        <f t="shared" si="24"/>
        <v>0</v>
      </c>
      <c r="I494">
        <f t="shared" si="23"/>
        <v>0</v>
      </c>
    </row>
    <row r="495" spans="7:9" x14ac:dyDescent="0.3">
      <c r="G495">
        <f t="shared" si="24"/>
        <v>0</v>
      </c>
      <c r="I495">
        <f t="shared" si="23"/>
        <v>0</v>
      </c>
    </row>
    <row r="496" spans="7:9" x14ac:dyDescent="0.3">
      <c r="G496">
        <f t="shared" si="24"/>
        <v>0</v>
      </c>
      <c r="I496">
        <f t="shared" si="23"/>
        <v>0</v>
      </c>
    </row>
    <row r="497" spans="7:9" x14ac:dyDescent="0.3">
      <c r="G497">
        <f t="shared" si="24"/>
        <v>0</v>
      </c>
      <c r="I497">
        <f t="shared" si="23"/>
        <v>0</v>
      </c>
    </row>
    <row r="498" spans="7:9" x14ac:dyDescent="0.3">
      <c r="G498">
        <f t="shared" si="24"/>
        <v>0</v>
      </c>
      <c r="I498">
        <f t="shared" si="23"/>
        <v>0</v>
      </c>
    </row>
    <row r="499" spans="7:9" x14ac:dyDescent="0.3">
      <c r="G499">
        <f t="shared" si="24"/>
        <v>0</v>
      </c>
      <c r="I499">
        <f t="shared" si="23"/>
        <v>0</v>
      </c>
    </row>
    <row r="500" spans="7:9" x14ac:dyDescent="0.3">
      <c r="G500">
        <f t="shared" si="24"/>
        <v>0</v>
      </c>
      <c r="I500">
        <f t="shared" si="23"/>
        <v>0</v>
      </c>
    </row>
    <row r="501" spans="7:9" x14ac:dyDescent="0.3">
      <c r="G501">
        <f t="shared" si="24"/>
        <v>0</v>
      </c>
      <c r="I501">
        <f t="shared" si="23"/>
        <v>0</v>
      </c>
    </row>
    <row r="502" spans="7:9" x14ac:dyDescent="0.3">
      <c r="G502">
        <f t="shared" si="24"/>
        <v>0</v>
      </c>
      <c r="I502">
        <f t="shared" si="23"/>
        <v>0</v>
      </c>
    </row>
    <row r="503" spans="7:9" x14ac:dyDescent="0.3">
      <c r="G503">
        <f t="shared" si="24"/>
        <v>0</v>
      </c>
      <c r="I503">
        <f t="shared" si="23"/>
        <v>0</v>
      </c>
    </row>
    <row r="504" spans="7:9" x14ac:dyDescent="0.3">
      <c r="G504">
        <f t="shared" si="24"/>
        <v>0</v>
      </c>
      <c r="I504">
        <f t="shared" si="23"/>
        <v>0</v>
      </c>
    </row>
    <row r="505" spans="7:9" x14ac:dyDescent="0.3">
      <c r="G505">
        <f t="shared" si="24"/>
        <v>0</v>
      </c>
      <c r="I505">
        <f t="shared" si="23"/>
        <v>0</v>
      </c>
    </row>
    <row r="506" spans="7:9" x14ac:dyDescent="0.3">
      <c r="G506">
        <f t="shared" si="24"/>
        <v>0</v>
      </c>
      <c r="I506">
        <f t="shared" si="23"/>
        <v>0</v>
      </c>
    </row>
    <row r="507" spans="7:9" x14ac:dyDescent="0.3">
      <c r="G507">
        <f t="shared" si="24"/>
        <v>0</v>
      </c>
      <c r="I507">
        <f t="shared" si="23"/>
        <v>0</v>
      </c>
    </row>
    <row r="508" spans="7:9" x14ac:dyDescent="0.3">
      <c r="G508">
        <f t="shared" si="24"/>
        <v>0</v>
      </c>
      <c r="I508">
        <f t="shared" si="23"/>
        <v>0</v>
      </c>
    </row>
    <row r="509" spans="7:9" x14ac:dyDescent="0.3">
      <c r="G509">
        <f t="shared" si="24"/>
        <v>0</v>
      </c>
      <c r="I509">
        <f t="shared" si="23"/>
        <v>0</v>
      </c>
    </row>
    <row r="510" spans="7:9" x14ac:dyDescent="0.3">
      <c r="G510">
        <f t="shared" si="24"/>
        <v>0</v>
      </c>
      <c r="I510">
        <f t="shared" si="23"/>
        <v>0</v>
      </c>
    </row>
    <row r="511" spans="7:9" x14ac:dyDescent="0.3">
      <c r="G511">
        <f t="shared" si="24"/>
        <v>0</v>
      </c>
      <c r="I511">
        <f t="shared" si="23"/>
        <v>0</v>
      </c>
    </row>
    <row r="512" spans="7:9" x14ac:dyDescent="0.3">
      <c r="G512">
        <f t="shared" si="24"/>
        <v>0</v>
      </c>
      <c r="I512">
        <f t="shared" si="23"/>
        <v>0</v>
      </c>
    </row>
    <row r="513" spans="7:9" x14ac:dyDescent="0.3">
      <c r="G513">
        <f t="shared" si="24"/>
        <v>0</v>
      </c>
      <c r="I513">
        <f t="shared" si="23"/>
        <v>0</v>
      </c>
    </row>
    <row r="514" spans="7:9" x14ac:dyDescent="0.3">
      <c r="G514">
        <f t="shared" si="24"/>
        <v>0</v>
      </c>
      <c r="I514">
        <f t="shared" si="23"/>
        <v>0</v>
      </c>
    </row>
    <row r="515" spans="7:9" x14ac:dyDescent="0.3">
      <c r="G515">
        <f t="shared" si="24"/>
        <v>0</v>
      </c>
      <c r="I515">
        <f t="shared" ref="I515:I578" si="25">IFERROR(ROUND(E516, 0), 0)</f>
        <v>0</v>
      </c>
    </row>
    <row r="516" spans="7:9" x14ac:dyDescent="0.3">
      <c r="G516">
        <f t="shared" si="24"/>
        <v>0</v>
      </c>
      <c r="I516">
        <f t="shared" si="25"/>
        <v>0</v>
      </c>
    </row>
    <row r="517" spans="7:9" x14ac:dyDescent="0.3">
      <c r="G517">
        <f t="shared" si="24"/>
        <v>0</v>
      </c>
      <c r="I517">
        <f t="shared" si="25"/>
        <v>0</v>
      </c>
    </row>
    <row r="518" spans="7:9" x14ac:dyDescent="0.3">
      <c r="G518">
        <f t="shared" si="24"/>
        <v>0</v>
      </c>
      <c r="I518">
        <f t="shared" si="25"/>
        <v>0</v>
      </c>
    </row>
    <row r="519" spans="7:9" x14ac:dyDescent="0.3">
      <c r="G519">
        <f t="shared" si="24"/>
        <v>0</v>
      </c>
      <c r="I519">
        <f t="shared" si="25"/>
        <v>0</v>
      </c>
    </row>
    <row r="520" spans="7:9" x14ac:dyDescent="0.3">
      <c r="G520">
        <f t="shared" si="24"/>
        <v>0</v>
      </c>
      <c r="I520">
        <f t="shared" si="25"/>
        <v>0</v>
      </c>
    </row>
    <row r="521" spans="7:9" x14ac:dyDescent="0.3">
      <c r="G521">
        <f t="shared" si="24"/>
        <v>0</v>
      </c>
      <c r="I521">
        <f t="shared" si="25"/>
        <v>0</v>
      </c>
    </row>
    <row r="522" spans="7:9" x14ac:dyDescent="0.3">
      <c r="G522">
        <f t="shared" si="24"/>
        <v>0</v>
      </c>
      <c r="I522">
        <f t="shared" si="25"/>
        <v>0</v>
      </c>
    </row>
    <row r="523" spans="7:9" x14ac:dyDescent="0.3">
      <c r="G523">
        <f t="shared" si="24"/>
        <v>0</v>
      </c>
      <c r="I523">
        <f t="shared" si="25"/>
        <v>0</v>
      </c>
    </row>
    <row r="524" spans="7:9" x14ac:dyDescent="0.3">
      <c r="G524">
        <f t="shared" si="24"/>
        <v>0</v>
      </c>
      <c r="I524">
        <f t="shared" si="25"/>
        <v>0</v>
      </c>
    </row>
    <row r="525" spans="7:9" x14ac:dyDescent="0.3">
      <c r="G525">
        <f t="shared" si="24"/>
        <v>0</v>
      </c>
      <c r="I525">
        <f t="shared" si="25"/>
        <v>0</v>
      </c>
    </row>
    <row r="526" spans="7:9" x14ac:dyDescent="0.3">
      <c r="G526">
        <f t="shared" si="24"/>
        <v>0</v>
      </c>
      <c r="I526">
        <f t="shared" si="25"/>
        <v>0</v>
      </c>
    </row>
    <row r="527" spans="7:9" x14ac:dyDescent="0.3">
      <c r="G527">
        <f t="shared" si="24"/>
        <v>0</v>
      </c>
      <c r="I527">
        <f t="shared" si="25"/>
        <v>0</v>
      </c>
    </row>
    <row r="528" spans="7:9" x14ac:dyDescent="0.3">
      <c r="G528">
        <f t="shared" si="24"/>
        <v>0</v>
      </c>
      <c r="I528">
        <f t="shared" si="25"/>
        <v>0</v>
      </c>
    </row>
    <row r="529" spans="7:9" x14ac:dyDescent="0.3">
      <c r="G529">
        <f t="shared" si="24"/>
        <v>0</v>
      </c>
      <c r="I529">
        <f t="shared" si="25"/>
        <v>0</v>
      </c>
    </row>
    <row r="530" spans="7:9" x14ac:dyDescent="0.3">
      <c r="G530">
        <f t="shared" si="24"/>
        <v>0</v>
      </c>
      <c r="I530">
        <f t="shared" si="25"/>
        <v>0</v>
      </c>
    </row>
    <row r="531" spans="7:9" x14ac:dyDescent="0.3">
      <c r="G531">
        <f t="shared" si="24"/>
        <v>0</v>
      </c>
      <c r="I531">
        <f t="shared" si="25"/>
        <v>0</v>
      </c>
    </row>
    <row r="532" spans="7:9" x14ac:dyDescent="0.3">
      <c r="G532">
        <f t="shared" si="24"/>
        <v>0</v>
      </c>
      <c r="I532">
        <f t="shared" si="25"/>
        <v>0</v>
      </c>
    </row>
    <row r="533" spans="7:9" x14ac:dyDescent="0.3">
      <c r="G533">
        <f t="shared" si="24"/>
        <v>0</v>
      </c>
      <c r="I533">
        <f t="shared" si="25"/>
        <v>0</v>
      </c>
    </row>
    <row r="534" spans="7:9" x14ac:dyDescent="0.3">
      <c r="G534">
        <f t="shared" si="24"/>
        <v>0</v>
      </c>
      <c r="I534">
        <f t="shared" si="25"/>
        <v>0</v>
      </c>
    </row>
    <row r="535" spans="7:9" x14ac:dyDescent="0.3">
      <c r="G535">
        <f t="shared" si="24"/>
        <v>0</v>
      </c>
      <c r="I535">
        <f t="shared" si="25"/>
        <v>0</v>
      </c>
    </row>
    <row r="536" spans="7:9" x14ac:dyDescent="0.3">
      <c r="G536">
        <f t="shared" si="24"/>
        <v>0</v>
      </c>
      <c r="I536">
        <f t="shared" si="25"/>
        <v>0</v>
      </c>
    </row>
    <row r="537" spans="7:9" x14ac:dyDescent="0.3">
      <c r="G537">
        <f t="shared" si="24"/>
        <v>0</v>
      </c>
      <c r="I537">
        <f t="shared" si="25"/>
        <v>0</v>
      </c>
    </row>
    <row r="538" spans="7:9" x14ac:dyDescent="0.3">
      <c r="G538">
        <f t="shared" si="24"/>
        <v>0</v>
      </c>
      <c r="I538">
        <f t="shared" si="25"/>
        <v>0</v>
      </c>
    </row>
    <row r="539" spans="7:9" x14ac:dyDescent="0.3">
      <c r="G539">
        <f t="shared" si="24"/>
        <v>0</v>
      </c>
      <c r="I539">
        <f t="shared" si="25"/>
        <v>0</v>
      </c>
    </row>
    <row r="540" spans="7:9" x14ac:dyDescent="0.3">
      <c r="G540">
        <f t="shared" si="24"/>
        <v>0</v>
      </c>
      <c r="I540">
        <f t="shared" si="25"/>
        <v>0</v>
      </c>
    </row>
    <row r="541" spans="7:9" x14ac:dyDescent="0.3">
      <c r="G541">
        <f t="shared" si="24"/>
        <v>0</v>
      </c>
      <c r="I541">
        <f t="shared" si="25"/>
        <v>0</v>
      </c>
    </row>
    <row r="542" spans="7:9" x14ac:dyDescent="0.3">
      <c r="G542">
        <f t="shared" si="24"/>
        <v>0</v>
      </c>
      <c r="I542">
        <f t="shared" si="25"/>
        <v>0</v>
      </c>
    </row>
    <row r="543" spans="7:9" x14ac:dyDescent="0.3">
      <c r="G543">
        <f t="shared" si="24"/>
        <v>0</v>
      </c>
      <c r="I543">
        <f t="shared" si="25"/>
        <v>0</v>
      </c>
    </row>
    <row r="544" spans="7:9" x14ac:dyDescent="0.3">
      <c r="G544">
        <f t="shared" si="24"/>
        <v>0</v>
      </c>
      <c r="I544">
        <f t="shared" si="25"/>
        <v>0</v>
      </c>
    </row>
    <row r="545" spans="7:9" x14ac:dyDescent="0.3">
      <c r="G545">
        <f t="shared" si="24"/>
        <v>0</v>
      </c>
      <c r="I545">
        <f t="shared" si="25"/>
        <v>0</v>
      </c>
    </row>
    <row r="546" spans="7:9" x14ac:dyDescent="0.3">
      <c r="G546">
        <f t="shared" si="24"/>
        <v>0</v>
      </c>
      <c r="I546">
        <f t="shared" si="25"/>
        <v>0</v>
      </c>
    </row>
    <row r="547" spans="7:9" x14ac:dyDescent="0.3">
      <c r="G547">
        <f t="shared" si="24"/>
        <v>0</v>
      </c>
      <c r="I547">
        <f t="shared" si="25"/>
        <v>0</v>
      </c>
    </row>
    <row r="548" spans="7:9" x14ac:dyDescent="0.3">
      <c r="G548">
        <f t="shared" si="24"/>
        <v>0</v>
      </c>
      <c r="I548">
        <f t="shared" si="25"/>
        <v>0</v>
      </c>
    </row>
    <row r="549" spans="7:9" x14ac:dyDescent="0.3">
      <c r="G549">
        <f t="shared" si="24"/>
        <v>0</v>
      </c>
      <c r="I549">
        <f t="shared" si="25"/>
        <v>0</v>
      </c>
    </row>
    <row r="550" spans="7:9" x14ac:dyDescent="0.3">
      <c r="G550">
        <f t="shared" si="24"/>
        <v>0</v>
      </c>
      <c r="I550">
        <f t="shared" si="25"/>
        <v>0</v>
      </c>
    </row>
    <row r="551" spans="7:9" x14ac:dyDescent="0.3">
      <c r="G551">
        <f t="shared" si="24"/>
        <v>0</v>
      </c>
      <c r="I551">
        <f t="shared" si="25"/>
        <v>0</v>
      </c>
    </row>
    <row r="552" spans="7:9" x14ac:dyDescent="0.3">
      <c r="G552">
        <f t="shared" si="24"/>
        <v>0</v>
      </c>
      <c r="I552">
        <f t="shared" si="25"/>
        <v>0</v>
      </c>
    </row>
    <row r="553" spans="7:9" x14ac:dyDescent="0.3">
      <c r="G553">
        <f t="shared" si="24"/>
        <v>0</v>
      </c>
      <c r="I553">
        <f t="shared" si="25"/>
        <v>0</v>
      </c>
    </row>
    <row r="554" spans="7:9" x14ac:dyDescent="0.3">
      <c r="G554">
        <f t="shared" si="24"/>
        <v>0</v>
      </c>
      <c r="I554">
        <f t="shared" si="25"/>
        <v>0</v>
      </c>
    </row>
    <row r="555" spans="7:9" x14ac:dyDescent="0.3">
      <c r="G555">
        <f t="shared" ref="G555:G613" si="26">IFERROR(ROUND(D556, 0), 0)</f>
        <v>0</v>
      </c>
      <c r="I555">
        <f t="shared" si="25"/>
        <v>0</v>
      </c>
    </row>
    <row r="556" spans="7:9" x14ac:dyDescent="0.3">
      <c r="G556">
        <f t="shared" si="26"/>
        <v>0</v>
      </c>
      <c r="I556">
        <f t="shared" si="25"/>
        <v>0</v>
      </c>
    </row>
    <row r="557" spans="7:9" x14ac:dyDescent="0.3">
      <c r="G557">
        <f t="shared" si="26"/>
        <v>0</v>
      </c>
      <c r="I557">
        <f t="shared" si="25"/>
        <v>0</v>
      </c>
    </row>
    <row r="558" spans="7:9" x14ac:dyDescent="0.3">
      <c r="G558">
        <f t="shared" si="26"/>
        <v>0</v>
      </c>
      <c r="I558">
        <f t="shared" si="25"/>
        <v>0</v>
      </c>
    </row>
    <row r="559" spans="7:9" x14ac:dyDescent="0.3">
      <c r="G559">
        <f t="shared" si="26"/>
        <v>0</v>
      </c>
      <c r="I559">
        <f t="shared" si="25"/>
        <v>0</v>
      </c>
    </row>
    <row r="560" spans="7:9" x14ac:dyDescent="0.3">
      <c r="G560">
        <f t="shared" si="26"/>
        <v>0</v>
      </c>
      <c r="I560">
        <f t="shared" si="25"/>
        <v>0</v>
      </c>
    </row>
    <row r="561" spans="7:9" x14ac:dyDescent="0.3">
      <c r="G561">
        <f t="shared" si="26"/>
        <v>0</v>
      </c>
      <c r="I561">
        <f t="shared" si="25"/>
        <v>0</v>
      </c>
    </row>
    <row r="562" spans="7:9" x14ac:dyDescent="0.3">
      <c r="G562">
        <f t="shared" si="26"/>
        <v>0</v>
      </c>
      <c r="I562">
        <f t="shared" si="25"/>
        <v>0</v>
      </c>
    </row>
    <row r="563" spans="7:9" x14ac:dyDescent="0.3">
      <c r="G563">
        <f t="shared" si="26"/>
        <v>0</v>
      </c>
      <c r="I563">
        <f t="shared" si="25"/>
        <v>0</v>
      </c>
    </row>
    <row r="564" spans="7:9" x14ac:dyDescent="0.3">
      <c r="G564">
        <f t="shared" si="26"/>
        <v>0</v>
      </c>
      <c r="I564">
        <f t="shared" si="25"/>
        <v>0</v>
      </c>
    </row>
    <row r="565" spans="7:9" x14ac:dyDescent="0.3">
      <c r="G565">
        <f t="shared" si="26"/>
        <v>0</v>
      </c>
      <c r="I565">
        <f t="shared" si="25"/>
        <v>0</v>
      </c>
    </row>
    <row r="566" spans="7:9" x14ac:dyDescent="0.3">
      <c r="G566">
        <f t="shared" si="26"/>
        <v>0</v>
      </c>
      <c r="I566">
        <f t="shared" si="25"/>
        <v>0</v>
      </c>
    </row>
    <row r="567" spans="7:9" x14ac:dyDescent="0.3">
      <c r="G567">
        <f t="shared" si="26"/>
        <v>0</v>
      </c>
      <c r="I567">
        <f t="shared" si="25"/>
        <v>0</v>
      </c>
    </row>
    <row r="568" spans="7:9" x14ac:dyDescent="0.3">
      <c r="G568">
        <f t="shared" si="26"/>
        <v>0</v>
      </c>
      <c r="I568">
        <f t="shared" si="25"/>
        <v>0</v>
      </c>
    </row>
    <row r="569" spans="7:9" x14ac:dyDescent="0.3">
      <c r="G569">
        <f t="shared" si="26"/>
        <v>0</v>
      </c>
      <c r="I569">
        <f t="shared" si="25"/>
        <v>0</v>
      </c>
    </row>
    <row r="570" spans="7:9" x14ac:dyDescent="0.3">
      <c r="G570">
        <f t="shared" si="26"/>
        <v>0</v>
      </c>
      <c r="I570">
        <f t="shared" si="25"/>
        <v>0</v>
      </c>
    </row>
    <row r="571" spans="7:9" x14ac:dyDescent="0.3">
      <c r="G571">
        <f t="shared" si="26"/>
        <v>0</v>
      </c>
      <c r="I571">
        <f t="shared" si="25"/>
        <v>0</v>
      </c>
    </row>
    <row r="572" spans="7:9" x14ac:dyDescent="0.3">
      <c r="G572">
        <f t="shared" si="26"/>
        <v>0</v>
      </c>
      <c r="I572">
        <f t="shared" si="25"/>
        <v>0</v>
      </c>
    </row>
    <row r="573" spans="7:9" x14ac:dyDescent="0.3">
      <c r="G573">
        <f t="shared" si="26"/>
        <v>0</v>
      </c>
      <c r="I573">
        <f t="shared" si="25"/>
        <v>0</v>
      </c>
    </row>
    <row r="574" spans="7:9" x14ac:dyDescent="0.3">
      <c r="G574">
        <f t="shared" si="26"/>
        <v>0</v>
      </c>
      <c r="I574">
        <f t="shared" si="25"/>
        <v>0</v>
      </c>
    </row>
    <row r="575" spans="7:9" x14ac:dyDescent="0.3">
      <c r="G575">
        <f t="shared" si="26"/>
        <v>0</v>
      </c>
      <c r="I575">
        <f t="shared" si="25"/>
        <v>0</v>
      </c>
    </row>
    <row r="576" spans="7:9" x14ac:dyDescent="0.3">
      <c r="G576">
        <f t="shared" si="26"/>
        <v>0</v>
      </c>
      <c r="I576">
        <f t="shared" si="25"/>
        <v>0</v>
      </c>
    </row>
    <row r="577" spans="7:9" x14ac:dyDescent="0.3">
      <c r="G577">
        <f t="shared" si="26"/>
        <v>0</v>
      </c>
      <c r="I577">
        <f t="shared" si="25"/>
        <v>0</v>
      </c>
    </row>
    <row r="578" spans="7:9" x14ac:dyDescent="0.3">
      <c r="G578">
        <f t="shared" si="26"/>
        <v>0</v>
      </c>
      <c r="I578">
        <f t="shared" si="25"/>
        <v>0</v>
      </c>
    </row>
    <row r="579" spans="7:9" x14ac:dyDescent="0.3">
      <c r="G579">
        <f t="shared" si="26"/>
        <v>0</v>
      </c>
      <c r="I579">
        <f t="shared" ref="I579:I613" si="27">IFERROR(ROUND(E580, 0), 0)</f>
        <v>0</v>
      </c>
    </row>
    <row r="580" spans="7:9" x14ac:dyDescent="0.3">
      <c r="G580">
        <f t="shared" si="26"/>
        <v>0</v>
      </c>
      <c r="I580">
        <f t="shared" si="27"/>
        <v>0</v>
      </c>
    </row>
    <row r="581" spans="7:9" x14ac:dyDescent="0.3">
      <c r="G581">
        <f t="shared" si="26"/>
        <v>0</v>
      </c>
      <c r="I581">
        <f t="shared" si="27"/>
        <v>0</v>
      </c>
    </row>
    <row r="582" spans="7:9" x14ac:dyDescent="0.3">
      <c r="G582">
        <f t="shared" si="26"/>
        <v>0</v>
      </c>
      <c r="I582">
        <f t="shared" si="27"/>
        <v>0</v>
      </c>
    </row>
    <row r="583" spans="7:9" x14ac:dyDescent="0.3">
      <c r="G583">
        <f t="shared" si="26"/>
        <v>0</v>
      </c>
      <c r="I583">
        <f t="shared" si="27"/>
        <v>0</v>
      </c>
    </row>
    <row r="584" spans="7:9" x14ac:dyDescent="0.3">
      <c r="G584">
        <f t="shared" si="26"/>
        <v>0</v>
      </c>
      <c r="I584">
        <f t="shared" si="27"/>
        <v>0</v>
      </c>
    </row>
    <row r="585" spans="7:9" x14ac:dyDescent="0.3">
      <c r="G585">
        <f t="shared" si="26"/>
        <v>0</v>
      </c>
      <c r="I585">
        <f t="shared" si="27"/>
        <v>0</v>
      </c>
    </row>
    <row r="586" spans="7:9" x14ac:dyDescent="0.3">
      <c r="G586">
        <f t="shared" si="26"/>
        <v>0</v>
      </c>
      <c r="I586">
        <f t="shared" si="27"/>
        <v>0</v>
      </c>
    </row>
    <row r="587" spans="7:9" x14ac:dyDescent="0.3">
      <c r="G587">
        <f t="shared" si="26"/>
        <v>0</v>
      </c>
      <c r="I587">
        <f t="shared" si="27"/>
        <v>0</v>
      </c>
    </row>
    <row r="588" spans="7:9" x14ac:dyDescent="0.3">
      <c r="G588">
        <f t="shared" si="26"/>
        <v>0</v>
      </c>
      <c r="I588">
        <f t="shared" si="27"/>
        <v>0</v>
      </c>
    </row>
    <row r="589" spans="7:9" x14ac:dyDescent="0.3">
      <c r="G589">
        <f t="shared" si="26"/>
        <v>0</v>
      </c>
      <c r="I589">
        <f t="shared" si="27"/>
        <v>0</v>
      </c>
    </row>
    <row r="590" spans="7:9" x14ac:dyDescent="0.3">
      <c r="G590">
        <f t="shared" si="26"/>
        <v>0</v>
      </c>
      <c r="I590">
        <f t="shared" si="27"/>
        <v>0</v>
      </c>
    </row>
    <row r="591" spans="7:9" x14ac:dyDescent="0.3">
      <c r="G591">
        <f t="shared" si="26"/>
        <v>0</v>
      </c>
      <c r="I591">
        <f t="shared" si="27"/>
        <v>0</v>
      </c>
    </row>
    <row r="592" spans="7:9" x14ac:dyDescent="0.3">
      <c r="G592">
        <f t="shared" si="26"/>
        <v>0</v>
      </c>
      <c r="I592">
        <f t="shared" si="27"/>
        <v>0</v>
      </c>
    </row>
    <row r="593" spans="7:9" x14ac:dyDescent="0.3">
      <c r="G593">
        <f t="shared" si="26"/>
        <v>0</v>
      </c>
      <c r="I593">
        <f t="shared" si="27"/>
        <v>0</v>
      </c>
    </row>
    <row r="594" spans="7:9" x14ac:dyDescent="0.3">
      <c r="G594">
        <f t="shared" si="26"/>
        <v>0</v>
      </c>
      <c r="I594">
        <f t="shared" si="27"/>
        <v>0</v>
      </c>
    </row>
    <row r="595" spans="7:9" x14ac:dyDescent="0.3">
      <c r="G595">
        <f t="shared" si="26"/>
        <v>0</v>
      </c>
      <c r="I595">
        <f t="shared" si="27"/>
        <v>0</v>
      </c>
    </row>
    <row r="596" spans="7:9" x14ac:dyDescent="0.3">
      <c r="G596">
        <f t="shared" si="26"/>
        <v>0</v>
      </c>
      <c r="I596">
        <f t="shared" si="27"/>
        <v>0</v>
      </c>
    </row>
    <row r="597" spans="7:9" x14ac:dyDescent="0.3">
      <c r="G597">
        <f t="shared" si="26"/>
        <v>0</v>
      </c>
      <c r="I597">
        <f t="shared" si="27"/>
        <v>0</v>
      </c>
    </row>
    <row r="598" spans="7:9" x14ac:dyDescent="0.3">
      <c r="G598">
        <f t="shared" si="26"/>
        <v>0</v>
      </c>
      <c r="I598">
        <f t="shared" si="27"/>
        <v>0</v>
      </c>
    </row>
    <row r="599" spans="7:9" x14ac:dyDescent="0.3">
      <c r="G599">
        <f t="shared" si="26"/>
        <v>0</v>
      </c>
      <c r="I599">
        <f t="shared" si="27"/>
        <v>0</v>
      </c>
    </row>
    <row r="600" spans="7:9" x14ac:dyDescent="0.3">
      <c r="G600">
        <f t="shared" si="26"/>
        <v>0</v>
      </c>
      <c r="I600">
        <f t="shared" si="27"/>
        <v>0</v>
      </c>
    </row>
    <row r="601" spans="7:9" x14ac:dyDescent="0.3">
      <c r="G601">
        <f t="shared" si="26"/>
        <v>0</v>
      </c>
      <c r="I601">
        <f t="shared" si="27"/>
        <v>0</v>
      </c>
    </row>
    <row r="602" spans="7:9" x14ac:dyDescent="0.3">
      <c r="G602">
        <f t="shared" si="26"/>
        <v>0</v>
      </c>
      <c r="I602">
        <f t="shared" si="27"/>
        <v>0</v>
      </c>
    </row>
    <row r="603" spans="7:9" x14ac:dyDescent="0.3">
      <c r="G603">
        <f t="shared" si="26"/>
        <v>0</v>
      </c>
      <c r="I603">
        <f t="shared" si="27"/>
        <v>0</v>
      </c>
    </row>
    <row r="604" spans="7:9" x14ac:dyDescent="0.3">
      <c r="G604">
        <f t="shared" si="26"/>
        <v>0</v>
      </c>
      <c r="I604">
        <f t="shared" si="27"/>
        <v>0</v>
      </c>
    </row>
    <row r="605" spans="7:9" x14ac:dyDescent="0.3">
      <c r="G605">
        <f t="shared" si="26"/>
        <v>0</v>
      </c>
      <c r="I605">
        <f t="shared" si="27"/>
        <v>0</v>
      </c>
    </row>
    <row r="606" spans="7:9" x14ac:dyDescent="0.3">
      <c r="G606">
        <f t="shared" si="26"/>
        <v>0</v>
      </c>
      <c r="I606">
        <f t="shared" si="27"/>
        <v>0</v>
      </c>
    </row>
    <row r="607" spans="7:9" x14ac:dyDescent="0.3">
      <c r="G607">
        <f t="shared" si="26"/>
        <v>0</v>
      </c>
      <c r="I607">
        <f t="shared" si="27"/>
        <v>0</v>
      </c>
    </row>
    <row r="608" spans="7:9" x14ac:dyDescent="0.3">
      <c r="G608">
        <f t="shared" si="26"/>
        <v>0</v>
      </c>
      <c r="I608">
        <f t="shared" si="27"/>
        <v>0</v>
      </c>
    </row>
    <row r="609" spans="7:9" x14ac:dyDescent="0.3">
      <c r="G609">
        <f t="shared" si="26"/>
        <v>0</v>
      </c>
      <c r="I609">
        <f t="shared" si="27"/>
        <v>0</v>
      </c>
    </row>
    <row r="610" spans="7:9" x14ac:dyDescent="0.3">
      <c r="G610">
        <f t="shared" si="26"/>
        <v>0</v>
      </c>
      <c r="I610">
        <f t="shared" si="27"/>
        <v>0</v>
      </c>
    </row>
    <row r="611" spans="7:9" x14ac:dyDescent="0.3">
      <c r="G611">
        <f t="shared" si="26"/>
        <v>0</v>
      </c>
      <c r="I611">
        <f t="shared" si="27"/>
        <v>0</v>
      </c>
    </row>
    <row r="612" spans="7:9" x14ac:dyDescent="0.3">
      <c r="G612">
        <f t="shared" si="26"/>
        <v>0</v>
      </c>
      <c r="I612">
        <f t="shared" si="27"/>
        <v>0</v>
      </c>
    </row>
    <row r="613" spans="7:9" x14ac:dyDescent="0.3">
      <c r="G613">
        <f t="shared" si="26"/>
        <v>0</v>
      </c>
      <c r="I613">
        <f t="shared" si="27"/>
        <v>0</v>
      </c>
    </row>
  </sheetData>
  <dataConsolidate/>
  <conditionalFormatting sqref="A232">
    <cfRule type="expression" dxfId="30" priority="20">
      <formula>SUM($G$214:$I$231)&gt;2041</formula>
    </cfRule>
  </conditionalFormatting>
  <conditionalFormatting sqref="A251">
    <cfRule type="expression" dxfId="29" priority="15">
      <formula>SUM(G233:I250)-2041&gt;0</formula>
    </cfRule>
  </conditionalFormatting>
  <conditionalFormatting sqref="A270">
    <cfRule type="expression" dxfId="28" priority="14">
      <formula>SUM(G252:I269)-2041&gt;0</formula>
    </cfRule>
  </conditionalFormatting>
  <conditionalFormatting sqref="A289">
    <cfRule type="expression" dxfId="27" priority="13">
      <formula>SUM(G271:I288)-2041&gt;0</formula>
    </cfRule>
  </conditionalFormatting>
  <conditionalFormatting sqref="A308">
    <cfRule type="expression" dxfId="26" priority="12">
      <formula>SUM(G290:I307)-2041&gt;0</formula>
    </cfRule>
  </conditionalFormatting>
  <conditionalFormatting sqref="A212">
    <cfRule type="expression" dxfId="25" priority="10">
      <formula>SUM(G192:I212)-2018&gt;0</formula>
    </cfRule>
  </conditionalFormatting>
  <conditionalFormatting sqref="A191">
    <cfRule type="expression" dxfId="24" priority="9">
      <formula>SUM(G171:I191)-2018&gt;0</formula>
    </cfRule>
  </conditionalFormatting>
  <conditionalFormatting sqref="A170">
    <cfRule type="expression" dxfId="23" priority="8">
      <formula>SUM(G150:I170)-2018&gt;0</formula>
    </cfRule>
  </conditionalFormatting>
  <conditionalFormatting sqref="A149">
    <cfRule type="expression" dxfId="22" priority="7">
      <formula>SUM(G129:I149)-2018&gt;0</formula>
    </cfRule>
  </conditionalFormatting>
  <conditionalFormatting sqref="A128">
    <cfRule type="expression" dxfId="21" priority="6">
      <formula>SUM(G108:I128)-2018&gt;0</formula>
    </cfRule>
  </conditionalFormatting>
  <conditionalFormatting sqref="A106">
    <cfRule type="expression" dxfId="20" priority="5">
      <formula>SUM(G86:I106)-2018&gt;0</formula>
    </cfRule>
  </conditionalFormatting>
  <conditionalFormatting sqref="A85">
    <cfRule type="expression" dxfId="19" priority="4">
      <formula>SUM(G65:I85)-2018&gt;0</formula>
    </cfRule>
  </conditionalFormatting>
  <conditionalFormatting sqref="A64">
    <cfRule type="expression" dxfId="18" priority="3">
      <formula>SUM(G44:I64)-2018&gt;0</formula>
    </cfRule>
  </conditionalFormatting>
  <conditionalFormatting sqref="A43">
    <cfRule type="expression" dxfId="17" priority="2">
      <formula>SUM(G23:I43)-2018&gt;0</formula>
    </cfRule>
  </conditionalFormatting>
  <conditionalFormatting sqref="A22">
    <cfRule type="expression" dxfId="16" priority="1">
      <formula>SUM(G2:I22)-2018&gt;0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O997"/>
  <sheetViews>
    <sheetView zoomScale="60" zoomScaleNormal="60" workbookViewId="0">
      <selection activeCell="A58" sqref="A58"/>
    </sheetView>
  </sheetViews>
  <sheetFormatPr defaultRowHeight="14.4" outlineLevelRow="1" x14ac:dyDescent="0.3"/>
  <cols>
    <col min="1" max="1" width="11.33203125" customWidth="1"/>
    <col min="2" max="2" width="8.33203125" customWidth="1"/>
    <col min="3" max="3" width="17.77734375" customWidth="1"/>
    <col min="4" max="4" width="8" customWidth="1"/>
    <col min="7" max="7" width="6.5546875" customWidth="1"/>
    <col min="8" max="8" width="32.33203125" customWidth="1"/>
    <col min="9" max="9" width="5.6640625" customWidth="1"/>
    <col min="10" max="10" width="43.21875" customWidth="1"/>
  </cols>
  <sheetData>
    <row r="1" spans="1:41" x14ac:dyDescent="0.3">
      <c r="C1" t="s">
        <v>1197</v>
      </c>
      <c r="K1" s="195" t="s">
        <v>1531</v>
      </c>
    </row>
    <row r="4" spans="1:41" hidden="1" outlineLevel="1" x14ac:dyDescent="0.3">
      <c r="A4" s="253" t="s">
        <v>1144</v>
      </c>
      <c r="B4" s="59"/>
      <c r="C4" s="59"/>
      <c r="D4" s="59"/>
      <c r="E4" s="59"/>
      <c r="F4" s="478">
        <f>mapping!$C$1</f>
        <v>2018</v>
      </c>
      <c r="G4" s="59"/>
      <c r="H4" s="285" t="s">
        <v>1154</v>
      </c>
      <c r="I4" s="59"/>
      <c r="J4" s="90"/>
    </row>
    <row r="5" spans="1:41" hidden="1" outlineLevel="1" x14ac:dyDescent="0.3">
      <c r="A5" s="85" t="s">
        <v>1145</v>
      </c>
      <c r="B5" s="32"/>
      <c r="C5" s="32"/>
      <c r="D5" s="32"/>
      <c r="E5" s="32"/>
      <c r="F5" s="32"/>
      <c r="G5" s="32"/>
      <c r="H5" s="32"/>
      <c r="I5" s="32"/>
      <c r="J5" s="39"/>
    </row>
    <row r="6" spans="1:41" hidden="1" outlineLevel="1" x14ac:dyDescent="0.3">
      <c r="A6" s="479" t="s">
        <v>1080</v>
      </c>
      <c r="B6" s="32"/>
      <c r="C6" s="32"/>
      <c r="D6" s="32"/>
      <c r="E6" s="32"/>
      <c r="F6" s="480"/>
      <c r="G6" s="497" t="str">
        <f>IF(OR(F6=0, F6=""), "must enter a letter (A-D), each K-1 must have unique letter (no duplicates)", "")</f>
        <v>must enter a letter (A-D), each K-1 must have unique letter (no duplicates)</v>
      </c>
      <c r="H6" s="32"/>
      <c r="I6" s="32"/>
      <c r="J6" s="39"/>
    </row>
    <row r="7" spans="1:41" hidden="1" outlineLevel="1" x14ac:dyDescent="0.3">
      <c r="A7" s="479" t="s">
        <v>1081</v>
      </c>
      <c r="B7" s="32"/>
      <c r="C7" s="32"/>
      <c r="D7" s="32"/>
      <c r="E7" s="32"/>
      <c r="F7" s="32"/>
      <c r="G7" s="32"/>
      <c r="H7" s="363" t="s">
        <v>856</v>
      </c>
      <c r="I7" s="32"/>
      <c r="J7" s="39"/>
      <c r="AE7">
        <v>0</v>
      </c>
    </row>
    <row r="8" spans="1:41" hidden="1" outlineLevel="1" x14ac:dyDescent="0.3">
      <c r="A8" s="38"/>
      <c r="B8" s="32"/>
      <c r="C8" s="32"/>
      <c r="D8" s="32"/>
      <c r="E8" s="32"/>
      <c r="F8" s="32"/>
      <c r="G8" s="455">
        <v>1</v>
      </c>
      <c r="H8" s="120" t="s">
        <v>1116</v>
      </c>
      <c r="I8" s="455">
        <v>15</v>
      </c>
      <c r="J8" s="481" t="s">
        <v>1136</v>
      </c>
      <c r="N8" s="112" t="str">
        <f>IF(AND(ABS(H9)&gt;0, OR(G9="", G9="-")), "See instructions to determine if nonpassive or passive income and enter 'P' for passive or 'NP' for nonpassive income in adjacent box", "")</f>
        <v/>
      </c>
      <c r="AE8" t="s">
        <v>772</v>
      </c>
      <c r="AF8" t="str">
        <f>H8</f>
        <v>Ordinary business income (loss)</v>
      </c>
      <c r="AG8">
        <f t="shared" ref="AG8:AG39" si="0">$F$6</f>
        <v>0</v>
      </c>
      <c r="AH8" s="254">
        <f>G9</f>
        <v>0</v>
      </c>
      <c r="AI8" s="254">
        <f>H9</f>
        <v>0</v>
      </c>
      <c r="AM8" s="254" t="s">
        <v>1136</v>
      </c>
      <c r="AN8">
        <f>I9</f>
        <v>0</v>
      </c>
      <c r="AO8" s="254">
        <f>J9</f>
        <v>0</v>
      </c>
    </row>
    <row r="9" spans="1:41" ht="15.6" hidden="1" outlineLevel="1" x14ac:dyDescent="0.3">
      <c r="A9" s="482" t="s">
        <v>1082</v>
      </c>
      <c r="B9" s="32"/>
      <c r="C9" s="32"/>
      <c r="D9" s="32"/>
      <c r="E9" s="32"/>
      <c r="F9" s="32"/>
      <c r="G9" s="458"/>
      <c r="H9" s="457"/>
      <c r="I9" s="468"/>
      <c r="J9" s="483"/>
      <c r="K9" s="1"/>
      <c r="L9" s="1"/>
      <c r="M9" s="1"/>
      <c r="AE9" t="s">
        <v>965</v>
      </c>
      <c r="AF9">
        <f t="shared" ref="AF9:AF58" si="1">H9</f>
        <v>0</v>
      </c>
      <c r="AG9">
        <f t="shared" si="0"/>
        <v>0</v>
      </c>
      <c r="AH9" s="254">
        <f t="shared" ref="AH9:AH57" si="2">G10</f>
        <v>2</v>
      </c>
      <c r="AI9" s="254" t="str">
        <f t="shared" ref="AI9:AI57" si="3">H10</f>
        <v>Net rental real estate income (loss)</v>
      </c>
      <c r="AM9" s="254" t="s">
        <v>1136</v>
      </c>
      <c r="AN9">
        <f t="shared" ref="AN9:AN72" si="4">I10</f>
        <v>0</v>
      </c>
      <c r="AO9" s="254">
        <f>J10</f>
        <v>0</v>
      </c>
    </row>
    <row r="10" spans="1:41" hidden="1" outlineLevel="1" x14ac:dyDescent="0.3">
      <c r="A10" s="484" t="s">
        <v>961</v>
      </c>
      <c r="B10" s="485" t="s">
        <v>1083</v>
      </c>
      <c r="C10" s="486"/>
      <c r="D10" s="486"/>
      <c r="E10" s="486"/>
      <c r="F10" s="486"/>
      <c r="G10" s="455">
        <v>2</v>
      </c>
      <c r="H10" s="100" t="s">
        <v>1117</v>
      </c>
      <c r="I10" s="468"/>
      <c r="J10" s="483"/>
      <c r="K10" s="1"/>
      <c r="L10" s="1"/>
      <c r="M10" s="1"/>
      <c r="N10" s="112" t="str">
        <f>IF(AND(ABS(H11)&gt;0, OR(G11="", G11="-")), "See instructions to determine if nonpassive or passive income and enter 'REP' for Real Estate Professional, 'APL' for allowed passive loss, or 'P' for other passive income/loss' in adjacent box", "")</f>
        <v/>
      </c>
      <c r="AE10" t="s">
        <v>777</v>
      </c>
      <c r="AF10" t="str">
        <f t="shared" si="1"/>
        <v>Net rental real estate income (loss)</v>
      </c>
      <c r="AG10">
        <f t="shared" si="0"/>
        <v>0</v>
      </c>
      <c r="AH10" s="254">
        <f t="shared" si="2"/>
        <v>0</v>
      </c>
      <c r="AI10" s="254">
        <f t="shared" si="3"/>
        <v>0</v>
      </c>
      <c r="AM10" s="254" t="s">
        <v>1136</v>
      </c>
      <c r="AN10">
        <f t="shared" si="4"/>
        <v>0</v>
      </c>
      <c r="AO10" s="254">
        <f>J11</f>
        <v>0</v>
      </c>
    </row>
    <row r="11" spans="1:41" hidden="1" outlineLevel="1" x14ac:dyDescent="0.3">
      <c r="A11" s="487" t="s">
        <v>772</v>
      </c>
      <c r="B11" s="119" t="s">
        <v>1146</v>
      </c>
      <c r="C11" s="119"/>
      <c r="D11" s="119"/>
      <c r="E11" s="119"/>
      <c r="F11" s="119"/>
      <c r="G11" s="458"/>
      <c r="H11" s="457"/>
      <c r="I11" s="468"/>
      <c r="J11" s="483"/>
      <c r="K11" s="1"/>
      <c r="L11" s="1"/>
      <c r="M11" s="1"/>
      <c r="AE11" t="s">
        <v>424</v>
      </c>
      <c r="AF11">
        <f t="shared" si="1"/>
        <v>0</v>
      </c>
      <c r="AG11">
        <f t="shared" si="0"/>
        <v>0</v>
      </c>
      <c r="AH11" s="254">
        <f t="shared" si="2"/>
        <v>3</v>
      </c>
      <c r="AI11" s="254" t="str">
        <f t="shared" si="3"/>
        <v>Other net rental income (loss)</v>
      </c>
      <c r="AN11">
        <f t="shared" si="4"/>
        <v>16</v>
      </c>
      <c r="AO11" s="254" t="str">
        <f t="shared" ref="AO11:AO74" si="5">J12</f>
        <v>Foreign transactions</v>
      </c>
    </row>
    <row r="12" spans="1:41" hidden="1" outlineLevel="1" x14ac:dyDescent="0.3">
      <c r="A12" s="653"/>
      <c r="B12" s="654"/>
      <c r="C12" s="654"/>
      <c r="D12" s="654"/>
      <c r="E12" s="654"/>
      <c r="F12" s="655"/>
      <c r="G12" s="455">
        <v>3</v>
      </c>
      <c r="H12" s="100" t="s">
        <v>1118</v>
      </c>
      <c r="I12" s="455">
        <v>16</v>
      </c>
      <c r="J12" s="481" t="s">
        <v>1137</v>
      </c>
      <c r="K12" s="1"/>
      <c r="L12" s="1"/>
      <c r="M12" s="1"/>
      <c r="AE12" t="s">
        <v>779</v>
      </c>
      <c r="AF12" t="str">
        <f t="shared" si="1"/>
        <v>Other net rental income (loss)</v>
      </c>
      <c r="AG12">
        <f t="shared" si="0"/>
        <v>0</v>
      </c>
      <c r="AH12" s="254">
        <f t="shared" si="2"/>
        <v>0</v>
      </c>
      <c r="AI12" s="254">
        <f t="shared" si="3"/>
        <v>0</v>
      </c>
      <c r="AM12" t="s">
        <v>1137</v>
      </c>
      <c r="AN12">
        <f t="shared" si="4"/>
        <v>0</v>
      </c>
      <c r="AO12" s="254">
        <f t="shared" si="5"/>
        <v>0</v>
      </c>
    </row>
    <row r="13" spans="1:41" hidden="1" outlineLevel="1" x14ac:dyDescent="0.3">
      <c r="A13" s="487" t="s">
        <v>965</v>
      </c>
      <c r="B13" s="321" t="s">
        <v>1147</v>
      </c>
      <c r="C13" s="119"/>
      <c r="D13" s="119"/>
      <c r="E13" s="119"/>
      <c r="F13" s="120"/>
      <c r="G13" s="456"/>
      <c r="H13" s="457"/>
      <c r="I13" s="468"/>
      <c r="J13" s="483"/>
      <c r="K13" s="1"/>
      <c r="L13" s="1"/>
      <c r="M13" s="1"/>
      <c r="AE13" t="s">
        <v>782</v>
      </c>
      <c r="AF13">
        <f t="shared" si="1"/>
        <v>0</v>
      </c>
      <c r="AG13">
        <f t="shared" si="0"/>
        <v>0</v>
      </c>
      <c r="AH13" s="254">
        <f t="shared" si="2"/>
        <v>4</v>
      </c>
      <c r="AI13" s="254" t="str">
        <f t="shared" si="3"/>
        <v>Guaranteed payments</v>
      </c>
      <c r="AM13" t="s">
        <v>1137</v>
      </c>
      <c r="AN13">
        <f t="shared" si="4"/>
        <v>0</v>
      </c>
      <c r="AO13" s="254">
        <f t="shared" si="5"/>
        <v>0</v>
      </c>
    </row>
    <row r="14" spans="1:41" hidden="1" outlineLevel="1" x14ac:dyDescent="0.3">
      <c r="A14" s="656"/>
      <c r="B14" s="657"/>
      <c r="C14" s="657"/>
      <c r="D14" s="657"/>
      <c r="E14" s="657"/>
      <c r="F14" s="658"/>
      <c r="G14" s="455">
        <v>4</v>
      </c>
      <c r="H14" s="100" t="s">
        <v>1119</v>
      </c>
      <c r="I14" s="468"/>
      <c r="J14" s="483"/>
      <c r="K14" s="1"/>
      <c r="L14" s="1"/>
      <c r="M14" s="1"/>
      <c r="AE14" t="s">
        <v>785</v>
      </c>
      <c r="AF14" t="str">
        <f t="shared" si="1"/>
        <v>Guaranteed payments</v>
      </c>
      <c r="AG14">
        <f t="shared" si="0"/>
        <v>0</v>
      </c>
      <c r="AH14" s="254">
        <f t="shared" si="2"/>
        <v>0</v>
      </c>
      <c r="AI14" s="254">
        <f t="shared" si="3"/>
        <v>0</v>
      </c>
      <c r="AM14" t="s">
        <v>1137</v>
      </c>
      <c r="AN14">
        <f t="shared" si="4"/>
        <v>0</v>
      </c>
      <c r="AO14" s="254">
        <f t="shared" si="5"/>
        <v>0</v>
      </c>
    </row>
    <row r="15" spans="1:41" hidden="1" outlineLevel="1" x14ac:dyDescent="0.3">
      <c r="A15" s="656"/>
      <c r="B15" s="657"/>
      <c r="C15" s="657"/>
      <c r="D15" s="657"/>
      <c r="E15" s="657"/>
      <c r="F15" s="658"/>
      <c r="G15" s="456"/>
      <c r="H15" s="457"/>
      <c r="I15" s="468"/>
      <c r="J15" s="483"/>
      <c r="K15" s="1"/>
      <c r="L15" s="1"/>
      <c r="M15" s="1"/>
      <c r="AE15" t="s">
        <v>787</v>
      </c>
      <c r="AF15">
        <f t="shared" si="1"/>
        <v>0</v>
      </c>
      <c r="AG15">
        <f t="shared" si="0"/>
        <v>0</v>
      </c>
      <c r="AH15" s="254">
        <f t="shared" si="2"/>
        <v>5</v>
      </c>
      <c r="AI15" s="254" t="str">
        <f t="shared" si="3"/>
        <v>Interest income</v>
      </c>
      <c r="AM15" t="s">
        <v>1137</v>
      </c>
      <c r="AN15">
        <f t="shared" si="4"/>
        <v>0</v>
      </c>
      <c r="AO15" s="254">
        <f t="shared" si="5"/>
        <v>0</v>
      </c>
    </row>
    <row r="16" spans="1:41" hidden="1" outlineLevel="1" x14ac:dyDescent="0.3">
      <c r="A16" s="653"/>
      <c r="B16" s="654"/>
      <c r="C16" s="654"/>
      <c r="D16" s="654"/>
      <c r="E16" s="654"/>
      <c r="F16" s="655"/>
      <c r="G16" s="455">
        <v>5</v>
      </c>
      <c r="H16" s="100" t="s">
        <v>134</v>
      </c>
      <c r="I16" s="468"/>
      <c r="J16" s="483"/>
      <c r="K16" s="1"/>
      <c r="L16" s="1"/>
      <c r="M16" s="1"/>
      <c r="AE16" t="s">
        <v>789</v>
      </c>
      <c r="AF16" t="str">
        <f t="shared" si="1"/>
        <v>Interest income</v>
      </c>
      <c r="AG16">
        <f t="shared" si="0"/>
        <v>0</v>
      </c>
      <c r="AH16" s="254">
        <f t="shared" si="2"/>
        <v>0</v>
      </c>
      <c r="AI16" s="254">
        <f>H17</f>
        <v>0</v>
      </c>
      <c r="AM16" t="s">
        <v>1137</v>
      </c>
      <c r="AN16">
        <f t="shared" si="4"/>
        <v>0</v>
      </c>
      <c r="AO16" s="254">
        <f t="shared" si="5"/>
        <v>0</v>
      </c>
    </row>
    <row r="17" spans="1:41" s="73" customFormat="1" hidden="1" outlineLevel="1" x14ac:dyDescent="0.3">
      <c r="A17" s="488" t="s">
        <v>777</v>
      </c>
      <c r="B17" s="32" t="s">
        <v>1084</v>
      </c>
      <c r="C17" s="452"/>
      <c r="D17" s="452"/>
      <c r="E17" s="452"/>
      <c r="F17" s="452"/>
      <c r="G17" s="456"/>
      <c r="H17" s="457"/>
      <c r="I17" s="468"/>
      <c r="J17" s="483"/>
      <c r="K17" s="135"/>
      <c r="L17" s="135"/>
      <c r="M17" s="135"/>
      <c r="AE17" t="s">
        <v>793</v>
      </c>
      <c r="AF17">
        <f t="shared" si="1"/>
        <v>0</v>
      </c>
      <c r="AG17">
        <f t="shared" si="0"/>
        <v>0</v>
      </c>
      <c r="AH17" s="254" t="str">
        <f t="shared" si="2"/>
        <v>6a</v>
      </c>
      <c r="AI17" s="254" t="str">
        <f t="shared" si="3"/>
        <v>Ordinary dividends</v>
      </c>
      <c r="AM17" t="s">
        <v>1137</v>
      </c>
      <c r="AN17">
        <f t="shared" si="4"/>
        <v>0</v>
      </c>
      <c r="AO17" s="254">
        <f t="shared" si="5"/>
        <v>0</v>
      </c>
    </row>
    <row r="18" spans="1:41" s="73" customFormat="1" hidden="1" outlineLevel="1" x14ac:dyDescent="0.3">
      <c r="A18" s="653"/>
      <c r="B18" s="654"/>
      <c r="C18" s="654"/>
      <c r="D18" s="654"/>
      <c r="E18" s="654"/>
      <c r="F18" s="655"/>
      <c r="G18" s="455" t="s">
        <v>1120</v>
      </c>
      <c r="H18" s="100" t="s">
        <v>12</v>
      </c>
      <c r="I18" s="468"/>
      <c r="J18" s="483"/>
      <c r="K18" s="135"/>
      <c r="L18" s="135"/>
      <c r="M18" s="135"/>
      <c r="AE18" t="s">
        <v>1100</v>
      </c>
      <c r="AF18" t="str">
        <f t="shared" si="1"/>
        <v>Ordinary dividends</v>
      </c>
      <c r="AG18">
        <f t="shared" si="0"/>
        <v>0</v>
      </c>
      <c r="AH18" s="254">
        <f t="shared" si="2"/>
        <v>0</v>
      </c>
      <c r="AI18" s="254">
        <f>H19</f>
        <v>0</v>
      </c>
      <c r="AM18" t="s">
        <v>1137</v>
      </c>
      <c r="AN18">
        <f t="shared" si="4"/>
        <v>0</v>
      </c>
      <c r="AO18" s="254">
        <f t="shared" si="5"/>
        <v>0</v>
      </c>
    </row>
    <row r="19" spans="1:41" s="73" customFormat="1" hidden="1" outlineLevel="1" x14ac:dyDescent="0.3">
      <c r="A19" s="488" t="s">
        <v>424</v>
      </c>
      <c r="B19" s="413">
        <v>0</v>
      </c>
      <c r="C19" s="32" t="s">
        <v>1085</v>
      </c>
      <c r="D19" s="452"/>
      <c r="E19" s="452"/>
      <c r="F19" s="452"/>
      <c r="G19" s="456"/>
      <c r="H19" s="457"/>
      <c r="I19" s="468"/>
      <c r="J19" s="483"/>
      <c r="K19" s="135"/>
      <c r="L19" s="135"/>
      <c r="M19" s="135"/>
      <c r="AE19" t="s">
        <v>1103</v>
      </c>
      <c r="AF19">
        <f t="shared" si="1"/>
        <v>0</v>
      </c>
      <c r="AG19">
        <f t="shared" si="0"/>
        <v>0</v>
      </c>
      <c r="AH19" s="254" t="str">
        <f t="shared" si="2"/>
        <v>6b</v>
      </c>
      <c r="AI19" s="254" t="str">
        <f t="shared" si="3"/>
        <v>Qualified dividends</v>
      </c>
      <c r="AM19" t="s">
        <v>1137</v>
      </c>
      <c r="AN19">
        <f t="shared" si="4"/>
        <v>0</v>
      </c>
      <c r="AO19" s="254">
        <f t="shared" si="5"/>
        <v>0</v>
      </c>
    </row>
    <row r="20" spans="1:41" s="73" customFormat="1" hidden="1" outlineLevel="1" x14ac:dyDescent="0.3">
      <c r="A20" s="484" t="s">
        <v>805</v>
      </c>
      <c r="B20" s="485" t="s">
        <v>1086</v>
      </c>
      <c r="C20" s="486"/>
      <c r="D20" s="486"/>
      <c r="E20" s="486"/>
      <c r="F20" s="486"/>
      <c r="G20" s="455" t="s">
        <v>1121</v>
      </c>
      <c r="H20" s="100" t="s">
        <v>5</v>
      </c>
      <c r="I20" s="468"/>
      <c r="J20" s="483"/>
      <c r="K20" s="135"/>
      <c r="L20" s="135"/>
      <c r="M20" s="135"/>
      <c r="AE20" s="73" t="s">
        <v>1113</v>
      </c>
      <c r="AF20" t="str">
        <f t="shared" si="1"/>
        <v>Qualified dividends</v>
      </c>
      <c r="AG20">
        <f t="shared" si="0"/>
        <v>0</v>
      </c>
      <c r="AH20" s="254">
        <f t="shared" si="2"/>
        <v>0</v>
      </c>
      <c r="AI20" s="254">
        <f>H21</f>
        <v>0</v>
      </c>
      <c r="AM20" t="s">
        <v>1137</v>
      </c>
      <c r="AN20">
        <f t="shared" si="4"/>
        <v>0</v>
      </c>
      <c r="AO20" s="254">
        <f t="shared" si="5"/>
        <v>0</v>
      </c>
    </row>
    <row r="21" spans="1:41" s="73" customFormat="1" hidden="1" outlineLevel="1" x14ac:dyDescent="0.3">
      <c r="A21" s="489" t="s">
        <v>779</v>
      </c>
      <c r="B21" s="119" t="s">
        <v>1087</v>
      </c>
      <c r="C21" s="453"/>
      <c r="D21" s="453"/>
      <c r="E21" s="453"/>
      <c r="F21" s="454"/>
      <c r="G21" s="456"/>
      <c r="H21" s="457"/>
      <c r="I21" s="468"/>
      <c r="J21" s="483"/>
      <c r="K21" s="135"/>
      <c r="L21" s="135"/>
      <c r="M21" s="135"/>
      <c r="AE21" s="73" t="s">
        <v>1172</v>
      </c>
      <c r="AF21">
        <f t="shared" si="1"/>
        <v>0</v>
      </c>
      <c r="AG21">
        <f t="shared" si="0"/>
        <v>0</v>
      </c>
      <c r="AH21" s="254" t="str">
        <f t="shared" si="2"/>
        <v>6c</v>
      </c>
      <c r="AI21" s="254" t="str">
        <f t="shared" si="3"/>
        <v>Dividend equivalents</v>
      </c>
      <c r="AM21" t="s">
        <v>1137</v>
      </c>
      <c r="AN21">
        <f t="shared" si="4"/>
        <v>0</v>
      </c>
      <c r="AO21" s="254">
        <f t="shared" si="5"/>
        <v>0</v>
      </c>
    </row>
    <row r="22" spans="1:41" s="73" customFormat="1" hidden="1" outlineLevel="1" x14ac:dyDescent="0.3">
      <c r="A22" s="653"/>
      <c r="B22" s="654"/>
      <c r="C22" s="654"/>
      <c r="D22" s="654"/>
      <c r="E22" s="654"/>
      <c r="F22" s="655"/>
      <c r="G22" s="455" t="s">
        <v>1122</v>
      </c>
      <c r="H22" s="100" t="s">
        <v>930</v>
      </c>
      <c r="I22" s="468"/>
      <c r="J22" s="483"/>
      <c r="K22" s="135"/>
      <c r="L22" s="135"/>
      <c r="M22" s="135"/>
      <c r="AE22" s="73" t="s">
        <v>1174</v>
      </c>
      <c r="AF22" t="str">
        <f t="shared" si="1"/>
        <v>Dividend equivalents</v>
      </c>
      <c r="AG22">
        <f t="shared" si="0"/>
        <v>0</v>
      </c>
      <c r="AH22" s="254">
        <f t="shared" si="2"/>
        <v>0</v>
      </c>
      <c r="AI22" s="254">
        <f t="shared" si="3"/>
        <v>0</v>
      </c>
      <c r="AM22" t="s">
        <v>1137</v>
      </c>
      <c r="AN22">
        <f t="shared" si="4"/>
        <v>0</v>
      </c>
      <c r="AO22" s="254">
        <f t="shared" si="5"/>
        <v>0</v>
      </c>
    </row>
    <row r="23" spans="1:41" s="73" customFormat="1" hidden="1" outlineLevel="1" x14ac:dyDescent="0.3">
      <c r="A23" s="487" t="s">
        <v>782</v>
      </c>
      <c r="B23" s="321" t="s">
        <v>1088</v>
      </c>
      <c r="C23" s="119"/>
      <c r="D23" s="119"/>
      <c r="E23" s="119"/>
      <c r="F23" s="120"/>
      <c r="G23" s="456"/>
      <c r="H23" s="457"/>
      <c r="I23" s="468"/>
      <c r="J23" s="483"/>
      <c r="K23" s="135"/>
      <c r="L23" s="135"/>
      <c r="M23" s="135"/>
      <c r="AE23" s="73" t="s">
        <v>1175</v>
      </c>
      <c r="AF23">
        <f t="shared" si="1"/>
        <v>0</v>
      </c>
      <c r="AG23">
        <f t="shared" si="0"/>
        <v>0</v>
      </c>
      <c r="AH23" s="254">
        <f t="shared" si="2"/>
        <v>7</v>
      </c>
      <c r="AI23" s="254" t="str">
        <f t="shared" si="3"/>
        <v>Royalties</v>
      </c>
      <c r="AM23" t="s">
        <v>1137</v>
      </c>
      <c r="AN23">
        <f t="shared" si="4"/>
        <v>0</v>
      </c>
      <c r="AO23" s="254">
        <f t="shared" si="5"/>
        <v>0</v>
      </c>
    </row>
    <row r="24" spans="1:41" hidden="1" outlineLevel="1" x14ac:dyDescent="0.3">
      <c r="A24" s="656"/>
      <c r="B24" s="657"/>
      <c r="C24" s="657"/>
      <c r="D24" s="657"/>
      <c r="E24" s="657"/>
      <c r="F24" s="658"/>
      <c r="G24" s="455">
        <v>7</v>
      </c>
      <c r="H24" s="100" t="s">
        <v>1123</v>
      </c>
      <c r="I24" s="468"/>
      <c r="J24" s="483"/>
      <c r="K24" s="1"/>
      <c r="L24" s="1"/>
      <c r="M24" s="1"/>
      <c r="AE24" s="73" t="s">
        <v>1176</v>
      </c>
      <c r="AF24" t="str">
        <f t="shared" si="1"/>
        <v>Royalties</v>
      </c>
      <c r="AG24">
        <f t="shared" si="0"/>
        <v>0</v>
      </c>
      <c r="AH24" s="254">
        <f t="shared" si="2"/>
        <v>0</v>
      </c>
      <c r="AI24" s="254">
        <f t="shared" si="3"/>
        <v>0</v>
      </c>
      <c r="AM24" t="s">
        <v>1137</v>
      </c>
      <c r="AN24">
        <f t="shared" si="4"/>
        <v>0</v>
      </c>
      <c r="AO24" s="254">
        <f>J25</f>
        <v>0</v>
      </c>
    </row>
    <row r="25" spans="1:41" hidden="1" outlineLevel="1" x14ac:dyDescent="0.3">
      <c r="A25" s="656"/>
      <c r="B25" s="657"/>
      <c r="C25" s="657"/>
      <c r="D25" s="657"/>
      <c r="E25" s="657"/>
      <c r="F25" s="658"/>
      <c r="G25" s="456"/>
      <c r="H25" s="457"/>
      <c r="I25" s="468"/>
      <c r="J25" s="483"/>
      <c r="K25" s="1"/>
      <c r="L25" s="1"/>
      <c r="M25" s="1"/>
      <c r="AE25" s="73" t="s">
        <v>1177</v>
      </c>
      <c r="AF25">
        <f t="shared" si="1"/>
        <v>0</v>
      </c>
      <c r="AG25">
        <f t="shared" si="0"/>
        <v>0</v>
      </c>
      <c r="AH25" s="254">
        <f t="shared" si="2"/>
        <v>8</v>
      </c>
      <c r="AI25" s="254" t="str">
        <f t="shared" si="3"/>
        <v>Net short-term capital gain (loss)</v>
      </c>
      <c r="AN25">
        <f t="shared" si="4"/>
        <v>17</v>
      </c>
      <c r="AO25" s="254" t="str">
        <f t="shared" si="5"/>
        <v>Alternative minimum tax (AMT) items</v>
      </c>
    </row>
    <row r="26" spans="1:41" hidden="1" outlineLevel="1" x14ac:dyDescent="0.3">
      <c r="A26" s="653"/>
      <c r="B26" s="654"/>
      <c r="C26" s="654"/>
      <c r="D26" s="654"/>
      <c r="E26" s="654"/>
      <c r="F26" s="655"/>
      <c r="G26" s="455">
        <v>8</v>
      </c>
      <c r="H26" s="100" t="s">
        <v>1124</v>
      </c>
      <c r="I26" s="455">
        <v>17</v>
      </c>
      <c r="J26" s="481" t="s">
        <v>932</v>
      </c>
      <c r="K26" s="1"/>
      <c r="L26" s="1"/>
      <c r="M26" s="1"/>
      <c r="AE26" s="73" t="s">
        <v>1173</v>
      </c>
      <c r="AF26" t="str">
        <f t="shared" si="1"/>
        <v>Net short-term capital gain (loss)</v>
      </c>
      <c r="AG26">
        <f t="shared" si="0"/>
        <v>0</v>
      </c>
      <c r="AH26" s="254">
        <f t="shared" si="2"/>
        <v>0</v>
      </c>
      <c r="AI26" s="254">
        <f t="shared" si="3"/>
        <v>0</v>
      </c>
      <c r="AM26" t="s">
        <v>932</v>
      </c>
      <c r="AN26">
        <f t="shared" si="4"/>
        <v>0</v>
      </c>
      <c r="AO26" s="254">
        <f t="shared" si="5"/>
        <v>0</v>
      </c>
    </row>
    <row r="27" spans="1:41" hidden="1" outlineLevel="1" x14ac:dyDescent="0.3">
      <c r="A27" s="85" t="s">
        <v>785</v>
      </c>
      <c r="B27" s="413">
        <v>0</v>
      </c>
      <c r="C27" s="198" t="s">
        <v>1185</v>
      </c>
      <c r="D27" s="413">
        <v>0</v>
      </c>
      <c r="E27" s="32" t="s">
        <v>1188</v>
      </c>
      <c r="F27" s="32"/>
      <c r="G27" s="456"/>
      <c r="H27" s="457"/>
      <c r="I27" s="468"/>
      <c r="J27" s="483"/>
      <c r="K27" s="1"/>
      <c r="L27" s="1"/>
      <c r="M27" s="1"/>
      <c r="AE27" s="73" t="s">
        <v>1178</v>
      </c>
      <c r="AF27">
        <f t="shared" si="1"/>
        <v>0</v>
      </c>
      <c r="AG27">
        <f t="shared" si="0"/>
        <v>0</v>
      </c>
      <c r="AH27" s="254" t="str">
        <f t="shared" si="2"/>
        <v>9a</v>
      </c>
      <c r="AI27" s="254" t="str">
        <f t="shared" si="3"/>
        <v>Net long-term capital gain (loss)</v>
      </c>
      <c r="AM27" t="s">
        <v>932</v>
      </c>
      <c r="AN27">
        <f t="shared" si="4"/>
        <v>0</v>
      </c>
      <c r="AO27" s="254">
        <f t="shared" si="5"/>
        <v>0</v>
      </c>
    </row>
    <row r="28" spans="1:41" hidden="1" outlineLevel="1" x14ac:dyDescent="0.3">
      <c r="A28" s="38"/>
      <c r="B28" s="32"/>
      <c r="C28" s="198" t="s">
        <v>1186</v>
      </c>
      <c r="D28" s="32"/>
      <c r="E28" s="32" t="s">
        <v>1189</v>
      </c>
      <c r="F28" s="32"/>
      <c r="G28" s="455" t="s">
        <v>1125</v>
      </c>
      <c r="H28" s="100" t="s">
        <v>1126</v>
      </c>
      <c r="I28" s="468"/>
      <c r="J28" s="483"/>
      <c r="K28" s="1"/>
      <c r="L28" s="1"/>
      <c r="M28" s="1"/>
      <c r="AE28" s="73" t="s">
        <v>1179</v>
      </c>
      <c r="AF28" t="str">
        <f t="shared" si="1"/>
        <v>Net long-term capital gain (loss)</v>
      </c>
      <c r="AG28">
        <f t="shared" si="0"/>
        <v>0</v>
      </c>
      <c r="AH28" s="254">
        <f t="shared" si="2"/>
        <v>0</v>
      </c>
      <c r="AI28" s="254">
        <f t="shared" si="3"/>
        <v>0</v>
      </c>
      <c r="AM28" t="s">
        <v>932</v>
      </c>
      <c r="AN28">
        <f t="shared" si="4"/>
        <v>0</v>
      </c>
      <c r="AO28" s="254">
        <f t="shared" si="5"/>
        <v>0</v>
      </c>
    </row>
    <row r="29" spans="1:41" hidden="1" outlineLevel="1" x14ac:dyDescent="0.3">
      <c r="A29" s="85" t="s">
        <v>787</v>
      </c>
      <c r="B29" s="413">
        <v>0</v>
      </c>
      <c r="C29" s="198" t="s">
        <v>1187</v>
      </c>
      <c r="D29" s="413">
        <v>0</v>
      </c>
      <c r="E29" s="32" t="s">
        <v>1089</v>
      </c>
      <c r="F29" s="32"/>
      <c r="G29" s="456"/>
      <c r="H29" s="457"/>
      <c r="I29" s="468"/>
      <c r="J29" s="483"/>
      <c r="K29" s="1"/>
      <c r="L29" s="1"/>
      <c r="M29" s="1"/>
      <c r="AE29" s="73" t="s">
        <v>1158</v>
      </c>
      <c r="AF29">
        <f t="shared" si="1"/>
        <v>0</v>
      </c>
      <c r="AG29">
        <f t="shared" si="0"/>
        <v>0</v>
      </c>
      <c r="AH29" s="254" t="str">
        <f t="shared" si="2"/>
        <v>9b</v>
      </c>
      <c r="AI29" s="254" t="str">
        <f t="shared" si="3"/>
        <v>Collectibles (28%) gain (loss)</v>
      </c>
      <c r="AM29" t="s">
        <v>932</v>
      </c>
      <c r="AN29">
        <f t="shared" si="4"/>
        <v>0</v>
      </c>
      <c r="AO29" s="254">
        <f t="shared" si="5"/>
        <v>0</v>
      </c>
    </row>
    <row r="30" spans="1:41" hidden="1" outlineLevel="1" x14ac:dyDescent="0.3">
      <c r="A30" s="38"/>
      <c r="B30" s="32"/>
      <c r="C30" s="32"/>
      <c r="D30" s="32"/>
      <c r="E30" s="32"/>
      <c r="F30" s="32"/>
      <c r="G30" s="455" t="s">
        <v>1127</v>
      </c>
      <c r="H30" s="100" t="s">
        <v>1128</v>
      </c>
      <c r="I30" s="468"/>
      <c r="J30" s="483"/>
      <c r="K30" s="1"/>
      <c r="L30" s="1"/>
      <c r="M30" s="1"/>
      <c r="AE30" s="73" t="s">
        <v>423</v>
      </c>
      <c r="AF30" t="str">
        <f t="shared" si="1"/>
        <v>Collectibles (28%) gain (loss)</v>
      </c>
      <c r="AG30">
        <f t="shared" si="0"/>
        <v>0</v>
      </c>
      <c r="AH30" s="254">
        <f>G31</f>
        <v>0</v>
      </c>
      <c r="AI30" s="254">
        <f>H31</f>
        <v>0</v>
      </c>
      <c r="AM30" t="s">
        <v>932</v>
      </c>
      <c r="AN30">
        <f t="shared" si="4"/>
        <v>0</v>
      </c>
      <c r="AO30" s="254">
        <f t="shared" si="5"/>
        <v>0</v>
      </c>
    </row>
    <row r="31" spans="1:41" hidden="1" outlineLevel="1" x14ac:dyDescent="0.3">
      <c r="A31" s="85" t="s">
        <v>1090</v>
      </c>
      <c r="B31" s="32" t="s">
        <v>1091</v>
      </c>
      <c r="C31" s="32"/>
      <c r="D31" s="32"/>
      <c r="E31" s="32"/>
      <c r="F31" s="32"/>
      <c r="G31" s="456"/>
      <c r="H31" s="457"/>
      <c r="I31" s="468"/>
      <c r="J31" s="483"/>
      <c r="K31" s="1"/>
      <c r="L31" s="1"/>
      <c r="M31" s="1"/>
      <c r="AE31" s="73" t="s">
        <v>361</v>
      </c>
      <c r="AF31">
        <f t="shared" si="1"/>
        <v>0</v>
      </c>
      <c r="AG31">
        <f t="shared" si="0"/>
        <v>0</v>
      </c>
      <c r="AH31" s="254" t="str">
        <f t="shared" si="2"/>
        <v>9c</v>
      </c>
      <c r="AI31" s="254" t="str">
        <f t="shared" si="3"/>
        <v>Unrecaptured section 1250 gain</v>
      </c>
      <c r="AN31">
        <f t="shared" si="4"/>
        <v>18</v>
      </c>
      <c r="AO31" s="254" t="str">
        <f t="shared" si="5"/>
        <v>Tax-exempt income and nondeductible expenses</v>
      </c>
    </row>
    <row r="32" spans="1:41" hidden="1" outlineLevel="1" x14ac:dyDescent="0.3">
      <c r="A32" s="38"/>
      <c r="B32" s="32"/>
      <c r="C32" s="32"/>
      <c r="D32" s="32"/>
      <c r="E32" s="32"/>
      <c r="F32" s="32"/>
      <c r="G32" s="455" t="s">
        <v>1129</v>
      </c>
      <c r="H32" s="100" t="s">
        <v>1130</v>
      </c>
      <c r="I32" s="455">
        <v>18</v>
      </c>
      <c r="J32" s="481" t="s">
        <v>1138</v>
      </c>
      <c r="K32" s="1"/>
      <c r="L32" s="1"/>
      <c r="M32" s="1"/>
      <c r="AE32" s="73" t="s">
        <v>1180</v>
      </c>
      <c r="AF32" t="str">
        <f t="shared" si="1"/>
        <v>Unrecaptured section 1250 gain</v>
      </c>
      <c r="AG32">
        <f t="shared" si="0"/>
        <v>0</v>
      </c>
      <c r="AH32" s="254">
        <f t="shared" si="2"/>
        <v>0</v>
      </c>
      <c r="AI32" s="254">
        <f t="shared" si="3"/>
        <v>0</v>
      </c>
      <c r="AM32" t="s">
        <v>1138</v>
      </c>
      <c r="AN32">
        <f t="shared" si="4"/>
        <v>0</v>
      </c>
      <c r="AO32" s="254">
        <f t="shared" si="5"/>
        <v>0</v>
      </c>
    </row>
    <row r="33" spans="1:41" hidden="1" outlineLevel="1" x14ac:dyDescent="0.3">
      <c r="A33" s="85" t="s">
        <v>1092</v>
      </c>
      <c r="B33" s="198" t="s">
        <v>1190</v>
      </c>
      <c r="C33" s="32"/>
      <c r="D33" s="32"/>
      <c r="E33" s="32"/>
      <c r="F33" s="413">
        <v>0</v>
      </c>
      <c r="G33" s="456"/>
      <c r="H33" s="457"/>
      <c r="I33" s="468"/>
      <c r="J33" s="483"/>
      <c r="K33" s="1"/>
      <c r="L33" s="1"/>
      <c r="M33" s="1"/>
      <c r="AE33" s="73" t="s">
        <v>1181</v>
      </c>
      <c r="AF33">
        <f t="shared" si="1"/>
        <v>0</v>
      </c>
      <c r="AG33">
        <f t="shared" si="0"/>
        <v>0</v>
      </c>
      <c r="AH33" s="254">
        <f t="shared" si="2"/>
        <v>10</v>
      </c>
      <c r="AI33" s="254" t="str">
        <f t="shared" si="3"/>
        <v>Net section 1231 gain (loss)</v>
      </c>
      <c r="AM33" t="s">
        <v>1138</v>
      </c>
      <c r="AN33">
        <f t="shared" si="4"/>
        <v>0</v>
      </c>
      <c r="AO33" s="254">
        <f t="shared" si="5"/>
        <v>0</v>
      </c>
    </row>
    <row r="34" spans="1:41" hidden="1" outlineLevel="1" x14ac:dyDescent="0.3">
      <c r="A34" s="38"/>
      <c r="B34" s="32"/>
      <c r="C34" s="32"/>
      <c r="D34" s="32"/>
      <c r="E34" s="32"/>
      <c r="F34" s="32"/>
      <c r="G34" s="455">
        <v>10</v>
      </c>
      <c r="H34" s="100" t="s">
        <v>1131</v>
      </c>
      <c r="I34" s="468"/>
      <c r="J34" s="483"/>
      <c r="K34" s="1"/>
      <c r="L34" s="1"/>
      <c r="M34" s="1"/>
      <c r="AE34" s="73" t="s">
        <v>1308</v>
      </c>
      <c r="AF34" t="str">
        <f t="shared" si="1"/>
        <v>Net section 1231 gain (loss)</v>
      </c>
      <c r="AG34">
        <f t="shared" si="0"/>
        <v>0</v>
      </c>
      <c r="AH34" s="254">
        <f t="shared" si="2"/>
        <v>0</v>
      </c>
      <c r="AI34" s="254">
        <f t="shared" si="3"/>
        <v>0</v>
      </c>
      <c r="AM34" t="s">
        <v>1138</v>
      </c>
      <c r="AN34">
        <f t="shared" si="4"/>
        <v>0</v>
      </c>
      <c r="AO34" s="254">
        <f t="shared" si="5"/>
        <v>0</v>
      </c>
    </row>
    <row r="35" spans="1:41" hidden="1" outlineLevel="1" x14ac:dyDescent="0.3">
      <c r="A35" s="85" t="s">
        <v>793</v>
      </c>
      <c r="B35" s="32" t="s">
        <v>1093</v>
      </c>
      <c r="C35" s="32"/>
      <c r="D35" s="32"/>
      <c r="E35" s="32"/>
      <c r="F35" s="32"/>
      <c r="G35" s="456"/>
      <c r="H35" s="457"/>
      <c r="I35" s="468"/>
      <c r="J35" s="483"/>
      <c r="K35" s="1"/>
      <c r="L35" s="1"/>
      <c r="M35" s="1"/>
      <c r="AE35" s="73" t="s">
        <v>1309</v>
      </c>
      <c r="AF35">
        <f t="shared" si="1"/>
        <v>0</v>
      </c>
      <c r="AG35">
        <f t="shared" si="0"/>
        <v>0</v>
      </c>
      <c r="AH35" s="254">
        <f t="shared" si="2"/>
        <v>11</v>
      </c>
      <c r="AI35" s="254" t="str">
        <f t="shared" si="3"/>
        <v>Other income (loss)</v>
      </c>
      <c r="AM35" t="s">
        <v>1138</v>
      </c>
      <c r="AN35">
        <f t="shared" si="4"/>
        <v>0</v>
      </c>
      <c r="AO35" s="254">
        <f t="shared" si="5"/>
        <v>0</v>
      </c>
    </row>
    <row r="36" spans="1:41" hidden="1" outlineLevel="1" x14ac:dyDescent="0.3">
      <c r="A36" s="38"/>
      <c r="B36" s="145" t="s">
        <v>1094</v>
      </c>
      <c r="C36" s="145"/>
      <c r="D36" s="145" t="s">
        <v>1095</v>
      </c>
      <c r="E36" s="32"/>
      <c r="F36" s="32"/>
      <c r="G36" s="455">
        <v>11</v>
      </c>
      <c r="H36" s="100" t="s">
        <v>1132</v>
      </c>
      <c r="I36" s="468"/>
      <c r="J36" s="483"/>
      <c r="K36" s="1"/>
      <c r="L36" s="1"/>
      <c r="M36" s="1"/>
      <c r="AE36" s="73" t="s">
        <v>1310</v>
      </c>
      <c r="AF36" t="str">
        <f t="shared" si="1"/>
        <v>Other income (loss)</v>
      </c>
      <c r="AG36">
        <f t="shared" si="0"/>
        <v>0</v>
      </c>
      <c r="AH36" s="254">
        <f t="shared" si="2"/>
        <v>0</v>
      </c>
      <c r="AI36" s="254">
        <f t="shared" si="3"/>
        <v>0</v>
      </c>
      <c r="AM36" t="s">
        <v>1138</v>
      </c>
      <c r="AN36">
        <f t="shared" si="4"/>
        <v>0</v>
      </c>
      <c r="AO36" s="254">
        <f>J37</f>
        <v>0</v>
      </c>
    </row>
    <row r="37" spans="1:41" hidden="1" outlineLevel="1" x14ac:dyDescent="0.3">
      <c r="A37" s="38" t="s">
        <v>1096</v>
      </c>
      <c r="B37" s="468"/>
      <c r="C37" s="32" t="s">
        <v>1097</v>
      </c>
      <c r="D37" s="468"/>
      <c r="E37" s="32" t="s">
        <v>1097</v>
      </c>
      <c r="F37" s="32"/>
      <c r="G37" s="468"/>
      <c r="H37" s="467"/>
      <c r="I37" s="468"/>
      <c r="J37" s="483"/>
      <c r="K37" s="1"/>
      <c r="L37" s="1"/>
      <c r="M37" s="1"/>
      <c r="AE37" s="73" t="s">
        <v>1311</v>
      </c>
      <c r="AF37" t="s">
        <v>1132</v>
      </c>
      <c r="AG37">
        <f t="shared" si="0"/>
        <v>0</v>
      </c>
      <c r="AH37" s="254">
        <f>G38</f>
        <v>0</v>
      </c>
      <c r="AI37" s="254">
        <f>H38</f>
        <v>0</v>
      </c>
      <c r="AN37">
        <f t="shared" si="4"/>
        <v>19</v>
      </c>
      <c r="AO37" s="254" t="str">
        <f t="shared" si="5"/>
        <v>Distributions</v>
      </c>
    </row>
    <row r="38" spans="1:41" hidden="1" outlineLevel="1" x14ac:dyDescent="0.3">
      <c r="A38" s="38" t="s">
        <v>1098</v>
      </c>
      <c r="B38" s="468"/>
      <c r="C38" s="32" t="s">
        <v>1097</v>
      </c>
      <c r="D38" s="468"/>
      <c r="E38" s="32" t="s">
        <v>1097</v>
      </c>
      <c r="F38" s="32"/>
      <c r="G38" s="468"/>
      <c r="H38" s="467"/>
      <c r="I38" s="455">
        <v>19</v>
      </c>
      <c r="J38" s="481" t="s">
        <v>1139</v>
      </c>
      <c r="K38" s="1"/>
      <c r="L38" s="1"/>
      <c r="M38" s="1"/>
      <c r="AE38" s="73" t="s">
        <v>1312</v>
      </c>
      <c r="AF38" t="s">
        <v>1132</v>
      </c>
      <c r="AG38">
        <f t="shared" si="0"/>
        <v>0</v>
      </c>
      <c r="AH38" s="254">
        <f t="shared" si="2"/>
        <v>0</v>
      </c>
      <c r="AI38" s="254">
        <f t="shared" si="3"/>
        <v>0</v>
      </c>
      <c r="AM38" t="s">
        <v>1139</v>
      </c>
      <c r="AN38">
        <f t="shared" si="4"/>
        <v>0</v>
      </c>
      <c r="AO38" s="254">
        <f t="shared" si="5"/>
        <v>0</v>
      </c>
    </row>
    <row r="39" spans="1:41" hidden="1" outlineLevel="1" x14ac:dyDescent="0.3">
      <c r="A39" s="38" t="s">
        <v>1099</v>
      </c>
      <c r="B39" s="468"/>
      <c r="C39" s="32" t="s">
        <v>1097</v>
      </c>
      <c r="D39" s="468"/>
      <c r="E39" s="32" t="s">
        <v>1097</v>
      </c>
      <c r="F39" s="32"/>
      <c r="G39" s="468"/>
      <c r="H39" s="467"/>
      <c r="I39" s="468"/>
      <c r="J39" s="483"/>
      <c r="K39" s="1"/>
      <c r="L39" s="1"/>
      <c r="M39" s="1"/>
      <c r="AE39" s="73" t="s">
        <v>1313</v>
      </c>
      <c r="AF39" t="s">
        <v>1132</v>
      </c>
      <c r="AG39">
        <f t="shared" si="0"/>
        <v>0</v>
      </c>
      <c r="AH39" s="254">
        <f t="shared" si="2"/>
        <v>0</v>
      </c>
      <c r="AI39" s="254">
        <f t="shared" si="3"/>
        <v>0</v>
      </c>
      <c r="AM39" t="s">
        <v>1139</v>
      </c>
      <c r="AN39">
        <f t="shared" si="4"/>
        <v>0</v>
      </c>
      <c r="AO39" s="254">
        <f t="shared" si="5"/>
        <v>0</v>
      </c>
    </row>
    <row r="40" spans="1:41" hidden="1" outlineLevel="1" x14ac:dyDescent="0.3">
      <c r="A40" s="38"/>
      <c r="B40" s="32"/>
      <c r="C40" s="32"/>
      <c r="D40" s="32"/>
      <c r="E40" s="32"/>
      <c r="F40" s="32"/>
      <c r="G40" s="468"/>
      <c r="H40" s="467"/>
      <c r="I40" s="468"/>
      <c r="J40" s="483"/>
      <c r="K40" s="1"/>
      <c r="L40" s="1"/>
      <c r="M40" s="1"/>
      <c r="AE40" s="73" t="s">
        <v>1314</v>
      </c>
      <c r="AF40" t="s">
        <v>1132</v>
      </c>
      <c r="AG40">
        <f t="shared" ref="AG40:AG57" si="6">$F$6</f>
        <v>0</v>
      </c>
      <c r="AH40" s="254">
        <f t="shared" si="2"/>
        <v>0</v>
      </c>
      <c r="AI40" s="254">
        <f t="shared" si="3"/>
        <v>0</v>
      </c>
      <c r="AM40" t="s">
        <v>1139</v>
      </c>
      <c r="AN40">
        <f t="shared" si="4"/>
        <v>0</v>
      </c>
      <c r="AO40" s="254">
        <f t="shared" si="5"/>
        <v>0</v>
      </c>
    </row>
    <row r="41" spans="1:41" hidden="1" outlineLevel="1" x14ac:dyDescent="0.3">
      <c r="A41" s="85" t="s">
        <v>1100</v>
      </c>
      <c r="B41" s="32" t="s">
        <v>1101</v>
      </c>
      <c r="C41" s="32"/>
      <c r="D41" s="32"/>
      <c r="E41" s="32"/>
      <c r="F41" s="32"/>
      <c r="G41" s="468"/>
      <c r="H41" s="467"/>
      <c r="I41" s="468"/>
      <c r="J41" s="483"/>
      <c r="K41" s="1"/>
      <c r="L41" s="1"/>
      <c r="M41" s="1"/>
      <c r="AE41" s="73" t="s">
        <v>1315</v>
      </c>
      <c r="AF41" t="s">
        <v>1132</v>
      </c>
      <c r="AG41">
        <f t="shared" si="6"/>
        <v>0</v>
      </c>
      <c r="AH41" s="254">
        <f t="shared" si="2"/>
        <v>12</v>
      </c>
      <c r="AI41" s="254" t="str">
        <f t="shared" si="3"/>
        <v>Section 179 deduction</v>
      </c>
      <c r="AM41" t="s">
        <v>1139</v>
      </c>
      <c r="AN41">
        <f t="shared" si="4"/>
        <v>0</v>
      </c>
      <c r="AO41" s="254">
        <f t="shared" si="5"/>
        <v>0</v>
      </c>
    </row>
    <row r="42" spans="1:41" hidden="1" outlineLevel="1" x14ac:dyDescent="0.3">
      <c r="A42" s="38"/>
      <c r="B42" s="145" t="s">
        <v>1094</v>
      </c>
      <c r="C42" s="145"/>
      <c r="D42" s="145" t="s">
        <v>1095</v>
      </c>
      <c r="E42" s="32"/>
      <c r="F42" s="32"/>
      <c r="G42" s="455">
        <v>12</v>
      </c>
      <c r="H42" s="100" t="s">
        <v>1133</v>
      </c>
      <c r="I42" s="468"/>
      <c r="J42" s="483"/>
      <c r="K42" s="1"/>
      <c r="L42" s="1"/>
      <c r="M42" s="1"/>
      <c r="AF42" t="str">
        <f t="shared" si="1"/>
        <v>Section 179 deduction</v>
      </c>
      <c r="AG42">
        <f t="shared" si="6"/>
        <v>0</v>
      </c>
      <c r="AH42" s="254">
        <f t="shared" si="2"/>
        <v>0</v>
      </c>
      <c r="AI42" s="254">
        <f t="shared" si="3"/>
        <v>0</v>
      </c>
      <c r="AN42">
        <f t="shared" si="4"/>
        <v>20</v>
      </c>
      <c r="AO42" s="254" t="str">
        <f t="shared" si="5"/>
        <v>Other information</v>
      </c>
    </row>
    <row r="43" spans="1:41" hidden="1" outlineLevel="1" x14ac:dyDescent="0.3">
      <c r="A43" s="490" t="s">
        <v>1194</v>
      </c>
      <c r="B43" s="468"/>
      <c r="C43" s="491" t="s">
        <v>1102</v>
      </c>
      <c r="D43" s="468"/>
      <c r="E43" s="32"/>
      <c r="F43" s="32"/>
      <c r="G43" s="456"/>
      <c r="H43" s="457"/>
      <c r="I43" s="455">
        <v>20</v>
      </c>
      <c r="J43" s="481" t="s">
        <v>1140</v>
      </c>
      <c r="K43" s="1"/>
      <c r="L43" s="1"/>
      <c r="M43" s="1"/>
      <c r="AF43">
        <f t="shared" si="1"/>
        <v>0</v>
      </c>
      <c r="AG43">
        <f t="shared" si="6"/>
        <v>0</v>
      </c>
      <c r="AH43" s="254">
        <f t="shared" si="2"/>
        <v>13</v>
      </c>
      <c r="AI43" s="254" t="str">
        <f t="shared" si="3"/>
        <v>Other deductions</v>
      </c>
      <c r="AM43" t="s">
        <v>1140</v>
      </c>
      <c r="AN43">
        <f t="shared" si="4"/>
        <v>0</v>
      </c>
      <c r="AO43" s="254">
        <f t="shared" si="5"/>
        <v>0</v>
      </c>
    </row>
    <row r="44" spans="1:41" hidden="1" outlineLevel="1" x14ac:dyDescent="0.3">
      <c r="A44" s="479" t="s">
        <v>1191</v>
      </c>
      <c r="B44" s="659"/>
      <c r="C44" s="32"/>
      <c r="D44" s="659"/>
      <c r="E44" s="32"/>
      <c r="F44" s="32"/>
      <c r="G44" s="455">
        <v>13</v>
      </c>
      <c r="H44" s="100" t="s">
        <v>1134</v>
      </c>
      <c r="I44" s="468"/>
      <c r="J44" s="483"/>
      <c r="K44" s="1"/>
      <c r="L44" s="1"/>
      <c r="M44" s="1"/>
      <c r="AF44" t="str">
        <f t="shared" si="1"/>
        <v>Other deductions</v>
      </c>
      <c r="AG44">
        <f t="shared" si="6"/>
        <v>0</v>
      </c>
      <c r="AH44" s="254">
        <f t="shared" si="2"/>
        <v>0</v>
      </c>
      <c r="AI44" s="254">
        <f t="shared" si="3"/>
        <v>0</v>
      </c>
      <c r="AM44" t="s">
        <v>1140</v>
      </c>
      <c r="AN44">
        <f t="shared" si="4"/>
        <v>0</v>
      </c>
      <c r="AO44" s="254">
        <f t="shared" si="5"/>
        <v>0</v>
      </c>
    </row>
    <row r="45" spans="1:41" hidden="1" outlineLevel="1" x14ac:dyDescent="0.3">
      <c r="A45" s="490" t="s">
        <v>1192</v>
      </c>
      <c r="B45" s="660"/>
      <c r="C45" s="491" t="s">
        <v>1102</v>
      </c>
      <c r="D45" s="660"/>
      <c r="E45" s="32"/>
      <c r="F45" s="32"/>
      <c r="G45" s="496"/>
      <c r="H45" s="467"/>
      <c r="I45" s="468"/>
      <c r="J45" s="483"/>
      <c r="K45" s="1"/>
      <c r="L45" s="1"/>
      <c r="M45" s="1"/>
      <c r="AF45" t="s">
        <v>1134</v>
      </c>
      <c r="AG45">
        <f t="shared" si="6"/>
        <v>0</v>
      </c>
      <c r="AH45" s="254">
        <f t="shared" si="2"/>
        <v>0</v>
      </c>
      <c r="AI45" s="254">
        <f t="shared" si="3"/>
        <v>0</v>
      </c>
      <c r="AM45" t="s">
        <v>1140</v>
      </c>
      <c r="AN45">
        <f t="shared" si="4"/>
        <v>0</v>
      </c>
      <c r="AO45" s="254">
        <f t="shared" si="5"/>
        <v>0</v>
      </c>
    </row>
    <row r="46" spans="1:41" hidden="1" outlineLevel="1" x14ac:dyDescent="0.3">
      <c r="A46" s="490" t="s">
        <v>1193</v>
      </c>
      <c r="B46" s="468"/>
      <c r="C46" s="471" t="s">
        <v>1102</v>
      </c>
      <c r="D46" s="468"/>
      <c r="E46" s="121"/>
      <c r="F46" s="122"/>
      <c r="G46" s="496"/>
      <c r="H46" s="467"/>
      <c r="I46" s="468"/>
      <c r="J46" s="483"/>
      <c r="K46" s="1"/>
      <c r="L46" s="1"/>
      <c r="M46" s="1"/>
      <c r="AF46" t="s">
        <v>1134</v>
      </c>
      <c r="AG46">
        <f t="shared" si="6"/>
        <v>0</v>
      </c>
      <c r="AH46" s="254">
        <f t="shared" si="2"/>
        <v>0</v>
      </c>
      <c r="AI46" s="254">
        <f t="shared" si="3"/>
        <v>0</v>
      </c>
      <c r="AM46" t="s">
        <v>1140</v>
      </c>
      <c r="AN46">
        <f t="shared" si="4"/>
        <v>0</v>
      </c>
      <c r="AO46" s="254">
        <f t="shared" si="5"/>
        <v>0</v>
      </c>
    </row>
    <row r="47" spans="1:41" hidden="1" outlineLevel="1" x14ac:dyDescent="0.3">
      <c r="A47" s="492" t="s">
        <v>1103</v>
      </c>
      <c r="B47" s="119" t="s">
        <v>1104</v>
      </c>
      <c r="C47" s="119"/>
      <c r="D47" s="119"/>
      <c r="E47" s="119"/>
      <c r="F47" s="120"/>
      <c r="G47" s="495"/>
      <c r="H47" s="467"/>
      <c r="I47" s="468"/>
      <c r="J47" s="483"/>
      <c r="K47" s="1"/>
      <c r="L47" s="1"/>
      <c r="M47" s="1"/>
      <c r="AF47" t="s">
        <v>1134</v>
      </c>
      <c r="AG47">
        <f t="shared" si="6"/>
        <v>0</v>
      </c>
      <c r="AH47" s="254">
        <f t="shared" si="2"/>
        <v>0</v>
      </c>
      <c r="AI47" s="254">
        <f t="shared" si="3"/>
        <v>0</v>
      </c>
      <c r="AM47" t="s">
        <v>1140</v>
      </c>
      <c r="AN47">
        <f t="shared" si="4"/>
        <v>0</v>
      </c>
      <c r="AO47" s="254">
        <f t="shared" si="5"/>
        <v>0</v>
      </c>
    </row>
    <row r="48" spans="1:41" hidden="1" outlineLevel="1" x14ac:dyDescent="0.3">
      <c r="A48" s="38"/>
      <c r="B48" s="32" t="s">
        <v>1105</v>
      </c>
      <c r="C48" s="32"/>
      <c r="D48" s="32"/>
      <c r="E48" s="32"/>
      <c r="F48" s="131"/>
      <c r="G48" s="495"/>
      <c r="H48" s="467"/>
      <c r="I48" s="468"/>
      <c r="J48" s="483"/>
      <c r="K48" s="1"/>
      <c r="L48" s="1"/>
      <c r="M48" s="1"/>
      <c r="AF48" t="s">
        <v>1134</v>
      </c>
      <c r="AG48">
        <f t="shared" si="6"/>
        <v>0</v>
      </c>
      <c r="AH48" s="254">
        <f t="shared" si="2"/>
        <v>0</v>
      </c>
      <c r="AI48" s="254">
        <f t="shared" si="3"/>
        <v>0</v>
      </c>
      <c r="AM48" t="s">
        <v>1140</v>
      </c>
      <c r="AN48">
        <f t="shared" si="4"/>
        <v>0</v>
      </c>
      <c r="AO48" s="254">
        <f t="shared" si="5"/>
        <v>0</v>
      </c>
    </row>
    <row r="49" spans="1:41" hidden="1" outlineLevel="1" x14ac:dyDescent="0.3">
      <c r="A49" s="38"/>
      <c r="B49" s="32" t="s">
        <v>1106</v>
      </c>
      <c r="C49" s="32"/>
      <c r="D49" s="32"/>
      <c r="E49" s="32"/>
      <c r="F49" s="131"/>
      <c r="G49" s="495"/>
      <c r="H49" s="467"/>
      <c r="I49" s="468"/>
      <c r="J49" s="483"/>
      <c r="K49" s="1"/>
      <c r="L49" s="1"/>
      <c r="M49" s="1"/>
      <c r="AF49">
        <f t="shared" si="1"/>
        <v>0</v>
      </c>
      <c r="AG49">
        <f t="shared" si="6"/>
        <v>0</v>
      </c>
      <c r="AH49" s="254">
        <f t="shared" si="2"/>
        <v>14</v>
      </c>
      <c r="AI49" s="254" t="str">
        <f t="shared" si="3"/>
        <v>Self-employment earnings (loss)</v>
      </c>
      <c r="AM49" t="s">
        <v>1140</v>
      </c>
      <c r="AN49">
        <f t="shared" si="4"/>
        <v>0</v>
      </c>
      <c r="AO49" s="254">
        <f t="shared" si="5"/>
        <v>0</v>
      </c>
    </row>
    <row r="50" spans="1:41" hidden="1" outlineLevel="1" x14ac:dyDescent="0.3">
      <c r="A50" s="38"/>
      <c r="B50" s="32" t="s">
        <v>1107</v>
      </c>
      <c r="C50" s="32"/>
      <c r="D50" s="32"/>
      <c r="E50" s="32"/>
      <c r="F50" s="131"/>
      <c r="G50" s="473">
        <v>14</v>
      </c>
      <c r="H50" s="100" t="s">
        <v>1135</v>
      </c>
      <c r="I50" s="468"/>
      <c r="J50" s="483"/>
      <c r="K50" s="1"/>
      <c r="L50" s="1"/>
      <c r="M50" s="1"/>
      <c r="AF50" t="str">
        <f t="shared" si="1"/>
        <v>Self-employment earnings (loss)</v>
      </c>
      <c r="AG50">
        <f t="shared" si="6"/>
        <v>0</v>
      </c>
      <c r="AH50" s="254">
        <f>G51</f>
        <v>0</v>
      </c>
      <c r="AI50" s="254">
        <f t="shared" si="3"/>
        <v>0</v>
      </c>
      <c r="AM50" t="s">
        <v>1140</v>
      </c>
      <c r="AN50">
        <f t="shared" si="4"/>
        <v>0</v>
      </c>
      <c r="AO50" s="254">
        <f t="shared" si="5"/>
        <v>0</v>
      </c>
    </row>
    <row r="51" spans="1:41" hidden="1" outlineLevel="1" x14ac:dyDescent="0.3">
      <c r="A51" s="38"/>
      <c r="B51" s="32" t="s">
        <v>1108</v>
      </c>
      <c r="C51" s="32"/>
      <c r="D51" s="32"/>
      <c r="E51" s="32"/>
      <c r="F51" s="131"/>
      <c r="G51" s="472"/>
      <c r="H51" s="467"/>
      <c r="I51" s="468"/>
      <c r="J51" s="483"/>
      <c r="K51" s="1"/>
      <c r="L51" s="1"/>
      <c r="M51" s="1"/>
      <c r="AF51" t="s">
        <v>1135</v>
      </c>
      <c r="AG51">
        <f t="shared" si="6"/>
        <v>0</v>
      </c>
      <c r="AH51" s="254">
        <f t="shared" si="2"/>
        <v>0</v>
      </c>
      <c r="AI51" s="254">
        <f t="shared" si="3"/>
        <v>0</v>
      </c>
      <c r="AM51" t="s">
        <v>1140</v>
      </c>
      <c r="AN51">
        <f t="shared" si="4"/>
        <v>0</v>
      </c>
      <c r="AO51" s="254">
        <f t="shared" si="5"/>
        <v>0</v>
      </c>
    </row>
    <row r="52" spans="1:41" hidden="1" outlineLevel="1" x14ac:dyDescent="0.3">
      <c r="A52" s="38"/>
      <c r="B52" s="413">
        <v>0</v>
      </c>
      <c r="C52" s="32" t="s">
        <v>1109</v>
      </c>
      <c r="D52" s="413">
        <v>0</v>
      </c>
      <c r="E52" s="32" t="s">
        <v>1110</v>
      </c>
      <c r="F52" s="131"/>
      <c r="G52" s="472"/>
      <c r="H52" s="467"/>
      <c r="I52" s="468"/>
      <c r="J52" s="483"/>
      <c r="K52" s="1"/>
      <c r="L52" s="1"/>
      <c r="M52" s="1"/>
      <c r="AF52">
        <f t="shared" si="1"/>
        <v>0</v>
      </c>
      <c r="AG52">
        <f t="shared" si="6"/>
        <v>0</v>
      </c>
      <c r="AH52" s="254" t="str">
        <f t="shared" si="2"/>
        <v>For IRS use only</v>
      </c>
      <c r="AI52" s="254">
        <f t="shared" si="3"/>
        <v>0</v>
      </c>
      <c r="AM52" t="s">
        <v>1140</v>
      </c>
      <c r="AN52">
        <f t="shared" si="4"/>
        <v>0</v>
      </c>
      <c r="AO52" s="254">
        <f t="shared" si="5"/>
        <v>0</v>
      </c>
    </row>
    <row r="53" spans="1:41" hidden="1" outlineLevel="1" x14ac:dyDescent="0.3">
      <c r="A53" s="38"/>
      <c r="B53" s="413">
        <v>0</v>
      </c>
      <c r="C53" s="32" t="s">
        <v>1111</v>
      </c>
      <c r="D53" s="474">
        <v>0</v>
      </c>
      <c r="E53" s="32" t="s">
        <v>1112</v>
      </c>
      <c r="F53" s="131"/>
      <c r="G53" s="179" t="s">
        <v>1195</v>
      </c>
      <c r="H53" s="207"/>
      <c r="I53" s="207"/>
      <c r="J53" s="481"/>
      <c r="K53" s="1"/>
      <c r="L53" s="1"/>
      <c r="M53" s="1"/>
      <c r="AF53">
        <f t="shared" si="1"/>
        <v>0</v>
      </c>
      <c r="AG53">
        <f t="shared" si="6"/>
        <v>0</v>
      </c>
      <c r="AH53" s="254">
        <f t="shared" si="2"/>
        <v>0</v>
      </c>
      <c r="AI53" s="254">
        <f t="shared" si="3"/>
        <v>0</v>
      </c>
      <c r="AN53">
        <f t="shared" si="4"/>
        <v>0</v>
      </c>
      <c r="AO53" s="254">
        <f t="shared" si="5"/>
        <v>0</v>
      </c>
    </row>
    <row r="54" spans="1:41" hidden="1" outlineLevel="1" x14ac:dyDescent="0.3">
      <c r="A54" s="85" t="s">
        <v>1113</v>
      </c>
      <c r="B54" s="32"/>
      <c r="C54" s="32"/>
      <c r="D54" s="475"/>
      <c r="E54" s="476"/>
      <c r="F54" s="477"/>
      <c r="G54" s="180"/>
      <c r="H54" s="51"/>
      <c r="I54" s="51"/>
      <c r="J54" s="91"/>
      <c r="K54" s="1"/>
      <c r="L54" s="1"/>
      <c r="M54" s="1"/>
      <c r="AF54">
        <f t="shared" si="1"/>
        <v>0</v>
      </c>
      <c r="AG54">
        <f t="shared" si="6"/>
        <v>0</v>
      </c>
      <c r="AH54" s="254">
        <f t="shared" si="2"/>
        <v>0</v>
      </c>
      <c r="AI54" s="254">
        <f t="shared" si="3"/>
        <v>0</v>
      </c>
      <c r="AN54">
        <f t="shared" si="4"/>
        <v>0</v>
      </c>
      <c r="AO54" s="254">
        <f t="shared" si="5"/>
        <v>0</v>
      </c>
    </row>
    <row r="55" spans="1:41" hidden="1" outlineLevel="1" x14ac:dyDescent="0.3">
      <c r="A55" s="38"/>
      <c r="B55" s="198" t="s">
        <v>1114</v>
      </c>
      <c r="C55" s="32"/>
      <c r="D55" s="32"/>
      <c r="E55" s="32"/>
      <c r="F55" s="131"/>
      <c r="G55" s="180"/>
      <c r="H55" s="32"/>
      <c r="I55" s="32"/>
      <c r="J55" s="39"/>
      <c r="AF55">
        <f t="shared" si="1"/>
        <v>0</v>
      </c>
      <c r="AG55">
        <f t="shared" si="6"/>
        <v>0</v>
      </c>
      <c r="AH55" s="254">
        <f t="shared" si="2"/>
        <v>0</v>
      </c>
      <c r="AI55" s="254">
        <f t="shared" si="3"/>
        <v>0</v>
      </c>
      <c r="AN55">
        <f t="shared" si="4"/>
        <v>0</v>
      </c>
      <c r="AO55" s="254">
        <f t="shared" si="5"/>
        <v>0</v>
      </c>
    </row>
    <row r="56" spans="1:41" hidden="1" outlineLevel="1" x14ac:dyDescent="0.3">
      <c r="A56" s="38"/>
      <c r="B56" s="413">
        <v>0</v>
      </c>
      <c r="C56" s="32" t="s">
        <v>116</v>
      </c>
      <c r="D56" s="413">
        <v>0</v>
      </c>
      <c r="E56" s="32" t="s">
        <v>117</v>
      </c>
      <c r="F56" s="131"/>
      <c r="G56" s="180"/>
      <c r="H56" s="32"/>
      <c r="I56" s="32"/>
      <c r="J56" s="39"/>
      <c r="AF56">
        <f t="shared" si="1"/>
        <v>0</v>
      </c>
      <c r="AG56">
        <f t="shared" si="6"/>
        <v>0</v>
      </c>
      <c r="AH56" s="254">
        <f t="shared" si="2"/>
        <v>0</v>
      </c>
      <c r="AI56" s="254">
        <f t="shared" si="3"/>
        <v>0</v>
      </c>
      <c r="AN56">
        <f t="shared" si="4"/>
        <v>0</v>
      </c>
      <c r="AO56" s="254">
        <f t="shared" si="5"/>
        <v>0</v>
      </c>
    </row>
    <row r="57" spans="1:41" ht="15" hidden="1" outlineLevel="1" thickBot="1" x14ac:dyDescent="0.35">
      <c r="A57" s="65"/>
      <c r="B57" s="66" t="s">
        <v>1115</v>
      </c>
      <c r="C57" s="66"/>
      <c r="D57" s="66"/>
      <c r="E57" s="66"/>
      <c r="F57" s="493"/>
      <c r="G57" s="494"/>
      <c r="H57" s="66"/>
      <c r="I57" s="66"/>
      <c r="J57" s="89"/>
      <c r="AF57">
        <f t="shared" si="1"/>
        <v>0</v>
      </c>
      <c r="AG57">
        <f t="shared" si="6"/>
        <v>0</v>
      </c>
      <c r="AH57" s="254">
        <f t="shared" si="2"/>
        <v>0</v>
      </c>
      <c r="AI57" s="254">
        <f t="shared" si="3"/>
        <v>0</v>
      </c>
      <c r="AN57">
        <f t="shared" si="4"/>
        <v>0</v>
      </c>
      <c r="AO57" s="254">
        <f t="shared" si="5"/>
        <v>0</v>
      </c>
    </row>
    <row r="58" spans="1:41" collapsed="1" x14ac:dyDescent="0.3">
      <c r="A58" s="54" t="s">
        <v>1196</v>
      </c>
      <c r="B58" s="54"/>
      <c r="C58" s="54"/>
      <c r="AF58">
        <f t="shared" si="1"/>
        <v>0</v>
      </c>
      <c r="AH58" s="254" t="e">
        <f>#REF!</f>
        <v>#REF!</v>
      </c>
      <c r="AI58" s="254" t="e">
        <f>#REF!</f>
        <v>#REF!</v>
      </c>
      <c r="AN58">
        <f t="shared" si="4"/>
        <v>0</v>
      </c>
      <c r="AO58" s="254">
        <f t="shared" si="5"/>
        <v>0</v>
      </c>
    </row>
    <row r="59" spans="1:41" hidden="1" outlineLevel="1" x14ac:dyDescent="0.3">
      <c r="A59" s="253" t="s">
        <v>1144</v>
      </c>
      <c r="B59" s="59"/>
      <c r="C59" s="59"/>
      <c r="D59" s="59"/>
      <c r="E59" s="59"/>
      <c r="F59" s="478">
        <f>mapping!$C$1</f>
        <v>2018</v>
      </c>
      <c r="G59" s="59"/>
      <c r="H59" s="285" t="s">
        <v>1154</v>
      </c>
      <c r="I59" s="59"/>
      <c r="J59" s="90"/>
      <c r="AN59">
        <f t="shared" si="4"/>
        <v>0</v>
      </c>
      <c r="AO59" s="254">
        <f t="shared" si="5"/>
        <v>0</v>
      </c>
    </row>
    <row r="60" spans="1:41" hidden="1" outlineLevel="1" x14ac:dyDescent="0.3">
      <c r="A60" s="85" t="s">
        <v>1145</v>
      </c>
      <c r="B60" s="32"/>
      <c r="C60" s="32"/>
      <c r="D60" s="32"/>
      <c r="E60" s="32"/>
      <c r="F60" s="32"/>
      <c r="G60" s="32"/>
      <c r="H60" s="32"/>
      <c r="I60" s="32"/>
      <c r="J60" s="39"/>
      <c r="AN60">
        <f t="shared" si="4"/>
        <v>0</v>
      </c>
      <c r="AO60" s="254">
        <f t="shared" si="5"/>
        <v>0</v>
      </c>
    </row>
    <row r="61" spans="1:41" hidden="1" outlineLevel="1" x14ac:dyDescent="0.3">
      <c r="A61" s="479" t="s">
        <v>1080</v>
      </c>
      <c r="B61" s="32"/>
      <c r="C61" s="32"/>
      <c r="D61" s="32"/>
      <c r="E61" s="32"/>
      <c r="F61" s="480"/>
      <c r="G61" s="497" t="str">
        <f>IF(OR(F61=0, F61=""), "must enter a letter (A-D), each K-1 must have unique letter (no duplicates)", "")</f>
        <v>must enter a letter (A-D), each K-1 must have unique letter (no duplicates)</v>
      </c>
      <c r="H61" s="32"/>
      <c r="I61" s="32"/>
      <c r="J61" s="39"/>
      <c r="AN61">
        <f t="shared" si="4"/>
        <v>0</v>
      </c>
      <c r="AO61" s="254">
        <f t="shared" si="5"/>
        <v>0</v>
      </c>
    </row>
    <row r="62" spans="1:41" hidden="1" outlineLevel="1" x14ac:dyDescent="0.3">
      <c r="A62" s="479" t="s">
        <v>1081</v>
      </c>
      <c r="B62" s="32"/>
      <c r="C62" s="32"/>
      <c r="D62" s="32"/>
      <c r="E62" s="32"/>
      <c r="F62" s="32"/>
      <c r="G62" s="32"/>
      <c r="H62" s="363" t="s">
        <v>856</v>
      </c>
      <c r="I62" s="32"/>
      <c r="J62" s="39"/>
      <c r="AE62">
        <v>0</v>
      </c>
      <c r="AN62">
        <f t="shared" si="4"/>
        <v>15</v>
      </c>
      <c r="AO62" s="254" t="str">
        <f t="shared" si="5"/>
        <v>Credits</v>
      </c>
    </row>
    <row r="63" spans="1:41" hidden="1" outlineLevel="1" x14ac:dyDescent="0.3">
      <c r="A63" s="38"/>
      <c r="B63" s="32"/>
      <c r="C63" s="32"/>
      <c r="D63" s="32"/>
      <c r="E63" s="32"/>
      <c r="F63" s="32"/>
      <c r="G63" s="455">
        <v>1</v>
      </c>
      <c r="H63" s="120" t="s">
        <v>1116</v>
      </c>
      <c r="I63" s="455">
        <v>15</v>
      </c>
      <c r="J63" s="481" t="s">
        <v>1136</v>
      </c>
      <c r="N63" s="112" t="str">
        <f>IF(AND(ABS(H64)&gt;0, OR(G64="", G64="-")), "See instructions to determine if nonpassive or passive income and enter 'P' for passive or 'NP' for nonpassive income in adjacent box", "")</f>
        <v/>
      </c>
      <c r="AE63" t="s">
        <v>772</v>
      </c>
      <c r="AF63" t="str">
        <f>H63</f>
        <v>Ordinary business income (loss)</v>
      </c>
      <c r="AG63" s="205">
        <f>$F$61</f>
        <v>0</v>
      </c>
      <c r="AH63" s="254">
        <f t="shared" ref="AH63:AH84" si="7">G64</f>
        <v>0</v>
      </c>
      <c r="AI63" s="254">
        <f>H64</f>
        <v>0</v>
      </c>
      <c r="AM63" s="254" t="s">
        <v>1136</v>
      </c>
      <c r="AN63">
        <f t="shared" si="4"/>
        <v>0</v>
      </c>
      <c r="AO63" s="254">
        <f t="shared" si="5"/>
        <v>0</v>
      </c>
    </row>
    <row r="64" spans="1:41" ht="15.6" hidden="1" outlineLevel="1" x14ac:dyDescent="0.3">
      <c r="A64" s="482" t="s">
        <v>1082</v>
      </c>
      <c r="B64" s="32"/>
      <c r="C64" s="32"/>
      <c r="D64" s="32"/>
      <c r="E64" s="32"/>
      <c r="F64" s="32"/>
      <c r="G64" s="458"/>
      <c r="H64" s="457"/>
      <c r="I64" s="468"/>
      <c r="J64" s="483"/>
      <c r="K64" s="1"/>
      <c r="L64" s="1"/>
      <c r="M64" s="1"/>
      <c r="AE64" t="s">
        <v>965</v>
      </c>
      <c r="AF64">
        <f t="shared" ref="AF64:AF91" si="8">H64</f>
        <v>0</v>
      </c>
      <c r="AG64" s="205">
        <f t="shared" ref="AG64:AG112" si="9">$F$61</f>
        <v>0</v>
      </c>
      <c r="AH64" s="254">
        <f t="shared" si="7"/>
        <v>2</v>
      </c>
      <c r="AI64" s="254" t="str">
        <f t="shared" ref="AI64:AI70" si="10">H65</f>
        <v>Net rental real estate income (loss)</v>
      </c>
      <c r="AM64" s="254" t="s">
        <v>1136</v>
      </c>
      <c r="AN64">
        <f t="shared" si="4"/>
        <v>0</v>
      </c>
      <c r="AO64" s="254">
        <f t="shared" si="5"/>
        <v>0</v>
      </c>
    </row>
    <row r="65" spans="1:41" hidden="1" outlineLevel="1" x14ac:dyDescent="0.3">
      <c r="A65" s="484" t="s">
        <v>961</v>
      </c>
      <c r="B65" s="485" t="s">
        <v>1083</v>
      </c>
      <c r="C65" s="486"/>
      <c r="D65" s="486"/>
      <c r="E65" s="486"/>
      <c r="F65" s="486"/>
      <c r="G65" s="455">
        <v>2</v>
      </c>
      <c r="H65" s="100" t="s">
        <v>1117</v>
      </c>
      <c r="I65" s="468"/>
      <c r="J65" s="483"/>
      <c r="K65" s="1"/>
      <c r="L65" s="1"/>
      <c r="M65" s="1"/>
      <c r="N65" s="112" t="str">
        <f>IF(AND(ABS(H66)&gt;0, OR(G66="", G66="-")), "See instructions to determine if nonpassive or passive income and enter 'REP' for Real Estate Professional, 'APL' for allowed passive loss, or 'P' for other passive income/loss' in adjacent box", "")</f>
        <v/>
      </c>
      <c r="AE65" t="s">
        <v>777</v>
      </c>
      <c r="AF65" t="str">
        <f t="shared" si="8"/>
        <v>Net rental real estate income (loss)</v>
      </c>
      <c r="AG65" s="205">
        <f t="shared" si="9"/>
        <v>0</v>
      </c>
      <c r="AH65" s="254">
        <f t="shared" si="7"/>
        <v>0</v>
      </c>
      <c r="AI65" s="254">
        <f t="shared" si="10"/>
        <v>0</v>
      </c>
      <c r="AM65" s="254" t="s">
        <v>1136</v>
      </c>
      <c r="AN65">
        <f t="shared" si="4"/>
        <v>0</v>
      </c>
      <c r="AO65" s="254">
        <f t="shared" si="5"/>
        <v>0</v>
      </c>
    </row>
    <row r="66" spans="1:41" hidden="1" outlineLevel="1" x14ac:dyDescent="0.3">
      <c r="A66" s="487" t="s">
        <v>772</v>
      </c>
      <c r="B66" s="119" t="s">
        <v>1146</v>
      </c>
      <c r="C66" s="119"/>
      <c r="D66" s="119"/>
      <c r="E66" s="119"/>
      <c r="F66" s="119"/>
      <c r="G66" s="458"/>
      <c r="H66" s="457"/>
      <c r="I66" s="468"/>
      <c r="J66" s="483"/>
      <c r="K66" s="1"/>
      <c r="L66" s="1"/>
      <c r="M66" s="1"/>
      <c r="AE66" t="s">
        <v>424</v>
      </c>
      <c r="AF66">
        <f t="shared" si="8"/>
        <v>0</v>
      </c>
      <c r="AG66" s="205">
        <f t="shared" si="9"/>
        <v>0</v>
      </c>
      <c r="AH66" s="254">
        <f t="shared" si="7"/>
        <v>3</v>
      </c>
      <c r="AI66" s="254" t="str">
        <f t="shared" si="10"/>
        <v>Other net rental income (loss)</v>
      </c>
      <c r="AN66">
        <f t="shared" si="4"/>
        <v>16</v>
      </c>
      <c r="AO66" s="254" t="str">
        <f t="shared" si="5"/>
        <v>Foreign transactions</v>
      </c>
    </row>
    <row r="67" spans="1:41" hidden="1" outlineLevel="1" x14ac:dyDescent="0.3">
      <c r="A67" s="653"/>
      <c r="B67" s="654"/>
      <c r="C67" s="654"/>
      <c r="D67" s="654"/>
      <c r="E67" s="654"/>
      <c r="F67" s="655"/>
      <c r="G67" s="455">
        <v>3</v>
      </c>
      <c r="H67" s="100" t="s">
        <v>1118</v>
      </c>
      <c r="I67" s="455">
        <v>16</v>
      </c>
      <c r="J67" s="481" t="s">
        <v>1137</v>
      </c>
      <c r="K67" s="1"/>
      <c r="L67" s="1"/>
      <c r="M67" s="1"/>
      <c r="AE67" t="s">
        <v>779</v>
      </c>
      <c r="AF67" t="str">
        <f t="shared" si="8"/>
        <v>Other net rental income (loss)</v>
      </c>
      <c r="AG67" s="205">
        <f t="shared" si="9"/>
        <v>0</v>
      </c>
      <c r="AH67" s="254">
        <f t="shared" si="7"/>
        <v>0</v>
      </c>
      <c r="AI67" s="254">
        <f t="shared" si="10"/>
        <v>0</v>
      </c>
      <c r="AM67" t="s">
        <v>1137</v>
      </c>
      <c r="AN67">
        <f t="shared" si="4"/>
        <v>0</v>
      </c>
      <c r="AO67" s="254">
        <f t="shared" si="5"/>
        <v>0</v>
      </c>
    </row>
    <row r="68" spans="1:41" hidden="1" outlineLevel="1" x14ac:dyDescent="0.3">
      <c r="A68" s="487" t="s">
        <v>965</v>
      </c>
      <c r="B68" s="321" t="s">
        <v>1147</v>
      </c>
      <c r="C68" s="119"/>
      <c r="D68" s="119"/>
      <c r="E68" s="119"/>
      <c r="F68" s="120"/>
      <c r="G68" s="456"/>
      <c r="H68" s="457"/>
      <c r="I68" s="468"/>
      <c r="J68" s="483"/>
      <c r="K68" s="1"/>
      <c r="L68" s="1"/>
      <c r="M68" s="1"/>
      <c r="AE68" t="s">
        <v>782</v>
      </c>
      <c r="AF68">
        <f t="shared" si="8"/>
        <v>0</v>
      </c>
      <c r="AG68" s="205">
        <f t="shared" si="9"/>
        <v>0</v>
      </c>
      <c r="AH68" s="254">
        <f t="shared" si="7"/>
        <v>4</v>
      </c>
      <c r="AI68" s="254" t="str">
        <f t="shared" si="10"/>
        <v>Guaranteed payments</v>
      </c>
      <c r="AM68" t="s">
        <v>1137</v>
      </c>
      <c r="AN68">
        <f t="shared" si="4"/>
        <v>0</v>
      </c>
      <c r="AO68" s="254">
        <f t="shared" si="5"/>
        <v>0</v>
      </c>
    </row>
    <row r="69" spans="1:41" hidden="1" outlineLevel="1" x14ac:dyDescent="0.3">
      <c r="A69" s="656" t="s">
        <v>1220</v>
      </c>
      <c r="B69" s="657"/>
      <c r="C69" s="657"/>
      <c r="D69" s="657"/>
      <c r="E69" s="657"/>
      <c r="F69" s="658"/>
      <c r="G69" s="455">
        <v>4</v>
      </c>
      <c r="H69" s="100" t="s">
        <v>1119</v>
      </c>
      <c r="I69" s="468"/>
      <c r="J69" s="483"/>
      <c r="K69" s="1"/>
      <c r="L69" s="1"/>
      <c r="M69" s="1"/>
      <c r="AE69" t="s">
        <v>785</v>
      </c>
      <c r="AF69" t="str">
        <f t="shared" si="8"/>
        <v>Guaranteed payments</v>
      </c>
      <c r="AG69" s="205">
        <f t="shared" si="9"/>
        <v>0</v>
      </c>
      <c r="AH69" s="254">
        <f t="shared" si="7"/>
        <v>0</v>
      </c>
      <c r="AI69" s="254">
        <f t="shared" si="10"/>
        <v>0</v>
      </c>
      <c r="AM69" t="s">
        <v>1137</v>
      </c>
      <c r="AN69">
        <f t="shared" si="4"/>
        <v>0</v>
      </c>
      <c r="AO69" s="254">
        <f t="shared" si="5"/>
        <v>0</v>
      </c>
    </row>
    <row r="70" spans="1:41" hidden="1" outlineLevel="1" x14ac:dyDescent="0.3">
      <c r="A70" s="656"/>
      <c r="B70" s="657"/>
      <c r="C70" s="657"/>
      <c r="D70" s="657"/>
      <c r="E70" s="657"/>
      <c r="F70" s="658"/>
      <c r="G70" s="456"/>
      <c r="H70" s="457"/>
      <c r="I70" s="468"/>
      <c r="J70" s="483"/>
      <c r="K70" s="1"/>
      <c r="L70" s="1"/>
      <c r="M70" s="1"/>
      <c r="AE70" t="s">
        <v>787</v>
      </c>
      <c r="AF70">
        <f t="shared" si="8"/>
        <v>0</v>
      </c>
      <c r="AG70" s="205">
        <f t="shared" si="9"/>
        <v>0</v>
      </c>
      <c r="AH70" s="254">
        <f t="shared" si="7"/>
        <v>5</v>
      </c>
      <c r="AI70" s="254" t="str">
        <f t="shared" si="10"/>
        <v>Interest income</v>
      </c>
      <c r="AM70" t="s">
        <v>1137</v>
      </c>
      <c r="AN70">
        <f t="shared" si="4"/>
        <v>0</v>
      </c>
      <c r="AO70" s="254">
        <f t="shared" si="5"/>
        <v>0</v>
      </c>
    </row>
    <row r="71" spans="1:41" hidden="1" outlineLevel="1" x14ac:dyDescent="0.3">
      <c r="A71" s="653"/>
      <c r="B71" s="654"/>
      <c r="C71" s="654"/>
      <c r="D71" s="654"/>
      <c r="E71" s="654"/>
      <c r="F71" s="655"/>
      <c r="G71" s="455">
        <v>5</v>
      </c>
      <c r="H71" s="100" t="s">
        <v>134</v>
      </c>
      <c r="I71" s="468"/>
      <c r="J71" s="483"/>
      <c r="K71" s="1"/>
      <c r="L71" s="1"/>
      <c r="M71" s="1"/>
      <c r="AE71" t="s">
        <v>789</v>
      </c>
      <c r="AF71" t="str">
        <f t="shared" si="8"/>
        <v>Interest income</v>
      </c>
      <c r="AG71" s="205">
        <f t="shared" si="9"/>
        <v>0</v>
      </c>
      <c r="AH71" s="254">
        <f t="shared" si="7"/>
        <v>0</v>
      </c>
      <c r="AI71" s="254">
        <f>H72</f>
        <v>0</v>
      </c>
      <c r="AM71" t="s">
        <v>1137</v>
      </c>
      <c r="AN71">
        <f t="shared" si="4"/>
        <v>0</v>
      </c>
      <c r="AO71" s="254">
        <f t="shared" si="5"/>
        <v>0</v>
      </c>
    </row>
    <row r="72" spans="1:41" s="73" customFormat="1" hidden="1" outlineLevel="1" x14ac:dyDescent="0.3">
      <c r="A72" s="488" t="s">
        <v>777</v>
      </c>
      <c r="B72" s="32" t="s">
        <v>1084</v>
      </c>
      <c r="C72" s="452"/>
      <c r="D72" s="452"/>
      <c r="E72" s="452"/>
      <c r="F72" s="452"/>
      <c r="G72" s="456"/>
      <c r="H72" s="457"/>
      <c r="I72" s="468"/>
      <c r="J72" s="483"/>
      <c r="K72" s="135"/>
      <c r="L72" s="135"/>
      <c r="M72" s="135"/>
      <c r="AE72" t="s">
        <v>793</v>
      </c>
      <c r="AF72">
        <f t="shared" si="8"/>
        <v>0</v>
      </c>
      <c r="AG72" s="205">
        <f t="shared" si="9"/>
        <v>0</v>
      </c>
      <c r="AH72" s="254" t="str">
        <f t="shared" si="7"/>
        <v>6a</v>
      </c>
      <c r="AI72" s="254" t="str">
        <f>H73</f>
        <v>Ordinary dividends</v>
      </c>
      <c r="AM72" t="s">
        <v>1137</v>
      </c>
      <c r="AN72">
        <f t="shared" si="4"/>
        <v>0</v>
      </c>
      <c r="AO72" s="254">
        <f t="shared" si="5"/>
        <v>0</v>
      </c>
    </row>
    <row r="73" spans="1:41" s="73" customFormat="1" hidden="1" outlineLevel="1" x14ac:dyDescent="0.3">
      <c r="A73" s="653"/>
      <c r="B73" s="654"/>
      <c r="C73" s="654"/>
      <c r="D73" s="654"/>
      <c r="E73" s="654"/>
      <c r="F73" s="655"/>
      <c r="G73" s="455" t="s">
        <v>1120</v>
      </c>
      <c r="H73" s="100" t="s">
        <v>12</v>
      </c>
      <c r="I73" s="468"/>
      <c r="J73" s="483"/>
      <c r="K73" s="135"/>
      <c r="L73" s="135"/>
      <c r="M73" s="135"/>
      <c r="AE73" t="s">
        <v>1100</v>
      </c>
      <c r="AF73" t="str">
        <f t="shared" si="8"/>
        <v>Ordinary dividends</v>
      </c>
      <c r="AG73" s="205">
        <f t="shared" si="9"/>
        <v>0</v>
      </c>
      <c r="AH73" s="254">
        <f t="shared" si="7"/>
        <v>0</v>
      </c>
      <c r="AI73" s="254">
        <f>H74</f>
        <v>0</v>
      </c>
      <c r="AM73" t="s">
        <v>1137</v>
      </c>
      <c r="AN73">
        <f t="shared" ref="AN73:AN136" si="11">I74</f>
        <v>0</v>
      </c>
      <c r="AO73" s="254">
        <f t="shared" si="5"/>
        <v>0</v>
      </c>
    </row>
    <row r="74" spans="1:41" s="73" customFormat="1" hidden="1" outlineLevel="1" x14ac:dyDescent="0.3">
      <c r="A74" s="488" t="s">
        <v>424</v>
      </c>
      <c r="B74" s="413">
        <v>0</v>
      </c>
      <c r="C74" s="198" t="s">
        <v>1085</v>
      </c>
      <c r="D74" s="452"/>
      <c r="E74" s="452"/>
      <c r="F74" s="452"/>
      <c r="G74" s="456"/>
      <c r="H74" s="457"/>
      <c r="I74" s="468"/>
      <c r="J74" s="483"/>
      <c r="K74" s="135"/>
      <c r="L74" s="135"/>
      <c r="M74" s="135"/>
      <c r="AE74" t="s">
        <v>1103</v>
      </c>
      <c r="AF74">
        <f t="shared" si="8"/>
        <v>0</v>
      </c>
      <c r="AG74" s="205">
        <f t="shared" si="9"/>
        <v>0</v>
      </c>
      <c r="AH74" s="254" t="str">
        <f t="shared" si="7"/>
        <v>6b</v>
      </c>
      <c r="AI74" s="254" t="str">
        <f>H75</f>
        <v>Qualified dividends</v>
      </c>
      <c r="AM74" t="s">
        <v>1137</v>
      </c>
      <c r="AN74">
        <f t="shared" si="11"/>
        <v>0</v>
      </c>
      <c r="AO74" s="254">
        <f t="shared" si="5"/>
        <v>0</v>
      </c>
    </row>
    <row r="75" spans="1:41" s="73" customFormat="1" hidden="1" outlineLevel="1" x14ac:dyDescent="0.3">
      <c r="A75" s="484" t="s">
        <v>805</v>
      </c>
      <c r="B75" s="485" t="s">
        <v>1086</v>
      </c>
      <c r="C75" s="486"/>
      <c r="D75" s="486"/>
      <c r="E75" s="486"/>
      <c r="F75" s="486"/>
      <c r="G75" s="455" t="s">
        <v>1121</v>
      </c>
      <c r="H75" s="100" t="s">
        <v>5</v>
      </c>
      <c r="I75" s="468"/>
      <c r="J75" s="483"/>
      <c r="K75" s="135"/>
      <c r="L75" s="135"/>
      <c r="M75" s="135"/>
      <c r="AE75" s="73" t="s">
        <v>1113</v>
      </c>
      <c r="AF75" t="str">
        <f t="shared" si="8"/>
        <v>Qualified dividends</v>
      </c>
      <c r="AG75" s="205">
        <f t="shared" si="9"/>
        <v>0</v>
      </c>
      <c r="AH75" s="254">
        <f t="shared" si="7"/>
        <v>0</v>
      </c>
      <c r="AI75" s="254">
        <f>H76</f>
        <v>0</v>
      </c>
      <c r="AM75" t="s">
        <v>1137</v>
      </c>
      <c r="AN75">
        <f t="shared" si="11"/>
        <v>0</v>
      </c>
      <c r="AO75" s="254">
        <f t="shared" ref="AO75:AO138" si="12">J76</f>
        <v>0</v>
      </c>
    </row>
    <row r="76" spans="1:41" s="73" customFormat="1" hidden="1" outlineLevel="1" x14ac:dyDescent="0.3">
      <c r="A76" s="489" t="s">
        <v>779</v>
      </c>
      <c r="B76" s="119" t="s">
        <v>1087</v>
      </c>
      <c r="C76" s="453"/>
      <c r="D76" s="453"/>
      <c r="E76" s="453"/>
      <c r="F76" s="454"/>
      <c r="G76" s="456"/>
      <c r="H76" s="457"/>
      <c r="I76" s="468"/>
      <c r="J76" s="483"/>
      <c r="K76" s="135"/>
      <c r="L76" s="135"/>
      <c r="M76" s="135"/>
      <c r="AE76" s="73" t="s">
        <v>1172</v>
      </c>
      <c r="AF76">
        <f t="shared" si="8"/>
        <v>0</v>
      </c>
      <c r="AG76" s="205">
        <f t="shared" si="9"/>
        <v>0</v>
      </c>
      <c r="AH76" s="254" t="str">
        <f t="shared" si="7"/>
        <v>6c</v>
      </c>
      <c r="AI76" s="254" t="str">
        <f t="shared" ref="AI76:AI84" si="13">H77</f>
        <v>Dividend equivalents</v>
      </c>
      <c r="AM76" t="s">
        <v>1137</v>
      </c>
      <c r="AN76">
        <f t="shared" si="11"/>
        <v>0</v>
      </c>
      <c r="AO76" s="254">
        <f t="shared" si="12"/>
        <v>0</v>
      </c>
    </row>
    <row r="77" spans="1:41" s="73" customFormat="1" hidden="1" outlineLevel="1" x14ac:dyDescent="0.3">
      <c r="A77" s="653"/>
      <c r="B77" s="654"/>
      <c r="C77" s="654"/>
      <c r="D77" s="654"/>
      <c r="E77" s="654"/>
      <c r="F77" s="655"/>
      <c r="G77" s="455" t="s">
        <v>1122</v>
      </c>
      <c r="H77" s="100" t="s">
        <v>930</v>
      </c>
      <c r="I77" s="468"/>
      <c r="J77" s="483"/>
      <c r="K77" s="135"/>
      <c r="L77" s="135"/>
      <c r="M77" s="135"/>
      <c r="AE77" s="73" t="s">
        <v>1174</v>
      </c>
      <c r="AF77" t="str">
        <f t="shared" si="8"/>
        <v>Dividend equivalents</v>
      </c>
      <c r="AG77" s="205">
        <f t="shared" si="9"/>
        <v>0</v>
      </c>
      <c r="AH77" s="254">
        <f t="shared" si="7"/>
        <v>0</v>
      </c>
      <c r="AI77" s="254">
        <f t="shared" si="13"/>
        <v>0</v>
      </c>
      <c r="AM77" t="s">
        <v>1137</v>
      </c>
      <c r="AN77">
        <f t="shared" si="11"/>
        <v>0</v>
      </c>
      <c r="AO77" s="254">
        <f t="shared" si="12"/>
        <v>0</v>
      </c>
    </row>
    <row r="78" spans="1:41" s="73" customFormat="1" hidden="1" outlineLevel="1" x14ac:dyDescent="0.3">
      <c r="A78" s="487" t="s">
        <v>782</v>
      </c>
      <c r="B78" s="321" t="s">
        <v>1088</v>
      </c>
      <c r="C78" s="119"/>
      <c r="D78" s="119"/>
      <c r="E78" s="119"/>
      <c r="F78" s="120"/>
      <c r="G78" s="456"/>
      <c r="H78" s="457"/>
      <c r="I78" s="468"/>
      <c r="J78" s="483"/>
      <c r="K78" s="135"/>
      <c r="L78" s="135"/>
      <c r="M78" s="135"/>
      <c r="AE78" s="73" t="s">
        <v>1175</v>
      </c>
      <c r="AF78">
        <f t="shared" si="8"/>
        <v>0</v>
      </c>
      <c r="AG78" s="205">
        <f t="shared" si="9"/>
        <v>0</v>
      </c>
      <c r="AH78" s="254">
        <f t="shared" si="7"/>
        <v>7</v>
      </c>
      <c r="AI78" s="254" t="str">
        <f t="shared" si="13"/>
        <v>Royalties</v>
      </c>
      <c r="AM78" t="s">
        <v>1137</v>
      </c>
      <c r="AN78">
        <f t="shared" si="11"/>
        <v>0</v>
      </c>
      <c r="AO78" s="254">
        <f t="shared" si="12"/>
        <v>0</v>
      </c>
    </row>
    <row r="79" spans="1:41" hidden="1" outlineLevel="1" x14ac:dyDescent="0.3">
      <c r="A79" s="656"/>
      <c r="B79" s="657"/>
      <c r="C79" s="657"/>
      <c r="D79" s="657"/>
      <c r="E79" s="657"/>
      <c r="F79" s="658"/>
      <c r="G79" s="455">
        <v>7</v>
      </c>
      <c r="H79" s="100" t="s">
        <v>1123</v>
      </c>
      <c r="I79" s="468"/>
      <c r="J79" s="483"/>
      <c r="K79" s="1"/>
      <c r="L79" s="1"/>
      <c r="M79" s="1"/>
      <c r="AE79" s="73" t="s">
        <v>1176</v>
      </c>
      <c r="AF79" t="str">
        <f t="shared" si="8"/>
        <v>Royalties</v>
      </c>
      <c r="AG79" s="205">
        <f t="shared" si="9"/>
        <v>0</v>
      </c>
      <c r="AH79" s="254">
        <f t="shared" si="7"/>
        <v>0</v>
      </c>
      <c r="AI79" s="254">
        <f t="shared" si="13"/>
        <v>0</v>
      </c>
      <c r="AM79" t="s">
        <v>1137</v>
      </c>
      <c r="AN79">
        <f t="shared" si="11"/>
        <v>0</v>
      </c>
      <c r="AO79" s="254">
        <f t="shared" si="12"/>
        <v>0</v>
      </c>
    </row>
    <row r="80" spans="1:41" hidden="1" outlineLevel="1" x14ac:dyDescent="0.3">
      <c r="A80" s="656"/>
      <c r="B80" s="657"/>
      <c r="C80" s="657"/>
      <c r="D80" s="657"/>
      <c r="E80" s="657"/>
      <c r="F80" s="658"/>
      <c r="G80" s="456"/>
      <c r="H80" s="457"/>
      <c r="I80" s="468"/>
      <c r="J80" s="483"/>
      <c r="K80" s="1"/>
      <c r="L80" s="1"/>
      <c r="M80" s="1"/>
      <c r="AE80" s="73" t="s">
        <v>1177</v>
      </c>
      <c r="AF80">
        <f t="shared" si="8"/>
        <v>0</v>
      </c>
      <c r="AG80" s="205">
        <f t="shared" si="9"/>
        <v>0</v>
      </c>
      <c r="AH80" s="254">
        <f t="shared" si="7"/>
        <v>8</v>
      </c>
      <c r="AI80" s="254" t="str">
        <f t="shared" si="13"/>
        <v>Net short-term capital gain (loss)</v>
      </c>
      <c r="AN80">
        <f t="shared" si="11"/>
        <v>17</v>
      </c>
      <c r="AO80" s="254" t="str">
        <f t="shared" si="12"/>
        <v>Alternative minimum tax (AMT) items</v>
      </c>
    </row>
    <row r="81" spans="1:41" hidden="1" outlineLevel="1" x14ac:dyDescent="0.3">
      <c r="A81" s="653"/>
      <c r="B81" s="654"/>
      <c r="C81" s="654"/>
      <c r="D81" s="654"/>
      <c r="E81" s="654"/>
      <c r="F81" s="655"/>
      <c r="G81" s="455">
        <v>8</v>
      </c>
      <c r="H81" s="100" t="s">
        <v>1124</v>
      </c>
      <c r="I81" s="455">
        <v>17</v>
      </c>
      <c r="J81" s="481" t="s">
        <v>932</v>
      </c>
      <c r="K81" s="1"/>
      <c r="L81" s="1"/>
      <c r="M81" s="1"/>
      <c r="AE81" s="73" t="s">
        <v>1173</v>
      </c>
      <c r="AF81" t="str">
        <f t="shared" si="8"/>
        <v>Net short-term capital gain (loss)</v>
      </c>
      <c r="AG81" s="205">
        <f t="shared" si="9"/>
        <v>0</v>
      </c>
      <c r="AH81" s="254">
        <f t="shared" si="7"/>
        <v>0</v>
      </c>
      <c r="AI81" s="254">
        <f t="shared" si="13"/>
        <v>0</v>
      </c>
      <c r="AM81" t="s">
        <v>932</v>
      </c>
      <c r="AN81">
        <f t="shared" si="11"/>
        <v>0</v>
      </c>
      <c r="AO81" s="254">
        <f t="shared" si="12"/>
        <v>0</v>
      </c>
    </row>
    <row r="82" spans="1:41" hidden="1" outlineLevel="1" x14ac:dyDescent="0.3">
      <c r="A82" s="85" t="s">
        <v>785</v>
      </c>
      <c r="B82" s="413">
        <v>0</v>
      </c>
      <c r="C82" s="198" t="s">
        <v>1185</v>
      </c>
      <c r="D82" s="413">
        <v>0</v>
      </c>
      <c r="E82" s="32" t="s">
        <v>1188</v>
      </c>
      <c r="F82" s="32"/>
      <c r="G82" s="456"/>
      <c r="H82" s="457"/>
      <c r="I82" s="468"/>
      <c r="J82" s="483"/>
      <c r="K82" s="1"/>
      <c r="L82" s="1"/>
      <c r="M82" s="1"/>
      <c r="AE82" s="73" t="s">
        <v>1178</v>
      </c>
      <c r="AF82">
        <f t="shared" si="8"/>
        <v>0</v>
      </c>
      <c r="AG82" s="205">
        <f t="shared" si="9"/>
        <v>0</v>
      </c>
      <c r="AH82" s="254" t="str">
        <f t="shared" si="7"/>
        <v>9a</v>
      </c>
      <c r="AI82" s="254" t="str">
        <f t="shared" si="13"/>
        <v>Net long-term capital gain (loss)</v>
      </c>
      <c r="AM82" t="s">
        <v>932</v>
      </c>
      <c r="AN82">
        <f t="shared" si="11"/>
        <v>0</v>
      </c>
      <c r="AO82" s="254">
        <f t="shared" si="12"/>
        <v>0</v>
      </c>
    </row>
    <row r="83" spans="1:41" hidden="1" outlineLevel="1" x14ac:dyDescent="0.3">
      <c r="A83" s="38"/>
      <c r="B83" s="32"/>
      <c r="C83" s="198" t="s">
        <v>1186</v>
      </c>
      <c r="D83" s="32"/>
      <c r="E83" s="32" t="s">
        <v>1189</v>
      </c>
      <c r="F83" s="32"/>
      <c r="G83" s="455" t="s">
        <v>1125</v>
      </c>
      <c r="H83" s="100" t="s">
        <v>1126</v>
      </c>
      <c r="I83" s="468"/>
      <c r="J83" s="483"/>
      <c r="K83" s="1"/>
      <c r="L83" s="1"/>
      <c r="M83" s="1"/>
      <c r="AE83" s="73" t="s">
        <v>1179</v>
      </c>
      <c r="AF83" t="str">
        <f t="shared" si="8"/>
        <v>Net long-term capital gain (loss)</v>
      </c>
      <c r="AG83" s="205">
        <f t="shared" si="9"/>
        <v>0</v>
      </c>
      <c r="AH83" s="254">
        <f t="shared" si="7"/>
        <v>0</v>
      </c>
      <c r="AI83" s="254">
        <f t="shared" si="13"/>
        <v>0</v>
      </c>
      <c r="AM83" t="s">
        <v>932</v>
      </c>
      <c r="AN83">
        <f t="shared" si="11"/>
        <v>0</v>
      </c>
      <c r="AO83" s="254">
        <f t="shared" si="12"/>
        <v>0</v>
      </c>
    </row>
    <row r="84" spans="1:41" hidden="1" outlineLevel="1" x14ac:dyDescent="0.3">
      <c r="A84" s="85" t="s">
        <v>787</v>
      </c>
      <c r="B84" s="413">
        <v>0</v>
      </c>
      <c r="C84" s="198" t="s">
        <v>1187</v>
      </c>
      <c r="D84" s="413">
        <v>0</v>
      </c>
      <c r="E84" s="32" t="s">
        <v>1089</v>
      </c>
      <c r="F84" s="32"/>
      <c r="G84" s="456"/>
      <c r="H84" s="457"/>
      <c r="I84" s="468"/>
      <c r="J84" s="483"/>
      <c r="K84" s="1"/>
      <c r="L84" s="1"/>
      <c r="M84" s="1"/>
      <c r="AE84" s="73" t="s">
        <v>1158</v>
      </c>
      <c r="AF84">
        <f t="shared" si="8"/>
        <v>0</v>
      </c>
      <c r="AG84" s="205">
        <f t="shared" si="9"/>
        <v>0</v>
      </c>
      <c r="AH84" s="254" t="str">
        <f t="shared" si="7"/>
        <v>9b</v>
      </c>
      <c r="AI84" s="254" t="str">
        <f t="shared" si="13"/>
        <v>Collectibles (28%) gain (loss)</v>
      </c>
      <c r="AM84" t="s">
        <v>932</v>
      </c>
      <c r="AN84">
        <f t="shared" si="11"/>
        <v>0</v>
      </c>
      <c r="AO84" s="254">
        <f t="shared" si="12"/>
        <v>0</v>
      </c>
    </row>
    <row r="85" spans="1:41" hidden="1" outlineLevel="1" x14ac:dyDescent="0.3">
      <c r="A85" s="38"/>
      <c r="B85" s="32"/>
      <c r="C85" s="32"/>
      <c r="D85" s="32"/>
      <c r="E85" s="32"/>
      <c r="F85" s="32"/>
      <c r="G85" s="455" t="s">
        <v>1127</v>
      </c>
      <c r="H85" s="100" t="s">
        <v>1128</v>
      </c>
      <c r="I85" s="468"/>
      <c r="J85" s="483"/>
      <c r="K85" s="1"/>
      <c r="L85" s="1"/>
      <c r="M85" s="1"/>
      <c r="AE85" s="73" t="s">
        <v>423</v>
      </c>
      <c r="AF85" t="str">
        <f t="shared" si="8"/>
        <v>Collectibles (28%) gain (loss)</v>
      </c>
      <c r="AG85" s="205">
        <f t="shared" si="9"/>
        <v>0</v>
      </c>
      <c r="AH85" s="254">
        <f>G86</f>
        <v>0</v>
      </c>
      <c r="AI85" s="254">
        <f>H86</f>
        <v>0</v>
      </c>
      <c r="AM85" t="s">
        <v>932</v>
      </c>
      <c r="AN85">
        <f t="shared" si="11"/>
        <v>0</v>
      </c>
      <c r="AO85" s="254">
        <f t="shared" si="12"/>
        <v>0</v>
      </c>
    </row>
    <row r="86" spans="1:41" hidden="1" outlineLevel="1" x14ac:dyDescent="0.3">
      <c r="A86" s="85" t="s">
        <v>1090</v>
      </c>
      <c r="B86" s="32" t="s">
        <v>1091</v>
      </c>
      <c r="C86" s="32"/>
      <c r="D86" s="32"/>
      <c r="E86" s="32"/>
      <c r="F86" s="32"/>
      <c r="G86" s="456"/>
      <c r="H86" s="457"/>
      <c r="I86" s="468"/>
      <c r="J86" s="483"/>
      <c r="K86" s="1"/>
      <c r="L86" s="1"/>
      <c r="M86" s="1"/>
      <c r="AE86" s="73" t="s">
        <v>361</v>
      </c>
      <c r="AF86">
        <f t="shared" si="8"/>
        <v>0</v>
      </c>
      <c r="AG86" s="205">
        <f t="shared" si="9"/>
        <v>0</v>
      </c>
      <c r="AH86" s="254" t="str">
        <f t="shared" ref="AH86:AH91" si="14">G87</f>
        <v>9c</v>
      </c>
      <c r="AI86" s="254" t="str">
        <f t="shared" ref="AI86:AI91" si="15">H87</f>
        <v>Unrecaptured section 1250 gain</v>
      </c>
      <c r="AN86">
        <f t="shared" si="11"/>
        <v>18</v>
      </c>
      <c r="AO86" s="254" t="str">
        <f t="shared" si="12"/>
        <v>Tax-exempt income and nondeductible expenses</v>
      </c>
    </row>
    <row r="87" spans="1:41" hidden="1" outlineLevel="1" x14ac:dyDescent="0.3">
      <c r="A87" s="38"/>
      <c r="B87" s="32"/>
      <c r="C87" s="32"/>
      <c r="D87" s="32"/>
      <c r="E87" s="32"/>
      <c r="F87" s="32"/>
      <c r="G87" s="455" t="s">
        <v>1129</v>
      </c>
      <c r="H87" s="100" t="s">
        <v>1130</v>
      </c>
      <c r="I87" s="455">
        <v>18</v>
      </c>
      <c r="J87" s="481" t="s">
        <v>1138</v>
      </c>
      <c r="K87" s="1"/>
      <c r="L87" s="1"/>
      <c r="M87" s="1"/>
      <c r="AE87" s="73" t="s">
        <v>1180</v>
      </c>
      <c r="AF87" t="str">
        <f t="shared" si="8"/>
        <v>Unrecaptured section 1250 gain</v>
      </c>
      <c r="AG87" s="205">
        <f t="shared" si="9"/>
        <v>0</v>
      </c>
      <c r="AH87" s="254">
        <f t="shared" si="14"/>
        <v>0</v>
      </c>
      <c r="AI87" s="254">
        <f t="shared" si="15"/>
        <v>0</v>
      </c>
      <c r="AM87" t="s">
        <v>1138</v>
      </c>
      <c r="AN87">
        <f t="shared" si="11"/>
        <v>0</v>
      </c>
      <c r="AO87" s="254">
        <f t="shared" si="12"/>
        <v>0</v>
      </c>
    </row>
    <row r="88" spans="1:41" hidden="1" outlineLevel="1" x14ac:dyDescent="0.3">
      <c r="A88" s="85" t="s">
        <v>1092</v>
      </c>
      <c r="B88" s="198" t="s">
        <v>1190</v>
      </c>
      <c r="C88" s="32"/>
      <c r="D88" s="32"/>
      <c r="E88" s="32"/>
      <c r="F88" s="413">
        <v>0</v>
      </c>
      <c r="G88" s="456"/>
      <c r="H88" s="457"/>
      <c r="I88" s="468"/>
      <c r="J88" s="483"/>
      <c r="K88" s="1"/>
      <c r="L88" s="1"/>
      <c r="M88" s="1"/>
      <c r="AE88" s="73" t="s">
        <v>1181</v>
      </c>
      <c r="AF88">
        <f t="shared" si="8"/>
        <v>0</v>
      </c>
      <c r="AG88" s="205">
        <f t="shared" si="9"/>
        <v>0</v>
      </c>
      <c r="AH88" s="254">
        <f t="shared" si="14"/>
        <v>10</v>
      </c>
      <c r="AI88" s="254" t="str">
        <f t="shared" si="15"/>
        <v>Net section 1231 gain (loss)</v>
      </c>
      <c r="AM88" t="s">
        <v>1138</v>
      </c>
      <c r="AN88">
        <f t="shared" si="11"/>
        <v>0</v>
      </c>
      <c r="AO88" s="254">
        <f t="shared" si="12"/>
        <v>0</v>
      </c>
    </row>
    <row r="89" spans="1:41" hidden="1" outlineLevel="1" x14ac:dyDescent="0.3">
      <c r="A89" s="38"/>
      <c r="B89" s="32"/>
      <c r="C89" s="32"/>
      <c r="D89" s="32"/>
      <c r="E89" s="32"/>
      <c r="F89" s="32"/>
      <c r="G89" s="455">
        <v>10</v>
      </c>
      <c r="H89" s="100" t="s">
        <v>1131</v>
      </c>
      <c r="I89" s="468"/>
      <c r="J89" s="483"/>
      <c r="K89" s="1"/>
      <c r="L89" s="1"/>
      <c r="M89" s="1"/>
      <c r="AF89" t="str">
        <f t="shared" si="8"/>
        <v>Net section 1231 gain (loss)</v>
      </c>
      <c r="AG89" s="205">
        <f t="shared" si="9"/>
        <v>0</v>
      </c>
      <c r="AH89" s="254">
        <f t="shared" si="14"/>
        <v>0</v>
      </c>
      <c r="AI89" s="254">
        <f t="shared" si="15"/>
        <v>0</v>
      </c>
      <c r="AM89" t="s">
        <v>1138</v>
      </c>
      <c r="AN89">
        <f t="shared" si="11"/>
        <v>0</v>
      </c>
      <c r="AO89" s="254">
        <f t="shared" si="12"/>
        <v>0</v>
      </c>
    </row>
    <row r="90" spans="1:41" hidden="1" outlineLevel="1" x14ac:dyDescent="0.3">
      <c r="A90" s="85" t="s">
        <v>793</v>
      </c>
      <c r="B90" s="32" t="s">
        <v>1093</v>
      </c>
      <c r="C90" s="32"/>
      <c r="D90" s="32"/>
      <c r="E90" s="32"/>
      <c r="F90" s="32"/>
      <c r="G90" s="456"/>
      <c r="H90" s="457"/>
      <c r="I90" s="468"/>
      <c r="J90" s="483"/>
      <c r="K90" s="1"/>
      <c r="L90" s="1"/>
      <c r="M90" s="1"/>
      <c r="AF90">
        <f t="shared" si="8"/>
        <v>0</v>
      </c>
      <c r="AG90" s="205">
        <f t="shared" si="9"/>
        <v>0</v>
      </c>
      <c r="AH90" s="254">
        <f t="shared" si="14"/>
        <v>11</v>
      </c>
      <c r="AI90" s="254" t="str">
        <f t="shared" si="15"/>
        <v>Other income (loss)</v>
      </c>
      <c r="AM90" t="s">
        <v>1138</v>
      </c>
      <c r="AN90">
        <f t="shared" si="11"/>
        <v>0</v>
      </c>
      <c r="AO90" s="254">
        <f t="shared" si="12"/>
        <v>0</v>
      </c>
    </row>
    <row r="91" spans="1:41" hidden="1" outlineLevel="1" x14ac:dyDescent="0.3">
      <c r="A91" s="38"/>
      <c r="B91" s="145" t="s">
        <v>1094</v>
      </c>
      <c r="C91" s="145"/>
      <c r="D91" s="145" t="s">
        <v>1095</v>
      </c>
      <c r="E91" s="32"/>
      <c r="F91" s="32"/>
      <c r="G91" s="455">
        <v>11</v>
      </c>
      <c r="H91" s="100" t="s">
        <v>1132</v>
      </c>
      <c r="I91" s="468"/>
      <c r="J91" s="483"/>
      <c r="K91" s="1"/>
      <c r="L91" s="1"/>
      <c r="M91" s="1"/>
      <c r="AF91" t="str">
        <f t="shared" si="8"/>
        <v>Other income (loss)</v>
      </c>
      <c r="AG91" s="205">
        <f t="shared" si="9"/>
        <v>0</v>
      </c>
      <c r="AH91" s="254">
        <f t="shared" si="14"/>
        <v>0</v>
      </c>
      <c r="AI91" s="254">
        <f t="shared" si="15"/>
        <v>0</v>
      </c>
      <c r="AM91" t="s">
        <v>1138</v>
      </c>
      <c r="AN91">
        <f t="shared" si="11"/>
        <v>0</v>
      </c>
      <c r="AO91" s="254">
        <f t="shared" si="12"/>
        <v>0</v>
      </c>
    </row>
    <row r="92" spans="1:41" hidden="1" outlineLevel="1" x14ac:dyDescent="0.3">
      <c r="A92" s="38" t="s">
        <v>1096</v>
      </c>
      <c r="B92" s="468"/>
      <c r="C92" s="32" t="s">
        <v>1097</v>
      </c>
      <c r="D92" s="468"/>
      <c r="E92" s="32" t="s">
        <v>1097</v>
      </c>
      <c r="F92" s="32"/>
      <c r="G92" s="468"/>
      <c r="H92" s="467"/>
      <c r="I92" s="468"/>
      <c r="J92" s="483"/>
      <c r="K92" s="1"/>
      <c r="L92" s="1"/>
      <c r="M92" s="1"/>
      <c r="AF92" t="s">
        <v>1132</v>
      </c>
      <c r="AG92" s="205">
        <f t="shared" si="9"/>
        <v>0</v>
      </c>
      <c r="AH92" s="254">
        <f>G93</f>
        <v>0</v>
      </c>
      <c r="AI92" s="254">
        <f>H93</f>
        <v>0</v>
      </c>
      <c r="AN92">
        <f t="shared" si="11"/>
        <v>19</v>
      </c>
      <c r="AO92" s="254" t="str">
        <f t="shared" si="12"/>
        <v>Distributions</v>
      </c>
    </row>
    <row r="93" spans="1:41" hidden="1" outlineLevel="1" x14ac:dyDescent="0.3">
      <c r="A93" s="38" t="s">
        <v>1098</v>
      </c>
      <c r="B93" s="468"/>
      <c r="C93" s="32" t="s">
        <v>1097</v>
      </c>
      <c r="D93" s="468"/>
      <c r="E93" s="32" t="s">
        <v>1097</v>
      </c>
      <c r="F93" s="32"/>
      <c r="G93" s="468"/>
      <c r="H93" s="467"/>
      <c r="I93" s="455">
        <v>19</v>
      </c>
      <c r="J93" s="481" t="s">
        <v>1139</v>
      </c>
      <c r="K93" s="1"/>
      <c r="L93" s="1"/>
      <c r="M93" s="1"/>
      <c r="AF93" t="s">
        <v>1132</v>
      </c>
      <c r="AG93" s="205">
        <f t="shared" si="9"/>
        <v>0</v>
      </c>
      <c r="AH93" s="254">
        <f t="shared" ref="AH93:AH112" si="16">G94</f>
        <v>0</v>
      </c>
      <c r="AI93" s="254">
        <f t="shared" ref="AI93:AI112" si="17">H94</f>
        <v>0</v>
      </c>
      <c r="AM93" t="s">
        <v>1139</v>
      </c>
      <c r="AN93">
        <f t="shared" si="11"/>
        <v>0</v>
      </c>
      <c r="AO93" s="254">
        <f t="shared" si="12"/>
        <v>0</v>
      </c>
    </row>
    <row r="94" spans="1:41" hidden="1" outlineLevel="1" x14ac:dyDescent="0.3">
      <c r="A94" s="38" t="s">
        <v>1099</v>
      </c>
      <c r="B94" s="468"/>
      <c r="C94" s="32" t="s">
        <v>1097</v>
      </c>
      <c r="D94" s="468"/>
      <c r="E94" s="32" t="s">
        <v>1097</v>
      </c>
      <c r="F94" s="32"/>
      <c r="G94" s="468"/>
      <c r="H94" s="467"/>
      <c r="I94" s="468"/>
      <c r="J94" s="483"/>
      <c r="K94" s="1"/>
      <c r="L94" s="1"/>
      <c r="M94" s="1"/>
      <c r="AF94" t="s">
        <v>1132</v>
      </c>
      <c r="AG94" s="205">
        <f t="shared" si="9"/>
        <v>0</v>
      </c>
      <c r="AH94" s="254">
        <f t="shared" si="16"/>
        <v>0</v>
      </c>
      <c r="AI94" s="254">
        <f t="shared" si="17"/>
        <v>0</v>
      </c>
      <c r="AM94" t="s">
        <v>1139</v>
      </c>
      <c r="AN94">
        <f t="shared" si="11"/>
        <v>0</v>
      </c>
      <c r="AO94" s="254">
        <f t="shared" si="12"/>
        <v>0</v>
      </c>
    </row>
    <row r="95" spans="1:41" hidden="1" outlineLevel="1" x14ac:dyDescent="0.3">
      <c r="A95" s="38"/>
      <c r="B95" s="32"/>
      <c r="C95" s="32"/>
      <c r="D95" s="32"/>
      <c r="E95" s="32"/>
      <c r="F95" s="32"/>
      <c r="G95" s="468"/>
      <c r="H95" s="467"/>
      <c r="I95" s="468"/>
      <c r="J95" s="483"/>
      <c r="K95" s="1"/>
      <c r="L95" s="1"/>
      <c r="M95" s="1"/>
      <c r="AF95" t="s">
        <v>1132</v>
      </c>
      <c r="AG95" s="205">
        <f t="shared" si="9"/>
        <v>0</v>
      </c>
      <c r="AH95" s="254">
        <f t="shared" si="16"/>
        <v>0</v>
      </c>
      <c r="AI95" s="254">
        <f t="shared" si="17"/>
        <v>0</v>
      </c>
      <c r="AM95" t="s">
        <v>1139</v>
      </c>
      <c r="AN95">
        <f t="shared" si="11"/>
        <v>0</v>
      </c>
      <c r="AO95" s="254">
        <f t="shared" si="12"/>
        <v>0</v>
      </c>
    </row>
    <row r="96" spans="1:41" hidden="1" outlineLevel="1" x14ac:dyDescent="0.3">
      <c r="A96" s="85" t="s">
        <v>1100</v>
      </c>
      <c r="B96" s="32" t="s">
        <v>1101</v>
      </c>
      <c r="C96" s="32"/>
      <c r="D96" s="32"/>
      <c r="E96" s="32"/>
      <c r="F96" s="32"/>
      <c r="G96" s="468"/>
      <c r="H96" s="467"/>
      <c r="I96" s="468"/>
      <c r="J96" s="483"/>
      <c r="K96" s="1"/>
      <c r="L96" s="1"/>
      <c r="M96" s="1"/>
      <c r="AF96" t="s">
        <v>1132</v>
      </c>
      <c r="AG96" s="205">
        <f t="shared" si="9"/>
        <v>0</v>
      </c>
      <c r="AH96" s="254">
        <f t="shared" si="16"/>
        <v>12</v>
      </c>
      <c r="AI96" s="254" t="str">
        <f t="shared" si="17"/>
        <v>Section 179 deduction</v>
      </c>
      <c r="AM96" t="s">
        <v>1139</v>
      </c>
      <c r="AN96">
        <f t="shared" si="11"/>
        <v>0</v>
      </c>
      <c r="AO96" s="254">
        <f t="shared" si="12"/>
        <v>0</v>
      </c>
    </row>
    <row r="97" spans="1:41" hidden="1" outlineLevel="1" x14ac:dyDescent="0.3">
      <c r="A97" s="38"/>
      <c r="B97" s="145" t="s">
        <v>1094</v>
      </c>
      <c r="C97" s="145"/>
      <c r="D97" s="145" t="s">
        <v>1095</v>
      </c>
      <c r="E97" s="32"/>
      <c r="F97" s="32"/>
      <c r="G97" s="455">
        <v>12</v>
      </c>
      <c r="H97" s="100" t="s">
        <v>1133</v>
      </c>
      <c r="I97" s="468"/>
      <c r="J97" s="483"/>
      <c r="K97" s="1"/>
      <c r="L97" s="1"/>
      <c r="M97" s="1"/>
      <c r="AF97" t="str">
        <f t="shared" ref="AF97:AF113" si="18">H97</f>
        <v>Section 179 deduction</v>
      </c>
      <c r="AG97" s="205">
        <f t="shared" si="9"/>
        <v>0</v>
      </c>
      <c r="AH97" s="254">
        <f t="shared" si="16"/>
        <v>0</v>
      </c>
      <c r="AI97" s="254">
        <f t="shared" si="17"/>
        <v>0</v>
      </c>
      <c r="AN97">
        <f t="shared" si="11"/>
        <v>20</v>
      </c>
      <c r="AO97" s="254" t="str">
        <f t="shared" si="12"/>
        <v>Other information</v>
      </c>
    </row>
    <row r="98" spans="1:41" hidden="1" outlineLevel="1" x14ac:dyDescent="0.3">
      <c r="A98" s="490" t="s">
        <v>1194</v>
      </c>
      <c r="B98" s="468"/>
      <c r="C98" s="491" t="s">
        <v>1102</v>
      </c>
      <c r="D98" s="468"/>
      <c r="E98" s="32"/>
      <c r="F98" s="32"/>
      <c r="G98" s="456"/>
      <c r="H98" s="457"/>
      <c r="I98" s="455">
        <v>20</v>
      </c>
      <c r="J98" s="481" t="s">
        <v>1140</v>
      </c>
      <c r="K98" s="1"/>
      <c r="L98" s="1"/>
      <c r="M98" s="1"/>
      <c r="AF98">
        <f t="shared" si="18"/>
        <v>0</v>
      </c>
      <c r="AG98" s="205">
        <f t="shared" si="9"/>
        <v>0</v>
      </c>
      <c r="AH98" s="254">
        <f t="shared" si="16"/>
        <v>13</v>
      </c>
      <c r="AI98" s="254" t="str">
        <f t="shared" si="17"/>
        <v>Other deductions</v>
      </c>
      <c r="AM98" t="s">
        <v>1140</v>
      </c>
      <c r="AN98">
        <f t="shared" si="11"/>
        <v>0</v>
      </c>
      <c r="AO98" s="254">
        <f t="shared" si="12"/>
        <v>0</v>
      </c>
    </row>
    <row r="99" spans="1:41" hidden="1" outlineLevel="1" x14ac:dyDescent="0.3">
      <c r="A99" s="479" t="s">
        <v>1191</v>
      </c>
      <c r="B99" s="659"/>
      <c r="C99" s="32"/>
      <c r="D99" s="659"/>
      <c r="E99" s="32"/>
      <c r="F99" s="32"/>
      <c r="G99" s="455">
        <v>13</v>
      </c>
      <c r="H99" s="100" t="s">
        <v>1134</v>
      </c>
      <c r="I99" s="468"/>
      <c r="J99" s="483"/>
      <c r="K99" s="1"/>
      <c r="L99" s="1"/>
      <c r="M99" s="1"/>
      <c r="AF99" t="str">
        <f t="shared" si="18"/>
        <v>Other deductions</v>
      </c>
      <c r="AG99" s="205">
        <f t="shared" si="9"/>
        <v>0</v>
      </c>
      <c r="AH99" s="254">
        <f>G100</f>
        <v>0</v>
      </c>
      <c r="AI99" s="254">
        <f t="shared" si="17"/>
        <v>0</v>
      </c>
      <c r="AM99" t="s">
        <v>1140</v>
      </c>
      <c r="AN99">
        <f t="shared" si="11"/>
        <v>0</v>
      </c>
      <c r="AO99" s="254">
        <f t="shared" si="12"/>
        <v>0</v>
      </c>
    </row>
    <row r="100" spans="1:41" hidden="1" outlineLevel="1" x14ac:dyDescent="0.3">
      <c r="A100" s="490" t="s">
        <v>1192</v>
      </c>
      <c r="B100" s="660"/>
      <c r="C100" s="491" t="s">
        <v>1102</v>
      </c>
      <c r="D100" s="660"/>
      <c r="E100" s="32"/>
      <c r="F100" s="32"/>
      <c r="G100" s="496"/>
      <c r="H100" s="467"/>
      <c r="I100" s="468"/>
      <c r="J100" s="483"/>
      <c r="K100" s="1"/>
      <c r="L100" s="1"/>
      <c r="M100" s="1"/>
      <c r="AF100" t="s">
        <v>1134</v>
      </c>
      <c r="AG100" s="205">
        <f t="shared" si="9"/>
        <v>0</v>
      </c>
      <c r="AH100" s="254">
        <f t="shared" si="16"/>
        <v>0</v>
      </c>
      <c r="AI100" s="254">
        <f t="shared" si="17"/>
        <v>0</v>
      </c>
      <c r="AM100" t="s">
        <v>1140</v>
      </c>
      <c r="AN100">
        <f t="shared" si="11"/>
        <v>0</v>
      </c>
      <c r="AO100" s="254">
        <f t="shared" si="12"/>
        <v>0</v>
      </c>
    </row>
    <row r="101" spans="1:41" hidden="1" outlineLevel="1" x14ac:dyDescent="0.3">
      <c r="A101" s="490" t="s">
        <v>1193</v>
      </c>
      <c r="B101" s="468"/>
      <c r="C101" s="471" t="s">
        <v>1102</v>
      </c>
      <c r="D101" s="468"/>
      <c r="E101" s="121"/>
      <c r="F101" s="122"/>
      <c r="G101" s="496"/>
      <c r="H101" s="467"/>
      <c r="I101" s="468"/>
      <c r="J101" s="483"/>
      <c r="K101" s="1"/>
      <c r="L101" s="1"/>
      <c r="M101" s="1"/>
      <c r="AF101" t="s">
        <v>1134</v>
      </c>
      <c r="AG101" s="205">
        <f t="shared" si="9"/>
        <v>0</v>
      </c>
      <c r="AH101" s="254">
        <f t="shared" si="16"/>
        <v>0</v>
      </c>
      <c r="AI101" s="254">
        <f t="shared" si="17"/>
        <v>0</v>
      </c>
      <c r="AM101" t="s">
        <v>1140</v>
      </c>
      <c r="AN101">
        <f t="shared" si="11"/>
        <v>0</v>
      </c>
      <c r="AO101" s="254">
        <f t="shared" si="12"/>
        <v>0</v>
      </c>
    </row>
    <row r="102" spans="1:41" hidden="1" outlineLevel="1" x14ac:dyDescent="0.3">
      <c r="A102" s="492" t="s">
        <v>1103</v>
      </c>
      <c r="B102" s="119" t="s">
        <v>1104</v>
      </c>
      <c r="C102" s="119"/>
      <c r="D102" s="119"/>
      <c r="E102" s="119"/>
      <c r="F102" s="120"/>
      <c r="G102" s="495"/>
      <c r="H102" s="467"/>
      <c r="I102" s="468"/>
      <c r="J102" s="483"/>
      <c r="K102" s="1"/>
      <c r="L102" s="1"/>
      <c r="M102" s="1"/>
      <c r="AF102" t="s">
        <v>1134</v>
      </c>
      <c r="AG102" s="205">
        <f t="shared" si="9"/>
        <v>0</v>
      </c>
      <c r="AH102" s="254">
        <f t="shared" si="16"/>
        <v>0</v>
      </c>
      <c r="AI102" s="254">
        <f t="shared" si="17"/>
        <v>0</v>
      </c>
      <c r="AM102" t="s">
        <v>1140</v>
      </c>
      <c r="AN102">
        <f t="shared" si="11"/>
        <v>0</v>
      </c>
      <c r="AO102" s="254">
        <f t="shared" si="12"/>
        <v>0</v>
      </c>
    </row>
    <row r="103" spans="1:41" hidden="1" outlineLevel="1" x14ac:dyDescent="0.3">
      <c r="A103" s="38"/>
      <c r="B103" s="32" t="s">
        <v>1105</v>
      </c>
      <c r="C103" s="32"/>
      <c r="D103" s="32"/>
      <c r="E103" s="32"/>
      <c r="F103" s="131"/>
      <c r="G103" s="495"/>
      <c r="H103" s="467"/>
      <c r="I103" s="468"/>
      <c r="J103" s="483"/>
      <c r="K103" s="1"/>
      <c r="L103" s="1"/>
      <c r="M103" s="1"/>
      <c r="AF103" t="s">
        <v>1134</v>
      </c>
      <c r="AG103" s="205">
        <f t="shared" si="9"/>
        <v>0</v>
      </c>
      <c r="AH103" s="254">
        <f t="shared" si="16"/>
        <v>0</v>
      </c>
      <c r="AI103" s="254">
        <f t="shared" si="17"/>
        <v>0</v>
      </c>
      <c r="AM103" t="s">
        <v>1140</v>
      </c>
      <c r="AN103">
        <f t="shared" si="11"/>
        <v>0</v>
      </c>
      <c r="AO103" s="254">
        <f t="shared" si="12"/>
        <v>0</v>
      </c>
    </row>
    <row r="104" spans="1:41" hidden="1" outlineLevel="1" x14ac:dyDescent="0.3">
      <c r="A104" s="38"/>
      <c r="B104" s="32" t="s">
        <v>1106</v>
      </c>
      <c r="C104" s="32"/>
      <c r="D104" s="32"/>
      <c r="E104" s="32"/>
      <c r="F104" s="131"/>
      <c r="G104" s="495"/>
      <c r="H104" s="467"/>
      <c r="I104" s="468"/>
      <c r="J104" s="483"/>
      <c r="K104" s="1"/>
      <c r="L104" s="1"/>
      <c r="M104" s="1"/>
      <c r="AF104">
        <f>H104</f>
        <v>0</v>
      </c>
      <c r="AG104" s="205">
        <f t="shared" si="9"/>
        <v>0</v>
      </c>
      <c r="AH104" s="254">
        <f t="shared" si="16"/>
        <v>14</v>
      </c>
      <c r="AI104" s="254" t="str">
        <f t="shared" si="17"/>
        <v>Self-employment earnings (loss)</v>
      </c>
      <c r="AM104" t="s">
        <v>1140</v>
      </c>
      <c r="AN104">
        <f t="shared" si="11"/>
        <v>0</v>
      </c>
      <c r="AO104" s="254">
        <f t="shared" si="12"/>
        <v>0</v>
      </c>
    </row>
    <row r="105" spans="1:41" hidden="1" outlineLevel="1" x14ac:dyDescent="0.3">
      <c r="A105" s="38"/>
      <c r="B105" s="32" t="s">
        <v>1107</v>
      </c>
      <c r="C105" s="32"/>
      <c r="D105" s="32"/>
      <c r="E105" s="32"/>
      <c r="F105" s="131"/>
      <c r="G105" s="473">
        <v>14</v>
      </c>
      <c r="H105" s="100" t="s">
        <v>1135</v>
      </c>
      <c r="I105" s="468"/>
      <c r="J105" s="483"/>
      <c r="K105" s="1"/>
      <c r="L105" s="1"/>
      <c r="M105" s="1"/>
      <c r="AF105" t="str">
        <f>H105</f>
        <v>Self-employment earnings (loss)</v>
      </c>
      <c r="AG105" s="205">
        <f t="shared" si="9"/>
        <v>0</v>
      </c>
      <c r="AH105" s="254">
        <f t="shared" si="16"/>
        <v>0</v>
      </c>
      <c r="AI105" s="254">
        <f t="shared" si="17"/>
        <v>0</v>
      </c>
      <c r="AM105" t="s">
        <v>1140</v>
      </c>
      <c r="AN105">
        <f t="shared" si="11"/>
        <v>0</v>
      </c>
      <c r="AO105" s="254">
        <f t="shared" si="12"/>
        <v>0</v>
      </c>
    </row>
    <row r="106" spans="1:41" hidden="1" outlineLevel="1" x14ac:dyDescent="0.3">
      <c r="A106" s="38"/>
      <c r="B106" s="32" t="s">
        <v>1108</v>
      </c>
      <c r="C106" s="32"/>
      <c r="D106" s="32"/>
      <c r="E106" s="32"/>
      <c r="F106" s="131"/>
      <c r="G106" s="472"/>
      <c r="H106" s="467"/>
      <c r="I106" s="468"/>
      <c r="J106" s="483"/>
      <c r="K106" s="1"/>
      <c r="L106" s="1"/>
      <c r="M106" s="1"/>
      <c r="AF106" t="s">
        <v>1135</v>
      </c>
      <c r="AG106" s="205">
        <f t="shared" si="9"/>
        <v>0</v>
      </c>
      <c r="AH106" s="254">
        <f t="shared" si="16"/>
        <v>0</v>
      </c>
      <c r="AI106" s="254">
        <f t="shared" si="17"/>
        <v>0</v>
      </c>
      <c r="AM106" t="s">
        <v>1140</v>
      </c>
      <c r="AN106">
        <f t="shared" si="11"/>
        <v>0</v>
      </c>
      <c r="AO106" s="254">
        <f t="shared" si="12"/>
        <v>0</v>
      </c>
    </row>
    <row r="107" spans="1:41" hidden="1" outlineLevel="1" x14ac:dyDescent="0.3">
      <c r="A107" s="38"/>
      <c r="B107" s="413">
        <v>0</v>
      </c>
      <c r="C107" s="32" t="s">
        <v>1109</v>
      </c>
      <c r="D107" s="413">
        <v>0</v>
      </c>
      <c r="E107" s="32" t="s">
        <v>1110</v>
      </c>
      <c r="F107" s="131"/>
      <c r="G107" s="472"/>
      <c r="H107" s="467"/>
      <c r="I107" s="468"/>
      <c r="J107" s="483"/>
      <c r="K107" s="1"/>
      <c r="L107" s="1"/>
      <c r="M107" s="1"/>
      <c r="AF107">
        <f>H107</f>
        <v>0</v>
      </c>
      <c r="AG107" s="205">
        <f t="shared" si="9"/>
        <v>0</v>
      </c>
      <c r="AH107" s="254" t="str">
        <f t="shared" si="16"/>
        <v>For IRS use only</v>
      </c>
      <c r="AI107" s="254">
        <f t="shared" si="17"/>
        <v>0</v>
      </c>
      <c r="AM107" t="s">
        <v>1140</v>
      </c>
      <c r="AN107">
        <f t="shared" si="11"/>
        <v>0</v>
      </c>
      <c r="AO107" s="254">
        <f t="shared" si="12"/>
        <v>0</v>
      </c>
    </row>
    <row r="108" spans="1:41" hidden="1" outlineLevel="1" x14ac:dyDescent="0.3">
      <c r="A108" s="38"/>
      <c r="B108" s="413">
        <v>0</v>
      </c>
      <c r="C108" s="32" t="s">
        <v>1111</v>
      </c>
      <c r="D108" s="474">
        <v>0</v>
      </c>
      <c r="E108" s="32" t="s">
        <v>1112</v>
      </c>
      <c r="F108" s="131"/>
      <c r="G108" s="179" t="s">
        <v>1195</v>
      </c>
      <c r="H108" s="207"/>
      <c r="I108" s="207"/>
      <c r="J108" s="481"/>
      <c r="K108" s="1"/>
      <c r="L108" s="1"/>
      <c r="M108" s="1"/>
      <c r="AF108">
        <f t="shared" si="18"/>
        <v>0</v>
      </c>
      <c r="AG108" s="205">
        <f t="shared" si="9"/>
        <v>0</v>
      </c>
      <c r="AH108" s="254">
        <f t="shared" si="16"/>
        <v>0</v>
      </c>
      <c r="AI108" s="254">
        <f t="shared" si="17"/>
        <v>0</v>
      </c>
      <c r="AN108">
        <f t="shared" si="11"/>
        <v>0</v>
      </c>
      <c r="AO108" s="254">
        <f t="shared" si="12"/>
        <v>0</v>
      </c>
    </row>
    <row r="109" spans="1:41" hidden="1" outlineLevel="1" x14ac:dyDescent="0.3">
      <c r="A109" s="85" t="s">
        <v>1113</v>
      </c>
      <c r="B109" s="32"/>
      <c r="C109" s="32"/>
      <c r="D109" s="475"/>
      <c r="E109" s="476"/>
      <c r="F109" s="477"/>
      <c r="G109" s="180"/>
      <c r="H109" s="51"/>
      <c r="I109" s="51"/>
      <c r="J109" s="91"/>
      <c r="K109" s="1"/>
      <c r="L109" s="1"/>
      <c r="M109" s="1"/>
      <c r="AF109">
        <f t="shared" si="18"/>
        <v>0</v>
      </c>
      <c r="AG109" s="205">
        <f t="shared" si="9"/>
        <v>0</v>
      </c>
      <c r="AH109" s="254">
        <f t="shared" si="16"/>
        <v>0</v>
      </c>
      <c r="AI109" s="254">
        <f t="shared" si="17"/>
        <v>0</v>
      </c>
      <c r="AN109">
        <f t="shared" si="11"/>
        <v>0</v>
      </c>
      <c r="AO109" s="254">
        <f t="shared" si="12"/>
        <v>0</v>
      </c>
    </row>
    <row r="110" spans="1:41" hidden="1" outlineLevel="1" x14ac:dyDescent="0.3">
      <c r="A110" s="38"/>
      <c r="B110" s="198" t="s">
        <v>1114</v>
      </c>
      <c r="C110" s="32"/>
      <c r="D110" s="32"/>
      <c r="E110" s="32"/>
      <c r="F110" s="131"/>
      <c r="G110" s="180"/>
      <c r="H110" s="32"/>
      <c r="I110" s="32"/>
      <c r="J110" s="39"/>
      <c r="AF110">
        <f t="shared" si="18"/>
        <v>0</v>
      </c>
      <c r="AG110" s="205">
        <f t="shared" si="9"/>
        <v>0</v>
      </c>
      <c r="AH110" s="254">
        <f t="shared" si="16"/>
        <v>0</v>
      </c>
      <c r="AI110" s="254">
        <f t="shared" si="17"/>
        <v>0</v>
      </c>
      <c r="AN110">
        <f t="shared" si="11"/>
        <v>0</v>
      </c>
      <c r="AO110" s="254">
        <f t="shared" si="12"/>
        <v>0</v>
      </c>
    </row>
    <row r="111" spans="1:41" hidden="1" outlineLevel="1" x14ac:dyDescent="0.3">
      <c r="A111" s="38"/>
      <c r="B111" s="413">
        <v>0</v>
      </c>
      <c r="C111" s="32" t="s">
        <v>116</v>
      </c>
      <c r="D111" s="413">
        <v>0</v>
      </c>
      <c r="E111" s="32" t="s">
        <v>117</v>
      </c>
      <c r="F111" s="131"/>
      <c r="G111" s="180"/>
      <c r="H111" s="32"/>
      <c r="I111" s="32"/>
      <c r="J111" s="39"/>
      <c r="AF111">
        <f t="shared" si="18"/>
        <v>0</v>
      </c>
      <c r="AG111" s="205">
        <f t="shared" si="9"/>
        <v>0</v>
      </c>
      <c r="AH111" s="254">
        <f t="shared" si="16"/>
        <v>0</v>
      </c>
      <c r="AI111" s="254">
        <f t="shared" si="17"/>
        <v>0</v>
      </c>
      <c r="AN111">
        <f t="shared" si="11"/>
        <v>0</v>
      </c>
      <c r="AO111" s="254">
        <f t="shared" si="12"/>
        <v>0</v>
      </c>
    </row>
    <row r="112" spans="1:41" ht="15" hidden="1" outlineLevel="1" thickBot="1" x14ac:dyDescent="0.35">
      <c r="A112" s="65"/>
      <c r="B112" s="66" t="s">
        <v>1115</v>
      </c>
      <c r="C112" s="66"/>
      <c r="D112" s="66"/>
      <c r="E112" s="66"/>
      <c r="F112" s="493"/>
      <c r="G112" s="494"/>
      <c r="H112" s="66"/>
      <c r="I112" s="66"/>
      <c r="J112" s="89"/>
      <c r="AF112">
        <f t="shared" si="18"/>
        <v>0</v>
      </c>
      <c r="AG112" s="205">
        <f t="shared" si="9"/>
        <v>0</v>
      </c>
      <c r="AH112" s="254">
        <f t="shared" si="16"/>
        <v>0</v>
      </c>
      <c r="AI112" s="254">
        <f t="shared" si="17"/>
        <v>0</v>
      </c>
      <c r="AN112">
        <f t="shared" si="11"/>
        <v>0</v>
      </c>
      <c r="AO112" s="254">
        <f t="shared" si="12"/>
        <v>0</v>
      </c>
    </row>
    <row r="113" spans="1:41" collapsed="1" x14ac:dyDescent="0.3">
      <c r="A113" s="54" t="s">
        <v>1196</v>
      </c>
      <c r="B113" s="54"/>
      <c r="C113" s="54"/>
      <c r="AF113">
        <f t="shared" si="18"/>
        <v>0</v>
      </c>
      <c r="AH113" s="254" t="e">
        <f>#REF!</f>
        <v>#REF!</v>
      </c>
      <c r="AI113" s="254" t="e">
        <f>#REF!</f>
        <v>#REF!</v>
      </c>
      <c r="AN113">
        <f t="shared" si="11"/>
        <v>0</v>
      </c>
      <c r="AO113" s="254">
        <f t="shared" si="12"/>
        <v>0</v>
      </c>
    </row>
    <row r="114" spans="1:41" hidden="1" outlineLevel="1" x14ac:dyDescent="0.3">
      <c r="A114" s="253" t="s">
        <v>1144</v>
      </c>
      <c r="B114" s="59"/>
      <c r="C114" s="59"/>
      <c r="D114" s="59"/>
      <c r="E114" s="59"/>
      <c r="F114" s="478">
        <f>mapping!$C$1</f>
        <v>2018</v>
      </c>
      <c r="G114" s="59"/>
      <c r="H114" s="285" t="s">
        <v>1154</v>
      </c>
      <c r="I114" s="59"/>
      <c r="J114" s="90"/>
      <c r="AN114">
        <f t="shared" si="11"/>
        <v>0</v>
      </c>
      <c r="AO114" s="254">
        <f t="shared" si="12"/>
        <v>0</v>
      </c>
    </row>
    <row r="115" spans="1:41" hidden="1" outlineLevel="1" x14ac:dyDescent="0.3">
      <c r="A115" s="85" t="s">
        <v>1145</v>
      </c>
      <c r="B115" s="32"/>
      <c r="C115" s="32"/>
      <c r="D115" s="32"/>
      <c r="E115" s="32"/>
      <c r="F115" s="32"/>
      <c r="G115" s="32"/>
      <c r="H115" s="32"/>
      <c r="I115" s="32"/>
      <c r="J115" s="39"/>
      <c r="AN115">
        <f t="shared" si="11"/>
        <v>0</v>
      </c>
      <c r="AO115" s="254">
        <f t="shared" si="12"/>
        <v>0</v>
      </c>
    </row>
    <row r="116" spans="1:41" hidden="1" outlineLevel="1" x14ac:dyDescent="0.3">
      <c r="A116" s="479" t="s">
        <v>1080</v>
      </c>
      <c r="B116" s="32"/>
      <c r="C116" s="32"/>
      <c r="D116" s="32"/>
      <c r="E116" s="32"/>
      <c r="F116" s="480" t="s">
        <v>777</v>
      </c>
      <c r="G116" s="497" t="str">
        <f>IF(OR(F116=0, F116=""), "must enter a letter (A-D), each K-1 must have unique letter (no duplicates)", "")</f>
        <v/>
      </c>
      <c r="H116" s="32"/>
      <c r="I116" s="32"/>
      <c r="J116" s="39"/>
      <c r="AN116">
        <f t="shared" si="11"/>
        <v>0</v>
      </c>
      <c r="AO116" s="254">
        <f t="shared" si="12"/>
        <v>0</v>
      </c>
    </row>
    <row r="117" spans="1:41" hidden="1" outlineLevel="1" x14ac:dyDescent="0.3">
      <c r="A117" s="479" t="s">
        <v>1081</v>
      </c>
      <c r="B117" s="32"/>
      <c r="C117" s="32"/>
      <c r="D117" s="32"/>
      <c r="E117" s="32"/>
      <c r="F117" s="32"/>
      <c r="G117" s="32"/>
      <c r="H117" s="363" t="s">
        <v>856</v>
      </c>
      <c r="I117" s="32"/>
      <c r="J117" s="39"/>
      <c r="AE117">
        <v>0</v>
      </c>
      <c r="AN117">
        <f t="shared" si="11"/>
        <v>15</v>
      </c>
      <c r="AO117" s="254" t="str">
        <f t="shared" si="12"/>
        <v>Credits</v>
      </c>
    </row>
    <row r="118" spans="1:41" hidden="1" outlineLevel="1" x14ac:dyDescent="0.3">
      <c r="A118" s="38"/>
      <c r="B118" s="32"/>
      <c r="C118" s="32"/>
      <c r="D118" s="32"/>
      <c r="E118" s="32"/>
      <c r="F118" s="32"/>
      <c r="G118" s="455">
        <v>1</v>
      </c>
      <c r="H118" s="120" t="s">
        <v>1116</v>
      </c>
      <c r="I118" s="455">
        <v>15</v>
      </c>
      <c r="J118" s="481" t="s">
        <v>1136</v>
      </c>
      <c r="N118" s="112" t="str">
        <f>IF(AND(ABS(H119)&gt;0, OR(G119="", G119="-")), "See instructions to determine if nonpassive or passive income and enter 'P' for passive or 'NP' for nonpassive income in adjacent box", "")</f>
        <v/>
      </c>
      <c r="AE118" t="s">
        <v>772</v>
      </c>
      <c r="AF118" t="str">
        <f>H118</f>
        <v>Ordinary business income (loss)</v>
      </c>
      <c r="AG118" s="205" t="str">
        <f>$F$116</f>
        <v>C</v>
      </c>
      <c r="AH118" s="254">
        <f t="shared" ref="AH118:AH139" si="19">G119</f>
        <v>0</v>
      </c>
      <c r="AI118" s="254">
        <f>H119</f>
        <v>0</v>
      </c>
      <c r="AM118" s="254" t="s">
        <v>1136</v>
      </c>
      <c r="AN118">
        <f t="shared" si="11"/>
        <v>0</v>
      </c>
      <c r="AO118" s="254">
        <f t="shared" si="12"/>
        <v>0</v>
      </c>
    </row>
    <row r="119" spans="1:41" ht="15.6" hidden="1" outlineLevel="1" x14ac:dyDescent="0.3">
      <c r="A119" s="482" t="s">
        <v>1082</v>
      </c>
      <c r="B119" s="32"/>
      <c r="C119" s="32"/>
      <c r="D119" s="32"/>
      <c r="E119" s="32"/>
      <c r="F119" s="32"/>
      <c r="G119" s="458"/>
      <c r="H119" s="457"/>
      <c r="I119" s="468"/>
      <c r="J119" s="483"/>
      <c r="K119" s="1"/>
      <c r="L119" s="1"/>
      <c r="M119" s="1"/>
      <c r="AE119" t="s">
        <v>965</v>
      </c>
      <c r="AF119">
        <f t="shared" ref="AF119:AF146" si="20">H119</f>
        <v>0</v>
      </c>
      <c r="AG119" s="205" t="str">
        <f t="shared" ref="AG119:AG167" si="21">$F$116</f>
        <v>C</v>
      </c>
      <c r="AH119" s="254">
        <f t="shared" si="19"/>
        <v>2</v>
      </c>
      <c r="AI119" s="254" t="str">
        <f t="shared" ref="AI119:AI125" si="22">H120</f>
        <v>Net rental real estate income (loss)</v>
      </c>
      <c r="AM119" s="254" t="s">
        <v>1136</v>
      </c>
      <c r="AN119">
        <f t="shared" si="11"/>
        <v>0</v>
      </c>
      <c r="AO119" s="254">
        <f t="shared" si="12"/>
        <v>0</v>
      </c>
    </row>
    <row r="120" spans="1:41" hidden="1" outlineLevel="1" x14ac:dyDescent="0.3">
      <c r="A120" s="484" t="s">
        <v>961</v>
      </c>
      <c r="B120" s="485" t="s">
        <v>1083</v>
      </c>
      <c r="C120" s="486"/>
      <c r="D120" s="486"/>
      <c r="E120" s="486"/>
      <c r="F120" s="486"/>
      <c r="G120" s="455">
        <v>2</v>
      </c>
      <c r="H120" s="100" t="s">
        <v>1117</v>
      </c>
      <c r="I120" s="468"/>
      <c r="J120" s="483"/>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777</v>
      </c>
      <c r="AF120" t="str">
        <f t="shared" si="20"/>
        <v>Net rental real estate income (loss)</v>
      </c>
      <c r="AG120" s="205" t="str">
        <f t="shared" si="21"/>
        <v>C</v>
      </c>
      <c r="AH120" s="254">
        <f t="shared" si="19"/>
        <v>0</v>
      </c>
      <c r="AI120" s="254">
        <f t="shared" si="22"/>
        <v>0</v>
      </c>
      <c r="AM120" s="254" t="s">
        <v>1136</v>
      </c>
      <c r="AN120">
        <f t="shared" si="11"/>
        <v>0</v>
      </c>
      <c r="AO120" s="254">
        <f t="shared" si="12"/>
        <v>0</v>
      </c>
    </row>
    <row r="121" spans="1:41" hidden="1" outlineLevel="1" x14ac:dyDescent="0.3">
      <c r="A121" s="487" t="s">
        <v>772</v>
      </c>
      <c r="B121" s="119" t="s">
        <v>1146</v>
      </c>
      <c r="C121" s="119"/>
      <c r="D121" s="119"/>
      <c r="E121" s="119"/>
      <c r="F121" s="119"/>
      <c r="G121" s="458"/>
      <c r="H121" s="457"/>
      <c r="I121" s="468"/>
      <c r="J121" s="483"/>
      <c r="K121" s="1"/>
      <c r="L121" s="1"/>
      <c r="M121" s="1"/>
      <c r="AE121" t="s">
        <v>424</v>
      </c>
      <c r="AF121">
        <f t="shared" si="20"/>
        <v>0</v>
      </c>
      <c r="AG121" s="205" t="str">
        <f t="shared" si="21"/>
        <v>C</v>
      </c>
      <c r="AH121" s="254">
        <f t="shared" si="19"/>
        <v>3</v>
      </c>
      <c r="AI121" s="254" t="str">
        <f t="shared" si="22"/>
        <v>Other net rental income (loss)</v>
      </c>
      <c r="AN121">
        <f t="shared" si="11"/>
        <v>16</v>
      </c>
      <c r="AO121" s="254" t="str">
        <f t="shared" si="12"/>
        <v>Foreign transactions</v>
      </c>
    </row>
    <row r="122" spans="1:41" hidden="1" outlineLevel="1" x14ac:dyDescent="0.3">
      <c r="A122" s="653"/>
      <c r="B122" s="654"/>
      <c r="C122" s="654"/>
      <c r="D122" s="654"/>
      <c r="E122" s="654"/>
      <c r="F122" s="655"/>
      <c r="G122" s="455">
        <v>3</v>
      </c>
      <c r="H122" s="100" t="s">
        <v>1118</v>
      </c>
      <c r="I122" s="455">
        <v>16</v>
      </c>
      <c r="J122" s="481" t="s">
        <v>1137</v>
      </c>
      <c r="K122" s="1"/>
      <c r="L122" s="1"/>
      <c r="M122" s="1"/>
      <c r="AE122" t="s">
        <v>779</v>
      </c>
      <c r="AF122" t="str">
        <f t="shared" si="20"/>
        <v>Other net rental income (loss)</v>
      </c>
      <c r="AG122" s="205" t="str">
        <f t="shared" si="21"/>
        <v>C</v>
      </c>
      <c r="AH122" s="254">
        <f t="shared" si="19"/>
        <v>0</v>
      </c>
      <c r="AI122" s="254">
        <f t="shared" si="22"/>
        <v>0</v>
      </c>
      <c r="AM122" t="s">
        <v>1137</v>
      </c>
      <c r="AN122">
        <f t="shared" si="11"/>
        <v>0</v>
      </c>
      <c r="AO122" s="254">
        <f t="shared" si="12"/>
        <v>0</v>
      </c>
    </row>
    <row r="123" spans="1:41" hidden="1" outlineLevel="1" x14ac:dyDescent="0.3">
      <c r="A123" s="487" t="s">
        <v>965</v>
      </c>
      <c r="B123" s="321" t="s">
        <v>1147</v>
      </c>
      <c r="C123" s="119"/>
      <c r="D123" s="119"/>
      <c r="E123" s="119"/>
      <c r="F123" s="120"/>
      <c r="G123" s="456"/>
      <c r="H123" s="457"/>
      <c r="I123" s="468"/>
      <c r="J123" s="483"/>
      <c r="K123" s="1"/>
      <c r="L123" s="1"/>
      <c r="M123" s="1"/>
      <c r="AE123" t="s">
        <v>782</v>
      </c>
      <c r="AF123">
        <f t="shared" si="20"/>
        <v>0</v>
      </c>
      <c r="AG123" s="205" t="str">
        <f t="shared" si="21"/>
        <v>C</v>
      </c>
      <c r="AH123" s="254">
        <f t="shared" si="19"/>
        <v>4</v>
      </c>
      <c r="AI123" s="254" t="str">
        <f t="shared" si="22"/>
        <v>Guaranteed payments</v>
      </c>
      <c r="AM123" t="s">
        <v>1137</v>
      </c>
      <c r="AN123">
        <f t="shared" si="11"/>
        <v>0</v>
      </c>
      <c r="AO123" s="254">
        <f t="shared" si="12"/>
        <v>0</v>
      </c>
    </row>
    <row r="124" spans="1:41" hidden="1" outlineLevel="1" x14ac:dyDescent="0.3">
      <c r="A124" s="656"/>
      <c r="B124" s="657"/>
      <c r="C124" s="657"/>
      <c r="D124" s="657"/>
      <c r="E124" s="657"/>
      <c r="F124" s="658"/>
      <c r="G124" s="455">
        <v>4</v>
      </c>
      <c r="H124" s="100" t="s">
        <v>1119</v>
      </c>
      <c r="I124" s="468"/>
      <c r="J124" s="483"/>
      <c r="K124" s="1"/>
      <c r="L124" s="1"/>
      <c r="M124" s="1"/>
      <c r="AE124" t="s">
        <v>785</v>
      </c>
      <c r="AF124" t="str">
        <f t="shared" si="20"/>
        <v>Guaranteed payments</v>
      </c>
      <c r="AG124" s="205" t="str">
        <f t="shared" si="21"/>
        <v>C</v>
      </c>
      <c r="AH124" s="254">
        <f t="shared" si="19"/>
        <v>0</v>
      </c>
      <c r="AI124" s="254">
        <f t="shared" si="22"/>
        <v>0</v>
      </c>
      <c r="AM124" t="s">
        <v>1137</v>
      </c>
      <c r="AN124">
        <f t="shared" si="11"/>
        <v>0</v>
      </c>
      <c r="AO124" s="254">
        <f t="shared" si="12"/>
        <v>0</v>
      </c>
    </row>
    <row r="125" spans="1:41" hidden="1" outlineLevel="1" x14ac:dyDescent="0.3">
      <c r="A125" s="656"/>
      <c r="B125" s="657"/>
      <c r="C125" s="657"/>
      <c r="D125" s="657"/>
      <c r="E125" s="657"/>
      <c r="F125" s="658"/>
      <c r="G125" s="456"/>
      <c r="H125" s="457"/>
      <c r="I125" s="468"/>
      <c r="J125" s="483"/>
      <c r="K125" s="1"/>
      <c r="L125" s="1"/>
      <c r="M125" s="1"/>
      <c r="AE125" t="s">
        <v>787</v>
      </c>
      <c r="AF125">
        <f t="shared" si="20"/>
        <v>0</v>
      </c>
      <c r="AG125" s="205" t="str">
        <f t="shared" si="21"/>
        <v>C</v>
      </c>
      <c r="AH125" s="254">
        <f t="shared" si="19"/>
        <v>5</v>
      </c>
      <c r="AI125" s="254" t="str">
        <f t="shared" si="22"/>
        <v>Interest income</v>
      </c>
      <c r="AM125" t="s">
        <v>1137</v>
      </c>
      <c r="AN125">
        <f t="shared" si="11"/>
        <v>0</v>
      </c>
      <c r="AO125" s="254">
        <f t="shared" si="12"/>
        <v>0</v>
      </c>
    </row>
    <row r="126" spans="1:41" hidden="1" outlineLevel="1" x14ac:dyDescent="0.3">
      <c r="A126" s="653"/>
      <c r="B126" s="654"/>
      <c r="C126" s="654"/>
      <c r="D126" s="654"/>
      <c r="E126" s="654"/>
      <c r="F126" s="655"/>
      <c r="G126" s="455">
        <v>5</v>
      </c>
      <c r="H126" s="100" t="s">
        <v>134</v>
      </c>
      <c r="I126" s="468"/>
      <c r="J126" s="483"/>
      <c r="K126" s="1"/>
      <c r="L126" s="1"/>
      <c r="M126" s="1"/>
      <c r="AE126" t="s">
        <v>789</v>
      </c>
      <c r="AF126" t="str">
        <f t="shared" si="20"/>
        <v>Interest income</v>
      </c>
      <c r="AG126" s="205" t="str">
        <f t="shared" si="21"/>
        <v>C</v>
      </c>
      <c r="AH126" s="254">
        <f t="shared" si="19"/>
        <v>0</v>
      </c>
      <c r="AI126" s="254">
        <f>H127</f>
        <v>0</v>
      </c>
      <c r="AM126" t="s">
        <v>1137</v>
      </c>
      <c r="AN126">
        <f t="shared" si="11"/>
        <v>0</v>
      </c>
      <c r="AO126" s="254">
        <f t="shared" si="12"/>
        <v>0</v>
      </c>
    </row>
    <row r="127" spans="1:41" s="73" customFormat="1" hidden="1" outlineLevel="1" x14ac:dyDescent="0.3">
      <c r="A127" s="488" t="s">
        <v>777</v>
      </c>
      <c r="B127" s="32" t="s">
        <v>1084</v>
      </c>
      <c r="C127" s="452"/>
      <c r="D127" s="452"/>
      <c r="E127" s="452"/>
      <c r="F127" s="452"/>
      <c r="G127" s="456"/>
      <c r="H127" s="457"/>
      <c r="I127" s="468"/>
      <c r="J127" s="483"/>
      <c r="K127" s="135"/>
      <c r="L127" s="135"/>
      <c r="M127" s="135"/>
      <c r="AE127" t="s">
        <v>793</v>
      </c>
      <c r="AF127">
        <f t="shared" si="20"/>
        <v>0</v>
      </c>
      <c r="AG127" s="205" t="str">
        <f t="shared" si="21"/>
        <v>C</v>
      </c>
      <c r="AH127" s="254" t="str">
        <f t="shared" si="19"/>
        <v>6a</v>
      </c>
      <c r="AI127" s="254" t="str">
        <f>H128</f>
        <v>Ordinary dividends</v>
      </c>
      <c r="AM127" t="s">
        <v>1137</v>
      </c>
      <c r="AN127">
        <f t="shared" si="11"/>
        <v>0</v>
      </c>
      <c r="AO127" s="254">
        <f t="shared" si="12"/>
        <v>0</v>
      </c>
    </row>
    <row r="128" spans="1:41" s="73" customFormat="1" hidden="1" outlineLevel="1" x14ac:dyDescent="0.3">
      <c r="A128" s="653"/>
      <c r="B128" s="654"/>
      <c r="C128" s="654"/>
      <c r="D128" s="654"/>
      <c r="E128" s="654"/>
      <c r="F128" s="655"/>
      <c r="G128" s="455" t="s">
        <v>1120</v>
      </c>
      <c r="H128" s="100" t="s">
        <v>12</v>
      </c>
      <c r="I128" s="468"/>
      <c r="J128" s="483"/>
      <c r="K128" s="135"/>
      <c r="L128" s="135"/>
      <c r="M128" s="135"/>
      <c r="AE128" t="s">
        <v>1100</v>
      </c>
      <c r="AF128" t="str">
        <f t="shared" si="20"/>
        <v>Ordinary dividends</v>
      </c>
      <c r="AG128" s="205" t="str">
        <f t="shared" si="21"/>
        <v>C</v>
      </c>
      <c r="AH128" s="254">
        <f t="shared" si="19"/>
        <v>0</v>
      </c>
      <c r="AI128" s="254">
        <f>H129</f>
        <v>0</v>
      </c>
      <c r="AM128" t="s">
        <v>1137</v>
      </c>
      <c r="AN128">
        <f t="shared" si="11"/>
        <v>0</v>
      </c>
      <c r="AO128" s="254">
        <f t="shared" si="12"/>
        <v>0</v>
      </c>
    </row>
    <row r="129" spans="1:41" s="73" customFormat="1" hidden="1" outlineLevel="1" x14ac:dyDescent="0.3">
      <c r="A129" s="488" t="s">
        <v>424</v>
      </c>
      <c r="B129" s="413">
        <v>0</v>
      </c>
      <c r="C129" s="32" t="s">
        <v>1085</v>
      </c>
      <c r="D129" s="452"/>
      <c r="E129" s="452"/>
      <c r="F129" s="452"/>
      <c r="G129" s="456"/>
      <c r="H129" s="457"/>
      <c r="I129" s="468"/>
      <c r="J129" s="483"/>
      <c r="K129" s="135"/>
      <c r="L129" s="135"/>
      <c r="M129" s="135"/>
      <c r="AE129" t="s">
        <v>1103</v>
      </c>
      <c r="AF129">
        <f t="shared" si="20"/>
        <v>0</v>
      </c>
      <c r="AG129" s="205" t="str">
        <f t="shared" si="21"/>
        <v>C</v>
      </c>
      <c r="AH129" s="254" t="str">
        <f t="shared" si="19"/>
        <v>6b</v>
      </c>
      <c r="AI129" s="254" t="str">
        <f>H130</f>
        <v>Qualified dividends</v>
      </c>
      <c r="AM129" t="s">
        <v>1137</v>
      </c>
      <c r="AN129">
        <f t="shared" si="11"/>
        <v>0</v>
      </c>
      <c r="AO129" s="254">
        <f t="shared" si="12"/>
        <v>0</v>
      </c>
    </row>
    <row r="130" spans="1:41" s="73" customFormat="1" hidden="1" outlineLevel="1" x14ac:dyDescent="0.3">
      <c r="A130" s="484" t="s">
        <v>805</v>
      </c>
      <c r="B130" s="485" t="s">
        <v>1086</v>
      </c>
      <c r="C130" s="486"/>
      <c r="D130" s="486"/>
      <c r="E130" s="486"/>
      <c r="F130" s="486"/>
      <c r="G130" s="455" t="s">
        <v>1121</v>
      </c>
      <c r="H130" s="100" t="s">
        <v>5</v>
      </c>
      <c r="I130" s="468"/>
      <c r="J130" s="483"/>
      <c r="K130" s="135"/>
      <c r="L130" s="135"/>
      <c r="M130" s="135"/>
      <c r="AE130" s="73" t="s">
        <v>1113</v>
      </c>
      <c r="AF130" t="str">
        <f t="shared" si="20"/>
        <v>Qualified dividends</v>
      </c>
      <c r="AG130" s="205" t="str">
        <f t="shared" si="21"/>
        <v>C</v>
      </c>
      <c r="AH130" s="254">
        <f t="shared" si="19"/>
        <v>0</v>
      </c>
      <c r="AI130" s="254">
        <f>H131</f>
        <v>0</v>
      </c>
      <c r="AM130" t="s">
        <v>1137</v>
      </c>
      <c r="AN130">
        <f t="shared" si="11"/>
        <v>0</v>
      </c>
      <c r="AO130" s="254">
        <f t="shared" si="12"/>
        <v>0</v>
      </c>
    </row>
    <row r="131" spans="1:41" s="73" customFormat="1" hidden="1" outlineLevel="1" x14ac:dyDescent="0.3">
      <c r="A131" s="489" t="s">
        <v>779</v>
      </c>
      <c r="B131" s="119" t="s">
        <v>1087</v>
      </c>
      <c r="C131" s="453"/>
      <c r="D131" s="453"/>
      <c r="E131" s="453"/>
      <c r="F131" s="454"/>
      <c r="G131" s="456"/>
      <c r="H131" s="457"/>
      <c r="I131" s="468"/>
      <c r="J131" s="483"/>
      <c r="K131" s="135"/>
      <c r="L131" s="135"/>
      <c r="M131" s="135"/>
      <c r="AE131" s="73" t="s">
        <v>1172</v>
      </c>
      <c r="AF131">
        <f t="shared" si="20"/>
        <v>0</v>
      </c>
      <c r="AG131" s="205" t="str">
        <f t="shared" si="21"/>
        <v>C</v>
      </c>
      <c r="AH131" s="254" t="str">
        <f t="shared" si="19"/>
        <v>6c</v>
      </c>
      <c r="AI131" s="254" t="str">
        <f t="shared" ref="AI131:AI139" si="23">H132</f>
        <v>Dividend equivalents</v>
      </c>
      <c r="AM131" t="s">
        <v>1137</v>
      </c>
      <c r="AN131">
        <f t="shared" si="11"/>
        <v>0</v>
      </c>
      <c r="AO131" s="254">
        <f t="shared" si="12"/>
        <v>0</v>
      </c>
    </row>
    <row r="132" spans="1:41" s="73" customFormat="1" hidden="1" outlineLevel="1" x14ac:dyDescent="0.3">
      <c r="A132" s="653"/>
      <c r="B132" s="654"/>
      <c r="C132" s="654"/>
      <c r="D132" s="654"/>
      <c r="E132" s="654"/>
      <c r="F132" s="655"/>
      <c r="G132" s="455" t="s">
        <v>1122</v>
      </c>
      <c r="H132" s="100" t="s">
        <v>930</v>
      </c>
      <c r="I132" s="468"/>
      <c r="J132" s="483"/>
      <c r="K132" s="135"/>
      <c r="L132" s="135"/>
      <c r="M132" s="135"/>
      <c r="AE132" s="73" t="s">
        <v>1174</v>
      </c>
      <c r="AF132" t="str">
        <f t="shared" si="20"/>
        <v>Dividend equivalents</v>
      </c>
      <c r="AG132" s="205" t="str">
        <f t="shared" si="21"/>
        <v>C</v>
      </c>
      <c r="AH132" s="254">
        <f t="shared" si="19"/>
        <v>0</v>
      </c>
      <c r="AI132" s="254">
        <f t="shared" si="23"/>
        <v>0</v>
      </c>
      <c r="AM132" t="s">
        <v>1137</v>
      </c>
      <c r="AN132">
        <f t="shared" si="11"/>
        <v>0</v>
      </c>
      <c r="AO132" s="254">
        <f t="shared" si="12"/>
        <v>0</v>
      </c>
    </row>
    <row r="133" spans="1:41" s="73" customFormat="1" hidden="1" outlineLevel="1" x14ac:dyDescent="0.3">
      <c r="A133" s="487" t="s">
        <v>782</v>
      </c>
      <c r="B133" s="321" t="s">
        <v>1088</v>
      </c>
      <c r="C133" s="119"/>
      <c r="D133" s="119"/>
      <c r="E133" s="119"/>
      <c r="F133" s="120"/>
      <c r="G133" s="456"/>
      <c r="H133" s="457"/>
      <c r="I133" s="468"/>
      <c r="J133" s="483"/>
      <c r="K133" s="135"/>
      <c r="L133" s="135"/>
      <c r="M133" s="135"/>
      <c r="AE133" s="73" t="s">
        <v>1175</v>
      </c>
      <c r="AF133">
        <f t="shared" si="20"/>
        <v>0</v>
      </c>
      <c r="AG133" s="205" t="str">
        <f t="shared" si="21"/>
        <v>C</v>
      </c>
      <c r="AH133" s="254">
        <f t="shared" si="19"/>
        <v>7</v>
      </c>
      <c r="AI133" s="254" t="str">
        <f t="shared" si="23"/>
        <v>Royalties</v>
      </c>
      <c r="AM133" t="s">
        <v>1137</v>
      </c>
      <c r="AN133">
        <f t="shared" si="11"/>
        <v>0</v>
      </c>
      <c r="AO133" s="254">
        <f t="shared" si="12"/>
        <v>0</v>
      </c>
    </row>
    <row r="134" spans="1:41" hidden="1" outlineLevel="1" x14ac:dyDescent="0.3">
      <c r="A134" s="656"/>
      <c r="B134" s="657"/>
      <c r="C134" s="657"/>
      <c r="D134" s="657"/>
      <c r="E134" s="657"/>
      <c r="F134" s="658"/>
      <c r="G134" s="455">
        <v>7</v>
      </c>
      <c r="H134" s="100" t="s">
        <v>1123</v>
      </c>
      <c r="I134" s="468"/>
      <c r="J134" s="483"/>
      <c r="K134" s="1"/>
      <c r="L134" s="1"/>
      <c r="M134" s="1"/>
      <c r="AE134" s="73" t="s">
        <v>1176</v>
      </c>
      <c r="AF134" t="str">
        <f t="shared" si="20"/>
        <v>Royalties</v>
      </c>
      <c r="AG134" s="205" t="str">
        <f t="shared" si="21"/>
        <v>C</v>
      </c>
      <c r="AH134" s="254">
        <f t="shared" si="19"/>
        <v>0</v>
      </c>
      <c r="AI134" s="254">
        <f t="shared" si="23"/>
        <v>0</v>
      </c>
      <c r="AM134" t="s">
        <v>1137</v>
      </c>
      <c r="AN134">
        <f t="shared" si="11"/>
        <v>0</v>
      </c>
      <c r="AO134" s="254">
        <f t="shared" si="12"/>
        <v>0</v>
      </c>
    </row>
    <row r="135" spans="1:41" hidden="1" outlineLevel="1" x14ac:dyDescent="0.3">
      <c r="A135" s="656"/>
      <c r="B135" s="657"/>
      <c r="C135" s="657"/>
      <c r="D135" s="657"/>
      <c r="E135" s="657"/>
      <c r="F135" s="658"/>
      <c r="G135" s="456"/>
      <c r="H135" s="457"/>
      <c r="I135" s="468"/>
      <c r="J135" s="483"/>
      <c r="K135" s="1"/>
      <c r="L135" s="1"/>
      <c r="M135" s="1"/>
      <c r="AE135" s="73" t="s">
        <v>1177</v>
      </c>
      <c r="AF135">
        <f t="shared" si="20"/>
        <v>0</v>
      </c>
      <c r="AG135" s="205" t="str">
        <f t="shared" si="21"/>
        <v>C</v>
      </c>
      <c r="AH135" s="254">
        <f t="shared" si="19"/>
        <v>8</v>
      </c>
      <c r="AI135" s="254" t="str">
        <f t="shared" si="23"/>
        <v>Net short-term capital gain (loss)</v>
      </c>
      <c r="AN135">
        <f t="shared" si="11"/>
        <v>17</v>
      </c>
      <c r="AO135" s="254" t="str">
        <f t="shared" si="12"/>
        <v>Alternative minimum tax (AMT) items</v>
      </c>
    </row>
    <row r="136" spans="1:41" hidden="1" outlineLevel="1" x14ac:dyDescent="0.3">
      <c r="A136" s="653"/>
      <c r="B136" s="654"/>
      <c r="C136" s="654"/>
      <c r="D136" s="654"/>
      <c r="E136" s="654"/>
      <c r="F136" s="655"/>
      <c r="G136" s="455">
        <v>8</v>
      </c>
      <c r="H136" s="100" t="s">
        <v>1124</v>
      </c>
      <c r="I136" s="455">
        <v>17</v>
      </c>
      <c r="J136" s="481" t="s">
        <v>932</v>
      </c>
      <c r="K136" s="1"/>
      <c r="L136" s="1"/>
      <c r="M136" s="1"/>
      <c r="AE136" s="73" t="s">
        <v>1173</v>
      </c>
      <c r="AF136" t="str">
        <f t="shared" si="20"/>
        <v>Net short-term capital gain (loss)</v>
      </c>
      <c r="AG136" s="205" t="str">
        <f t="shared" si="21"/>
        <v>C</v>
      </c>
      <c r="AH136" s="254">
        <f t="shared" si="19"/>
        <v>0</v>
      </c>
      <c r="AI136" s="254">
        <f t="shared" si="23"/>
        <v>0</v>
      </c>
      <c r="AM136" t="s">
        <v>932</v>
      </c>
      <c r="AN136">
        <f t="shared" si="11"/>
        <v>0</v>
      </c>
      <c r="AO136" s="254">
        <f t="shared" si="12"/>
        <v>0</v>
      </c>
    </row>
    <row r="137" spans="1:41" hidden="1" outlineLevel="1" x14ac:dyDescent="0.3">
      <c r="A137" s="85" t="s">
        <v>785</v>
      </c>
      <c r="B137" s="413">
        <v>0</v>
      </c>
      <c r="C137" s="198" t="s">
        <v>1185</v>
      </c>
      <c r="D137" s="413">
        <v>0</v>
      </c>
      <c r="E137" s="32" t="s">
        <v>1188</v>
      </c>
      <c r="F137" s="32"/>
      <c r="G137" s="456"/>
      <c r="H137" s="457"/>
      <c r="I137" s="468"/>
      <c r="J137" s="483"/>
      <c r="K137" s="1"/>
      <c r="L137" s="1"/>
      <c r="M137" s="1"/>
      <c r="AE137" s="73" t="s">
        <v>1178</v>
      </c>
      <c r="AF137">
        <f t="shared" si="20"/>
        <v>0</v>
      </c>
      <c r="AG137" s="205" t="str">
        <f t="shared" si="21"/>
        <v>C</v>
      </c>
      <c r="AH137" s="254" t="str">
        <f t="shared" si="19"/>
        <v>9a</v>
      </c>
      <c r="AI137" s="254" t="str">
        <f t="shared" si="23"/>
        <v>Net long-term capital gain (loss)</v>
      </c>
      <c r="AM137" t="s">
        <v>932</v>
      </c>
      <c r="AN137">
        <f t="shared" ref="AN137:AN200" si="24">I138</f>
        <v>0</v>
      </c>
      <c r="AO137" s="254">
        <f t="shared" si="12"/>
        <v>0</v>
      </c>
    </row>
    <row r="138" spans="1:41" hidden="1" outlineLevel="1" x14ac:dyDescent="0.3">
      <c r="A138" s="38"/>
      <c r="B138" s="32"/>
      <c r="C138" s="198" t="s">
        <v>1186</v>
      </c>
      <c r="D138" s="32"/>
      <c r="E138" s="32" t="s">
        <v>1189</v>
      </c>
      <c r="F138" s="32"/>
      <c r="G138" s="455" t="s">
        <v>1125</v>
      </c>
      <c r="H138" s="100" t="s">
        <v>1126</v>
      </c>
      <c r="I138" s="468"/>
      <c r="J138" s="483"/>
      <c r="K138" s="1"/>
      <c r="L138" s="1"/>
      <c r="M138" s="1"/>
      <c r="AE138" s="73" t="s">
        <v>1179</v>
      </c>
      <c r="AF138" t="str">
        <f t="shared" si="20"/>
        <v>Net long-term capital gain (loss)</v>
      </c>
      <c r="AG138" s="205" t="str">
        <f t="shared" si="21"/>
        <v>C</v>
      </c>
      <c r="AH138" s="254">
        <f t="shared" si="19"/>
        <v>0</v>
      </c>
      <c r="AI138" s="254">
        <f t="shared" si="23"/>
        <v>0</v>
      </c>
      <c r="AM138" t="s">
        <v>932</v>
      </c>
      <c r="AN138">
        <f t="shared" si="24"/>
        <v>0</v>
      </c>
      <c r="AO138" s="254">
        <f t="shared" si="12"/>
        <v>0</v>
      </c>
    </row>
    <row r="139" spans="1:41" hidden="1" outlineLevel="1" x14ac:dyDescent="0.3">
      <c r="A139" s="85" t="s">
        <v>787</v>
      </c>
      <c r="B139" s="413">
        <v>0</v>
      </c>
      <c r="C139" s="198" t="s">
        <v>1187</v>
      </c>
      <c r="D139" s="413">
        <v>0</v>
      </c>
      <c r="E139" s="32" t="s">
        <v>1089</v>
      </c>
      <c r="F139" s="32"/>
      <c r="G139" s="456"/>
      <c r="H139" s="457"/>
      <c r="I139" s="468"/>
      <c r="J139" s="483"/>
      <c r="K139" s="1"/>
      <c r="L139" s="1"/>
      <c r="M139" s="1"/>
      <c r="AE139" s="73" t="s">
        <v>1158</v>
      </c>
      <c r="AF139">
        <f t="shared" si="20"/>
        <v>0</v>
      </c>
      <c r="AG139" s="205" t="str">
        <f t="shared" si="21"/>
        <v>C</v>
      </c>
      <c r="AH139" s="254" t="str">
        <f t="shared" si="19"/>
        <v>9b</v>
      </c>
      <c r="AI139" s="254" t="str">
        <f t="shared" si="23"/>
        <v>Collectibles (28%) gain (loss)</v>
      </c>
      <c r="AM139" t="s">
        <v>932</v>
      </c>
      <c r="AN139">
        <f t="shared" si="24"/>
        <v>0</v>
      </c>
      <c r="AO139" s="254">
        <f t="shared" ref="AO139:AO202" si="25">J140</f>
        <v>0</v>
      </c>
    </row>
    <row r="140" spans="1:41" hidden="1" outlineLevel="1" x14ac:dyDescent="0.3">
      <c r="A140" s="38"/>
      <c r="B140" s="32"/>
      <c r="C140" s="32"/>
      <c r="D140" s="32"/>
      <c r="E140" s="32"/>
      <c r="F140" s="32"/>
      <c r="G140" s="455" t="s">
        <v>1127</v>
      </c>
      <c r="H140" s="100" t="s">
        <v>1128</v>
      </c>
      <c r="I140" s="468"/>
      <c r="J140" s="483"/>
      <c r="K140" s="1"/>
      <c r="L140" s="1"/>
      <c r="M140" s="1"/>
      <c r="AE140" s="73" t="s">
        <v>423</v>
      </c>
      <c r="AF140" t="str">
        <f t="shared" si="20"/>
        <v>Collectibles (28%) gain (loss)</v>
      </c>
      <c r="AG140" s="205" t="str">
        <f t="shared" si="21"/>
        <v>C</v>
      </c>
      <c r="AH140" s="254">
        <f>G141</f>
        <v>0</v>
      </c>
      <c r="AI140" s="254">
        <f>H141</f>
        <v>0</v>
      </c>
      <c r="AM140" t="s">
        <v>932</v>
      </c>
      <c r="AN140">
        <f t="shared" si="24"/>
        <v>0</v>
      </c>
      <c r="AO140" s="254">
        <f t="shared" si="25"/>
        <v>0</v>
      </c>
    </row>
    <row r="141" spans="1:41" hidden="1" outlineLevel="1" x14ac:dyDescent="0.3">
      <c r="A141" s="85" t="s">
        <v>1090</v>
      </c>
      <c r="B141" s="32" t="s">
        <v>1091</v>
      </c>
      <c r="C141" s="32"/>
      <c r="D141" s="32"/>
      <c r="E141" s="32"/>
      <c r="F141" s="32"/>
      <c r="G141" s="456"/>
      <c r="H141" s="457"/>
      <c r="I141" s="468"/>
      <c r="J141" s="483"/>
      <c r="K141" s="1"/>
      <c r="L141" s="1"/>
      <c r="M141" s="1"/>
      <c r="AE141" s="73" t="s">
        <v>361</v>
      </c>
      <c r="AF141">
        <f t="shared" si="20"/>
        <v>0</v>
      </c>
      <c r="AG141" s="205" t="str">
        <f t="shared" si="21"/>
        <v>C</v>
      </c>
      <c r="AH141" s="254" t="str">
        <f t="shared" ref="AH141:AH146" si="26">G142</f>
        <v>9c</v>
      </c>
      <c r="AI141" s="254" t="str">
        <f t="shared" ref="AI141:AI146" si="27">H142</f>
        <v>Unrecaptured section 1250 gain</v>
      </c>
      <c r="AN141">
        <f t="shared" si="24"/>
        <v>18</v>
      </c>
      <c r="AO141" s="254" t="str">
        <f t="shared" si="25"/>
        <v>Tax-exempt income and nondeductible expenses</v>
      </c>
    </row>
    <row r="142" spans="1:41" hidden="1" outlineLevel="1" x14ac:dyDescent="0.3">
      <c r="A142" s="38"/>
      <c r="B142" s="32"/>
      <c r="C142" s="32"/>
      <c r="D142" s="32"/>
      <c r="E142" s="32"/>
      <c r="F142" s="32"/>
      <c r="G142" s="455" t="s">
        <v>1129</v>
      </c>
      <c r="H142" s="100" t="s">
        <v>1130</v>
      </c>
      <c r="I142" s="455">
        <v>18</v>
      </c>
      <c r="J142" s="481" t="s">
        <v>1138</v>
      </c>
      <c r="K142" s="1"/>
      <c r="L142" s="1"/>
      <c r="M142" s="1"/>
      <c r="AE142" s="73" t="s">
        <v>1180</v>
      </c>
      <c r="AF142" t="str">
        <f t="shared" si="20"/>
        <v>Unrecaptured section 1250 gain</v>
      </c>
      <c r="AG142" s="205" t="str">
        <f t="shared" si="21"/>
        <v>C</v>
      </c>
      <c r="AH142" s="254">
        <f t="shared" si="26"/>
        <v>0</v>
      </c>
      <c r="AI142" s="254">
        <f t="shared" si="27"/>
        <v>0</v>
      </c>
      <c r="AM142" t="s">
        <v>1138</v>
      </c>
      <c r="AN142">
        <f t="shared" si="24"/>
        <v>0</v>
      </c>
      <c r="AO142" s="254">
        <f t="shared" si="25"/>
        <v>0</v>
      </c>
    </row>
    <row r="143" spans="1:41" hidden="1" outlineLevel="1" x14ac:dyDescent="0.3">
      <c r="A143" s="85" t="s">
        <v>1092</v>
      </c>
      <c r="B143" s="198" t="s">
        <v>1190</v>
      </c>
      <c r="C143" s="32"/>
      <c r="D143" s="32"/>
      <c r="E143" s="32"/>
      <c r="F143" s="413">
        <v>0</v>
      </c>
      <c r="G143" s="456"/>
      <c r="H143" s="457"/>
      <c r="I143" s="468"/>
      <c r="J143" s="483"/>
      <c r="K143" s="1"/>
      <c r="L143" s="1"/>
      <c r="M143" s="1"/>
      <c r="AE143" s="73" t="s">
        <v>1181</v>
      </c>
      <c r="AF143">
        <f t="shared" si="20"/>
        <v>0</v>
      </c>
      <c r="AG143" s="205" t="str">
        <f t="shared" si="21"/>
        <v>C</v>
      </c>
      <c r="AH143" s="254">
        <f t="shared" si="26"/>
        <v>10</v>
      </c>
      <c r="AI143" s="254" t="str">
        <f t="shared" si="27"/>
        <v>Net section 1231 gain (loss)</v>
      </c>
      <c r="AM143" t="s">
        <v>1138</v>
      </c>
      <c r="AN143">
        <f t="shared" si="24"/>
        <v>0</v>
      </c>
      <c r="AO143" s="254">
        <f t="shared" si="25"/>
        <v>0</v>
      </c>
    </row>
    <row r="144" spans="1:41" hidden="1" outlineLevel="1" x14ac:dyDescent="0.3">
      <c r="A144" s="38"/>
      <c r="B144" s="32"/>
      <c r="C144" s="32"/>
      <c r="D144" s="32"/>
      <c r="E144" s="32"/>
      <c r="F144" s="32"/>
      <c r="G144" s="455">
        <v>10</v>
      </c>
      <c r="H144" s="100" t="s">
        <v>1131</v>
      </c>
      <c r="I144" s="468"/>
      <c r="J144" s="483"/>
      <c r="K144" s="1"/>
      <c r="L144" s="1"/>
      <c r="M144" s="1"/>
      <c r="AF144" t="str">
        <f t="shared" si="20"/>
        <v>Net section 1231 gain (loss)</v>
      </c>
      <c r="AG144" s="205" t="str">
        <f t="shared" si="21"/>
        <v>C</v>
      </c>
      <c r="AH144" s="254">
        <f t="shared" si="26"/>
        <v>0</v>
      </c>
      <c r="AI144" s="254">
        <f t="shared" si="27"/>
        <v>0</v>
      </c>
      <c r="AM144" t="s">
        <v>1138</v>
      </c>
      <c r="AN144">
        <f t="shared" si="24"/>
        <v>0</v>
      </c>
      <c r="AO144" s="254">
        <f t="shared" si="25"/>
        <v>0</v>
      </c>
    </row>
    <row r="145" spans="1:41" hidden="1" outlineLevel="1" x14ac:dyDescent="0.3">
      <c r="A145" s="85" t="s">
        <v>793</v>
      </c>
      <c r="B145" s="32" t="s">
        <v>1093</v>
      </c>
      <c r="C145" s="32"/>
      <c r="D145" s="32"/>
      <c r="E145" s="32"/>
      <c r="F145" s="32"/>
      <c r="G145" s="456"/>
      <c r="H145" s="457"/>
      <c r="I145" s="468"/>
      <c r="J145" s="483"/>
      <c r="K145" s="1"/>
      <c r="L145" s="1"/>
      <c r="M145" s="1"/>
      <c r="AF145">
        <f t="shared" si="20"/>
        <v>0</v>
      </c>
      <c r="AG145" s="205" t="str">
        <f t="shared" si="21"/>
        <v>C</v>
      </c>
      <c r="AH145" s="254">
        <f t="shared" si="26"/>
        <v>11</v>
      </c>
      <c r="AI145" s="254" t="str">
        <f t="shared" si="27"/>
        <v>Other income (loss)</v>
      </c>
      <c r="AM145" t="s">
        <v>1138</v>
      </c>
      <c r="AN145">
        <f t="shared" si="24"/>
        <v>0</v>
      </c>
      <c r="AO145" s="254">
        <f t="shared" si="25"/>
        <v>0</v>
      </c>
    </row>
    <row r="146" spans="1:41" hidden="1" outlineLevel="1" x14ac:dyDescent="0.3">
      <c r="A146" s="38"/>
      <c r="B146" s="145" t="s">
        <v>1094</v>
      </c>
      <c r="C146" s="145"/>
      <c r="D146" s="145" t="s">
        <v>1095</v>
      </c>
      <c r="E146" s="32"/>
      <c r="F146" s="32"/>
      <c r="G146" s="455">
        <v>11</v>
      </c>
      <c r="H146" s="100" t="s">
        <v>1132</v>
      </c>
      <c r="I146" s="468"/>
      <c r="J146" s="483"/>
      <c r="K146" s="1"/>
      <c r="L146" s="1"/>
      <c r="M146" s="1"/>
      <c r="AF146" t="str">
        <f t="shared" si="20"/>
        <v>Other income (loss)</v>
      </c>
      <c r="AG146" s="205" t="str">
        <f t="shared" si="21"/>
        <v>C</v>
      </c>
      <c r="AH146" s="254">
        <f t="shared" si="26"/>
        <v>0</v>
      </c>
      <c r="AI146" s="254">
        <f t="shared" si="27"/>
        <v>0</v>
      </c>
      <c r="AM146" t="s">
        <v>1138</v>
      </c>
      <c r="AN146">
        <f t="shared" si="24"/>
        <v>0</v>
      </c>
      <c r="AO146" s="254">
        <f t="shared" si="25"/>
        <v>0</v>
      </c>
    </row>
    <row r="147" spans="1:41" hidden="1" outlineLevel="1" x14ac:dyDescent="0.3">
      <c r="A147" s="38" t="s">
        <v>1096</v>
      </c>
      <c r="B147" s="468"/>
      <c r="C147" s="32" t="s">
        <v>1097</v>
      </c>
      <c r="D147" s="468"/>
      <c r="E147" s="32" t="s">
        <v>1097</v>
      </c>
      <c r="F147" s="32"/>
      <c r="G147" s="468"/>
      <c r="H147" s="467"/>
      <c r="I147" s="468"/>
      <c r="J147" s="483"/>
      <c r="K147" s="1"/>
      <c r="L147" s="1"/>
      <c r="M147" s="1"/>
      <c r="AF147" t="s">
        <v>1132</v>
      </c>
      <c r="AG147" s="205" t="str">
        <f t="shared" si="21"/>
        <v>C</v>
      </c>
      <c r="AH147" s="254">
        <f>G148</f>
        <v>0</v>
      </c>
      <c r="AI147" s="254">
        <f>H148</f>
        <v>0</v>
      </c>
      <c r="AN147">
        <f t="shared" si="24"/>
        <v>19</v>
      </c>
      <c r="AO147" s="254" t="str">
        <f t="shared" si="25"/>
        <v>Distributions</v>
      </c>
    </row>
    <row r="148" spans="1:41" hidden="1" outlineLevel="1" x14ac:dyDescent="0.3">
      <c r="A148" s="38" t="s">
        <v>1098</v>
      </c>
      <c r="B148" s="468"/>
      <c r="C148" s="32" t="s">
        <v>1097</v>
      </c>
      <c r="D148" s="468"/>
      <c r="E148" s="32" t="s">
        <v>1097</v>
      </c>
      <c r="F148" s="32"/>
      <c r="G148" s="468"/>
      <c r="H148" s="467"/>
      <c r="I148" s="455">
        <v>19</v>
      </c>
      <c r="J148" s="481" t="s">
        <v>1139</v>
      </c>
      <c r="K148" s="1"/>
      <c r="L148" s="1"/>
      <c r="M148" s="1"/>
      <c r="AF148" t="s">
        <v>1132</v>
      </c>
      <c r="AG148" s="205" t="str">
        <f t="shared" si="21"/>
        <v>C</v>
      </c>
      <c r="AH148" s="254">
        <f t="shared" ref="AH148:AH167" si="28">G149</f>
        <v>0</v>
      </c>
      <c r="AI148" s="254">
        <f t="shared" ref="AI148:AI167" si="29">H149</f>
        <v>0</v>
      </c>
      <c r="AM148" t="s">
        <v>1139</v>
      </c>
      <c r="AN148">
        <f t="shared" si="24"/>
        <v>0</v>
      </c>
      <c r="AO148" s="254">
        <f t="shared" si="25"/>
        <v>0</v>
      </c>
    </row>
    <row r="149" spans="1:41" hidden="1" outlineLevel="1" x14ac:dyDescent="0.3">
      <c r="A149" s="38" t="s">
        <v>1099</v>
      </c>
      <c r="B149" s="468"/>
      <c r="C149" s="32" t="s">
        <v>1097</v>
      </c>
      <c r="D149" s="468"/>
      <c r="E149" s="32" t="s">
        <v>1097</v>
      </c>
      <c r="F149" s="32"/>
      <c r="G149" s="468"/>
      <c r="H149" s="467"/>
      <c r="I149" s="468"/>
      <c r="J149" s="483"/>
      <c r="K149" s="1"/>
      <c r="L149" s="1"/>
      <c r="M149" s="1"/>
      <c r="AF149" t="s">
        <v>1132</v>
      </c>
      <c r="AG149" s="205" t="str">
        <f t="shared" si="21"/>
        <v>C</v>
      </c>
      <c r="AH149" s="254">
        <f t="shared" si="28"/>
        <v>0</v>
      </c>
      <c r="AI149" s="254">
        <f t="shared" si="29"/>
        <v>0</v>
      </c>
      <c r="AM149" t="s">
        <v>1139</v>
      </c>
      <c r="AN149">
        <f t="shared" si="24"/>
        <v>0</v>
      </c>
      <c r="AO149" s="254">
        <f t="shared" si="25"/>
        <v>0</v>
      </c>
    </row>
    <row r="150" spans="1:41" hidden="1" outlineLevel="1" x14ac:dyDescent="0.3">
      <c r="A150" s="38"/>
      <c r="B150" s="32"/>
      <c r="C150" s="32"/>
      <c r="D150" s="32"/>
      <c r="E150" s="32"/>
      <c r="F150" s="32"/>
      <c r="G150" s="468"/>
      <c r="H150" s="467"/>
      <c r="I150" s="468"/>
      <c r="J150" s="483"/>
      <c r="K150" s="1"/>
      <c r="L150" s="1"/>
      <c r="M150" s="1"/>
      <c r="AF150" t="s">
        <v>1132</v>
      </c>
      <c r="AG150" s="205" t="str">
        <f t="shared" si="21"/>
        <v>C</v>
      </c>
      <c r="AH150" s="254">
        <f t="shared" si="28"/>
        <v>0</v>
      </c>
      <c r="AI150" s="254">
        <f t="shared" si="29"/>
        <v>0</v>
      </c>
      <c r="AM150" t="s">
        <v>1139</v>
      </c>
      <c r="AN150">
        <f t="shared" si="24"/>
        <v>0</v>
      </c>
      <c r="AO150" s="254">
        <f t="shared" si="25"/>
        <v>0</v>
      </c>
    </row>
    <row r="151" spans="1:41" hidden="1" outlineLevel="1" x14ac:dyDescent="0.3">
      <c r="A151" s="85" t="s">
        <v>1100</v>
      </c>
      <c r="B151" s="32" t="s">
        <v>1101</v>
      </c>
      <c r="C151" s="32"/>
      <c r="D151" s="32"/>
      <c r="E151" s="32"/>
      <c r="F151" s="32"/>
      <c r="G151" s="468"/>
      <c r="H151" s="467"/>
      <c r="I151" s="468"/>
      <c r="J151" s="483"/>
      <c r="K151" s="1"/>
      <c r="L151" s="1"/>
      <c r="M151" s="1"/>
      <c r="AF151" t="s">
        <v>1132</v>
      </c>
      <c r="AG151" s="205" t="str">
        <f t="shared" si="21"/>
        <v>C</v>
      </c>
      <c r="AH151" s="254">
        <f t="shared" si="28"/>
        <v>12</v>
      </c>
      <c r="AI151" s="254" t="str">
        <f t="shared" si="29"/>
        <v>Section 179 deduction</v>
      </c>
      <c r="AM151" t="s">
        <v>1139</v>
      </c>
      <c r="AN151">
        <f t="shared" si="24"/>
        <v>0</v>
      </c>
      <c r="AO151" s="254">
        <f t="shared" si="25"/>
        <v>0</v>
      </c>
    </row>
    <row r="152" spans="1:41" hidden="1" outlineLevel="1" x14ac:dyDescent="0.3">
      <c r="A152" s="38"/>
      <c r="B152" s="145" t="s">
        <v>1094</v>
      </c>
      <c r="C152" s="145"/>
      <c r="D152" s="145" t="s">
        <v>1095</v>
      </c>
      <c r="E152" s="32"/>
      <c r="F152" s="32"/>
      <c r="G152" s="455">
        <v>12</v>
      </c>
      <c r="H152" s="100" t="s">
        <v>1133</v>
      </c>
      <c r="I152" s="468"/>
      <c r="J152" s="483"/>
      <c r="K152" s="1"/>
      <c r="L152" s="1"/>
      <c r="M152" s="1"/>
      <c r="AF152" t="str">
        <f t="shared" ref="AF152:AF168" si="30">H152</f>
        <v>Section 179 deduction</v>
      </c>
      <c r="AG152" s="205" t="str">
        <f t="shared" si="21"/>
        <v>C</v>
      </c>
      <c r="AH152" s="254">
        <f t="shared" si="28"/>
        <v>0</v>
      </c>
      <c r="AI152" s="254">
        <f t="shared" si="29"/>
        <v>0</v>
      </c>
      <c r="AN152">
        <f t="shared" si="24"/>
        <v>20</v>
      </c>
      <c r="AO152" s="254" t="str">
        <f t="shared" si="25"/>
        <v>Other information</v>
      </c>
    </row>
    <row r="153" spans="1:41" hidden="1" outlineLevel="1" x14ac:dyDescent="0.3">
      <c r="A153" s="490" t="s">
        <v>1194</v>
      </c>
      <c r="B153" s="468"/>
      <c r="C153" s="491" t="s">
        <v>1102</v>
      </c>
      <c r="D153" s="468"/>
      <c r="E153" s="32"/>
      <c r="F153" s="32"/>
      <c r="G153" s="456"/>
      <c r="H153" s="457"/>
      <c r="I153" s="455">
        <v>20</v>
      </c>
      <c r="J153" s="481" t="s">
        <v>1140</v>
      </c>
      <c r="K153" s="1"/>
      <c r="L153" s="1"/>
      <c r="M153" s="1"/>
      <c r="AF153">
        <f t="shared" si="30"/>
        <v>0</v>
      </c>
      <c r="AG153" s="205" t="str">
        <f t="shared" si="21"/>
        <v>C</v>
      </c>
      <c r="AH153" s="254">
        <f t="shared" si="28"/>
        <v>13</v>
      </c>
      <c r="AI153" s="254" t="str">
        <f t="shared" si="29"/>
        <v>Other deductions</v>
      </c>
      <c r="AM153" t="s">
        <v>1140</v>
      </c>
      <c r="AN153">
        <f t="shared" si="24"/>
        <v>0</v>
      </c>
      <c r="AO153" s="254">
        <f t="shared" si="25"/>
        <v>0</v>
      </c>
    </row>
    <row r="154" spans="1:41" hidden="1" outlineLevel="1" x14ac:dyDescent="0.3">
      <c r="A154" s="479" t="s">
        <v>1191</v>
      </c>
      <c r="B154" s="659"/>
      <c r="C154" s="32"/>
      <c r="D154" s="659"/>
      <c r="E154" s="32"/>
      <c r="F154" s="32"/>
      <c r="G154" s="455">
        <v>13</v>
      </c>
      <c r="H154" s="100" t="s">
        <v>1134</v>
      </c>
      <c r="I154" s="468"/>
      <c r="J154" s="483"/>
      <c r="K154" s="1"/>
      <c r="L154" s="1"/>
      <c r="M154" s="1"/>
      <c r="AF154" t="str">
        <f t="shared" si="30"/>
        <v>Other deductions</v>
      </c>
      <c r="AG154" s="205" t="str">
        <f t="shared" si="21"/>
        <v>C</v>
      </c>
      <c r="AH154" s="254">
        <f t="shared" si="28"/>
        <v>0</v>
      </c>
      <c r="AI154" s="254">
        <f t="shared" si="29"/>
        <v>0</v>
      </c>
      <c r="AM154" t="s">
        <v>1140</v>
      </c>
      <c r="AN154">
        <f t="shared" si="24"/>
        <v>0</v>
      </c>
      <c r="AO154" s="254">
        <f t="shared" si="25"/>
        <v>0</v>
      </c>
    </row>
    <row r="155" spans="1:41" hidden="1" outlineLevel="1" x14ac:dyDescent="0.3">
      <c r="A155" s="490" t="s">
        <v>1192</v>
      </c>
      <c r="B155" s="660"/>
      <c r="C155" s="491" t="s">
        <v>1102</v>
      </c>
      <c r="D155" s="660"/>
      <c r="E155" s="32"/>
      <c r="F155" s="32"/>
      <c r="G155" s="496"/>
      <c r="H155" s="467"/>
      <c r="I155" s="468"/>
      <c r="J155" s="483"/>
      <c r="K155" s="1"/>
      <c r="L155" s="1"/>
      <c r="M155" s="1"/>
      <c r="AF155" t="s">
        <v>1134</v>
      </c>
      <c r="AG155" s="205" t="str">
        <f t="shared" si="21"/>
        <v>C</v>
      </c>
      <c r="AH155" s="254">
        <f t="shared" si="28"/>
        <v>0</v>
      </c>
      <c r="AI155" s="254">
        <f t="shared" si="29"/>
        <v>0</v>
      </c>
      <c r="AM155" t="s">
        <v>1140</v>
      </c>
      <c r="AN155">
        <f t="shared" si="24"/>
        <v>0</v>
      </c>
      <c r="AO155" s="254">
        <f t="shared" si="25"/>
        <v>0</v>
      </c>
    </row>
    <row r="156" spans="1:41" hidden="1" outlineLevel="1" x14ac:dyDescent="0.3">
      <c r="A156" s="490" t="s">
        <v>1193</v>
      </c>
      <c r="B156" s="468"/>
      <c r="C156" s="471" t="s">
        <v>1102</v>
      </c>
      <c r="D156" s="468"/>
      <c r="E156" s="121"/>
      <c r="F156" s="122"/>
      <c r="G156" s="496"/>
      <c r="H156" s="467"/>
      <c r="I156" s="468"/>
      <c r="J156" s="483"/>
      <c r="K156" s="1"/>
      <c r="L156" s="1"/>
      <c r="M156" s="1"/>
      <c r="AF156" t="s">
        <v>1134</v>
      </c>
      <c r="AG156" s="205" t="str">
        <f t="shared" si="21"/>
        <v>C</v>
      </c>
      <c r="AH156" s="254">
        <f t="shared" si="28"/>
        <v>0</v>
      </c>
      <c r="AI156" s="254">
        <f t="shared" si="29"/>
        <v>0</v>
      </c>
      <c r="AM156" t="s">
        <v>1140</v>
      </c>
      <c r="AN156">
        <f t="shared" si="24"/>
        <v>0</v>
      </c>
      <c r="AO156" s="254">
        <f t="shared" si="25"/>
        <v>0</v>
      </c>
    </row>
    <row r="157" spans="1:41" hidden="1" outlineLevel="1" x14ac:dyDescent="0.3">
      <c r="A157" s="492" t="s">
        <v>1103</v>
      </c>
      <c r="B157" s="119" t="s">
        <v>1104</v>
      </c>
      <c r="C157" s="119"/>
      <c r="D157" s="119"/>
      <c r="E157" s="119"/>
      <c r="F157" s="120"/>
      <c r="G157" s="495"/>
      <c r="H157" s="467"/>
      <c r="I157" s="468"/>
      <c r="J157" s="483"/>
      <c r="K157" s="1"/>
      <c r="L157" s="1"/>
      <c r="M157" s="1"/>
      <c r="AF157" t="s">
        <v>1134</v>
      </c>
      <c r="AG157" s="205" t="str">
        <f t="shared" si="21"/>
        <v>C</v>
      </c>
      <c r="AH157" s="254">
        <f t="shared" si="28"/>
        <v>0</v>
      </c>
      <c r="AI157" s="254">
        <f t="shared" si="29"/>
        <v>0</v>
      </c>
      <c r="AM157" t="s">
        <v>1140</v>
      </c>
      <c r="AN157">
        <f t="shared" si="24"/>
        <v>0</v>
      </c>
      <c r="AO157" s="254">
        <f t="shared" si="25"/>
        <v>0</v>
      </c>
    </row>
    <row r="158" spans="1:41" hidden="1" outlineLevel="1" x14ac:dyDescent="0.3">
      <c r="A158" s="38"/>
      <c r="B158" s="32" t="s">
        <v>1105</v>
      </c>
      <c r="C158" s="32"/>
      <c r="D158" s="32"/>
      <c r="E158" s="32"/>
      <c r="F158" s="131"/>
      <c r="G158" s="495"/>
      <c r="H158" s="467"/>
      <c r="I158" s="468"/>
      <c r="J158" s="483"/>
      <c r="K158" s="1"/>
      <c r="L158" s="1"/>
      <c r="M158" s="1"/>
      <c r="AF158" t="s">
        <v>1134</v>
      </c>
      <c r="AG158" s="205" t="str">
        <f t="shared" si="21"/>
        <v>C</v>
      </c>
      <c r="AH158" s="254">
        <f t="shared" si="28"/>
        <v>0</v>
      </c>
      <c r="AI158" s="254">
        <f t="shared" si="29"/>
        <v>0</v>
      </c>
      <c r="AM158" t="s">
        <v>1140</v>
      </c>
      <c r="AN158">
        <f t="shared" si="24"/>
        <v>0</v>
      </c>
      <c r="AO158" s="254">
        <f t="shared" si="25"/>
        <v>0</v>
      </c>
    </row>
    <row r="159" spans="1:41" hidden="1" outlineLevel="1" x14ac:dyDescent="0.3">
      <c r="A159" s="38"/>
      <c r="B159" s="32" t="s">
        <v>1106</v>
      </c>
      <c r="C159" s="32"/>
      <c r="D159" s="32"/>
      <c r="E159" s="32"/>
      <c r="F159" s="131"/>
      <c r="G159" s="495"/>
      <c r="H159" s="467"/>
      <c r="I159" s="468"/>
      <c r="J159" s="483"/>
      <c r="K159" s="1"/>
      <c r="L159" s="1"/>
      <c r="M159" s="1"/>
      <c r="AF159">
        <f>H159</f>
        <v>0</v>
      </c>
      <c r="AG159" s="205" t="str">
        <f t="shared" si="21"/>
        <v>C</v>
      </c>
      <c r="AH159" s="254">
        <f t="shared" si="28"/>
        <v>14</v>
      </c>
      <c r="AI159" s="254" t="str">
        <f t="shared" si="29"/>
        <v>Self-employment earnings (loss)</v>
      </c>
      <c r="AM159" t="s">
        <v>1140</v>
      </c>
      <c r="AN159">
        <f t="shared" si="24"/>
        <v>0</v>
      </c>
      <c r="AO159" s="254">
        <f t="shared" si="25"/>
        <v>0</v>
      </c>
    </row>
    <row r="160" spans="1:41" hidden="1" outlineLevel="1" x14ac:dyDescent="0.3">
      <c r="A160" s="38"/>
      <c r="B160" s="32" t="s">
        <v>1107</v>
      </c>
      <c r="C160" s="32"/>
      <c r="D160" s="32"/>
      <c r="E160" s="32"/>
      <c r="F160" s="131"/>
      <c r="G160" s="473">
        <v>14</v>
      </c>
      <c r="H160" s="100" t="s">
        <v>1135</v>
      </c>
      <c r="I160" s="468"/>
      <c r="J160" s="483"/>
      <c r="K160" s="1"/>
      <c r="L160" s="1"/>
      <c r="M160" s="1"/>
      <c r="AF160" t="str">
        <f>H160</f>
        <v>Self-employment earnings (loss)</v>
      </c>
      <c r="AG160" s="205" t="str">
        <f t="shared" si="21"/>
        <v>C</v>
      </c>
      <c r="AH160" s="254">
        <f t="shared" si="28"/>
        <v>0</v>
      </c>
      <c r="AI160" s="254">
        <f t="shared" si="29"/>
        <v>0</v>
      </c>
      <c r="AM160" t="s">
        <v>1140</v>
      </c>
      <c r="AN160">
        <f t="shared" si="24"/>
        <v>0</v>
      </c>
      <c r="AO160" s="254">
        <f t="shared" si="25"/>
        <v>0</v>
      </c>
    </row>
    <row r="161" spans="1:41" hidden="1" outlineLevel="1" x14ac:dyDescent="0.3">
      <c r="A161" s="38"/>
      <c r="B161" s="32" t="s">
        <v>1108</v>
      </c>
      <c r="C161" s="32"/>
      <c r="D161" s="32"/>
      <c r="E161" s="32"/>
      <c r="F161" s="131"/>
      <c r="G161" s="472"/>
      <c r="H161" s="467"/>
      <c r="I161" s="468"/>
      <c r="J161" s="483"/>
      <c r="K161" s="1"/>
      <c r="L161" s="1"/>
      <c r="M161" s="1"/>
      <c r="AF161" t="s">
        <v>1135</v>
      </c>
      <c r="AG161" s="205" t="str">
        <f t="shared" si="21"/>
        <v>C</v>
      </c>
      <c r="AH161" s="254">
        <f t="shared" si="28"/>
        <v>0</v>
      </c>
      <c r="AI161" s="254">
        <f t="shared" si="29"/>
        <v>0</v>
      </c>
      <c r="AM161" t="s">
        <v>1140</v>
      </c>
      <c r="AN161">
        <f t="shared" si="24"/>
        <v>0</v>
      </c>
      <c r="AO161" s="254">
        <f t="shared" si="25"/>
        <v>0</v>
      </c>
    </row>
    <row r="162" spans="1:41" hidden="1" outlineLevel="1" x14ac:dyDescent="0.3">
      <c r="A162" s="38"/>
      <c r="B162" s="413">
        <v>0</v>
      </c>
      <c r="C162" s="32" t="s">
        <v>1109</v>
      </c>
      <c r="D162" s="413">
        <v>0</v>
      </c>
      <c r="E162" s="32" t="s">
        <v>1110</v>
      </c>
      <c r="F162" s="131"/>
      <c r="G162" s="472"/>
      <c r="H162" s="467"/>
      <c r="I162" s="468"/>
      <c r="J162" s="483"/>
      <c r="K162" s="1"/>
      <c r="L162" s="1"/>
      <c r="M162" s="1"/>
      <c r="AF162">
        <f>H162</f>
        <v>0</v>
      </c>
      <c r="AG162" s="205" t="str">
        <f t="shared" si="21"/>
        <v>C</v>
      </c>
      <c r="AH162" s="254" t="str">
        <f t="shared" si="28"/>
        <v>For IRS use only</v>
      </c>
      <c r="AI162" s="254">
        <f t="shared" si="29"/>
        <v>0</v>
      </c>
      <c r="AM162" t="s">
        <v>1140</v>
      </c>
      <c r="AN162">
        <f t="shared" si="24"/>
        <v>0</v>
      </c>
      <c r="AO162" s="254">
        <f t="shared" si="25"/>
        <v>0</v>
      </c>
    </row>
    <row r="163" spans="1:41" hidden="1" outlineLevel="1" x14ac:dyDescent="0.3">
      <c r="A163" s="38"/>
      <c r="B163" s="413">
        <v>0</v>
      </c>
      <c r="C163" s="32" t="s">
        <v>1111</v>
      </c>
      <c r="D163" s="474">
        <v>0</v>
      </c>
      <c r="E163" s="32" t="s">
        <v>1112</v>
      </c>
      <c r="F163" s="131"/>
      <c r="G163" s="179" t="s">
        <v>1195</v>
      </c>
      <c r="H163" s="207"/>
      <c r="I163" s="207"/>
      <c r="J163" s="481"/>
      <c r="K163" s="1"/>
      <c r="L163" s="1"/>
      <c r="M163" s="1"/>
      <c r="AF163">
        <f t="shared" si="30"/>
        <v>0</v>
      </c>
      <c r="AG163" s="205" t="str">
        <f t="shared" si="21"/>
        <v>C</v>
      </c>
      <c r="AH163" s="254">
        <f t="shared" si="28"/>
        <v>0</v>
      </c>
      <c r="AI163" s="254">
        <f t="shared" si="29"/>
        <v>0</v>
      </c>
      <c r="AN163">
        <f t="shared" si="24"/>
        <v>0</v>
      </c>
      <c r="AO163" s="254">
        <f t="shared" si="25"/>
        <v>0</v>
      </c>
    </row>
    <row r="164" spans="1:41" hidden="1" outlineLevel="1" x14ac:dyDescent="0.3">
      <c r="A164" s="85" t="s">
        <v>1113</v>
      </c>
      <c r="B164" s="32"/>
      <c r="C164" s="32"/>
      <c r="D164" s="475"/>
      <c r="E164" s="476"/>
      <c r="F164" s="477"/>
      <c r="G164" s="180"/>
      <c r="H164" s="51"/>
      <c r="I164" s="51"/>
      <c r="J164" s="91"/>
      <c r="K164" s="1"/>
      <c r="L164" s="1"/>
      <c r="M164" s="1"/>
      <c r="AF164">
        <f t="shared" si="30"/>
        <v>0</v>
      </c>
      <c r="AG164" s="205" t="str">
        <f t="shared" si="21"/>
        <v>C</v>
      </c>
      <c r="AH164" s="254">
        <f t="shared" si="28"/>
        <v>0</v>
      </c>
      <c r="AI164" s="254">
        <f t="shared" si="29"/>
        <v>0</v>
      </c>
      <c r="AN164">
        <f t="shared" si="24"/>
        <v>0</v>
      </c>
      <c r="AO164" s="254">
        <f t="shared" si="25"/>
        <v>0</v>
      </c>
    </row>
    <row r="165" spans="1:41" hidden="1" outlineLevel="1" x14ac:dyDescent="0.3">
      <c r="A165" s="38"/>
      <c r="B165" s="198" t="s">
        <v>1114</v>
      </c>
      <c r="C165" s="32"/>
      <c r="D165" s="32"/>
      <c r="E165" s="32"/>
      <c r="F165" s="131"/>
      <c r="G165" s="180"/>
      <c r="H165" s="32"/>
      <c r="I165" s="32"/>
      <c r="J165" s="39"/>
      <c r="AF165">
        <f t="shared" si="30"/>
        <v>0</v>
      </c>
      <c r="AG165" s="205" t="str">
        <f t="shared" si="21"/>
        <v>C</v>
      </c>
      <c r="AH165" s="254">
        <f t="shared" si="28"/>
        <v>0</v>
      </c>
      <c r="AI165" s="254">
        <f t="shared" si="29"/>
        <v>0</v>
      </c>
      <c r="AN165">
        <f t="shared" si="24"/>
        <v>0</v>
      </c>
      <c r="AO165" s="254">
        <f t="shared" si="25"/>
        <v>0</v>
      </c>
    </row>
    <row r="166" spans="1:41" hidden="1" outlineLevel="1" x14ac:dyDescent="0.3">
      <c r="A166" s="38"/>
      <c r="B166" s="413">
        <v>0</v>
      </c>
      <c r="C166" s="32" t="s">
        <v>116</v>
      </c>
      <c r="D166" s="413">
        <v>0</v>
      </c>
      <c r="E166" s="32" t="s">
        <v>117</v>
      </c>
      <c r="F166" s="131"/>
      <c r="G166" s="180"/>
      <c r="H166" s="32"/>
      <c r="I166" s="32"/>
      <c r="J166" s="39"/>
      <c r="AF166">
        <f t="shared" si="30"/>
        <v>0</v>
      </c>
      <c r="AG166" s="205" t="str">
        <f t="shared" si="21"/>
        <v>C</v>
      </c>
      <c r="AH166" s="254">
        <f t="shared" si="28"/>
        <v>0</v>
      </c>
      <c r="AI166" s="254">
        <f t="shared" si="29"/>
        <v>0</v>
      </c>
      <c r="AN166">
        <f t="shared" si="24"/>
        <v>0</v>
      </c>
      <c r="AO166" s="254">
        <f t="shared" si="25"/>
        <v>0</v>
      </c>
    </row>
    <row r="167" spans="1:41" ht="15" hidden="1" outlineLevel="1" thickBot="1" x14ac:dyDescent="0.35">
      <c r="A167" s="65"/>
      <c r="B167" s="66" t="s">
        <v>1115</v>
      </c>
      <c r="C167" s="66"/>
      <c r="D167" s="66"/>
      <c r="E167" s="66"/>
      <c r="F167" s="493"/>
      <c r="G167" s="494"/>
      <c r="H167" s="66"/>
      <c r="I167" s="66"/>
      <c r="J167" s="89"/>
      <c r="AF167">
        <f t="shared" si="30"/>
        <v>0</v>
      </c>
      <c r="AG167" s="205" t="str">
        <f t="shared" si="21"/>
        <v>C</v>
      </c>
      <c r="AH167" s="254">
        <f t="shared" si="28"/>
        <v>0</v>
      </c>
      <c r="AI167" s="254">
        <f t="shared" si="29"/>
        <v>0</v>
      </c>
      <c r="AN167">
        <f t="shared" si="24"/>
        <v>0</v>
      </c>
      <c r="AO167" s="254">
        <f t="shared" si="25"/>
        <v>0</v>
      </c>
    </row>
    <row r="168" spans="1:41" collapsed="1" x14ac:dyDescent="0.3">
      <c r="A168" s="54" t="s">
        <v>1196</v>
      </c>
      <c r="B168" s="54"/>
      <c r="C168" s="54"/>
      <c r="AF168">
        <f t="shared" si="30"/>
        <v>0</v>
      </c>
      <c r="AH168" s="254" t="e">
        <f>#REF!</f>
        <v>#REF!</v>
      </c>
      <c r="AI168" s="254" t="e">
        <f>#REF!</f>
        <v>#REF!</v>
      </c>
      <c r="AN168">
        <f t="shared" si="24"/>
        <v>0</v>
      </c>
      <c r="AO168" s="254">
        <f t="shared" si="25"/>
        <v>0</v>
      </c>
    </row>
    <row r="169" spans="1:41" hidden="1" outlineLevel="1" x14ac:dyDescent="0.3">
      <c r="A169" s="253" t="s">
        <v>1144</v>
      </c>
      <c r="B169" s="59"/>
      <c r="C169" s="59"/>
      <c r="D169" s="59"/>
      <c r="E169" s="59"/>
      <c r="F169" s="478">
        <f>mapping!$C$1</f>
        <v>2018</v>
      </c>
      <c r="G169" s="59"/>
      <c r="H169" s="285" t="s">
        <v>1154</v>
      </c>
      <c r="I169" s="59"/>
      <c r="J169" s="90"/>
      <c r="AN169">
        <f t="shared" si="24"/>
        <v>0</v>
      </c>
      <c r="AO169" s="254">
        <f t="shared" si="25"/>
        <v>0</v>
      </c>
    </row>
    <row r="170" spans="1:41" hidden="1" outlineLevel="1" x14ac:dyDescent="0.3">
      <c r="A170" s="85" t="s">
        <v>1145</v>
      </c>
      <c r="B170" s="32"/>
      <c r="C170" s="32"/>
      <c r="D170" s="32"/>
      <c r="E170" s="32"/>
      <c r="F170" s="32"/>
      <c r="G170" s="32"/>
      <c r="H170" s="32"/>
      <c r="I170" s="32"/>
      <c r="J170" s="39"/>
      <c r="AN170">
        <f t="shared" si="24"/>
        <v>0</v>
      </c>
      <c r="AO170" s="254">
        <f t="shared" si="25"/>
        <v>0</v>
      </c>
    </row>
    <row r="171" spans="1:41" hidden="1" outlineLevel="1" x14ac:dyDescent="0.3">
      <c r="A171" s="479" t="s">
        <v>1080</v>
      </c>
      <c r="B171" s="32"/>
      <c r="C171" s="32"/>
      <c r="D171" s="32"/>
      <c r="E171" s="32"/>
      <c r="F171" s="480" t="s">
        <v>424</v>
      </c>
      <c r="G171" s="497" t="str">
        <f>IF(OR(F171=0, F171=""), "must enter a letter (A-D), each K-1 must have unique letter (no duplicates)", "")</f>
        <v/>
      </c>
      <c r="H171" s="32"/>
      <c r="I171" s="32"/>
      <c r="J171" s="39"/>
      <c r="AN171">
        <f t="shared" si="24"/>
        <v>0</v>
      </c>
      <c r="AO171" s="254">
        <f t="shared" si="25"/>
        <v>0</v>
      </c>
    </row>
    <row r="172" spans="1:41" hidden="1" outlineLevel="1" x14ac:dyDescent="0.3">
      <c r="A172" s="479" t="s">
        <v>1081</v>
      </c>
      <c r="B172" s="32"/>
      <c r="C172" s="32"/>
      <c r="D172" s="32"/>
      <c r="E172" s="32"/>
      <c r="F172" s="32"/>
      <c r="G172" s="32"/>
      <c r="H172" s="363" t="s">
        <v>856</v>
      </c>
      <c r="I172" s="32"/>
      <c r="J172" s="39"/>
      <c r="AE172">
        <v>0</v>
      </c>
      <c r="AN172">
        <f t="shared" si="24"/>
        <v>15</v>
      </c>
      <c r="AO172" s="254" t="str">
        <f t="shared" si="25"/>
        <v>Credits</v>
      </c>
    </row>
    <row r="173" spans="1:41" hidden="1" outlineLevel="1" x14ac:dyDescent="0.3">
      <c r="A173" s="38"/>
      <c r="B173" s="32"/>
      <c r="C173" s="32"/>
      <c r="D173" s="32"/>
      <c r="E173" s="32"/>
      <c r="F173" s="32"/>
      <c r="G173" s="455">
        <v>1</v>
      </c>
      <c r="H173" s="120" t="s">
        <v>1116</v>
      </c>
      <c r="I173" s="455">
        <v>15</v>
      </c>
      <c r="J173" s="481" t="s">
        <v>1136</v>
      </c>
      <c r="N173" s="112" t="str">
        <f>IF(AND(ABS(H174)&gt;0, OR(G174="", G174="-")), "See instructions to determine if nonpassive or passive income and enter 'P' for passive or 'NP' for nonpassive income in adjacent box", "")</f>
        <v/>
      </c>
      <c r="AE173" t="s">
        <v>772</v>
      </c>
      <c r="AF173" t="str">
        <f>H173</f>
        <v>Ordinary business income (loss)</v>
      </c>
      <c r="AG173" s="205" t="str">
        <f>$F$171</f>
        <v>D</v>
      </c>
      <c r="AH173" s="254">
        <f t="shared" ref="AH173:AH194" si="31">G174</f>
        <v>0</v>
      </c>
      <c r="AI173" s="254">
        <f>H174</f>
        <v>0</v>
      </c>
      <c r="AM173" s="254" t="s">
        <v>1136</v>
      </c>
      <c r="AN173">
        <f t="shared" si="24"/>
        <v>0</v>
      </c>
      <c r="AO173" s="254">
        <f t="shared" si="25"/>
        <v>0</v>
      </c>
    </row>
    <row r="174" spans="1:41" ht="15.6" hidden="1" outlineLevel="1" x14ac:dyDescent="0.3">
      <c r="A174" s="482" t="s">
        <v>1082</v>
      </c>
      <c r="B174" s="32"/>
      <c r="C174" s="32"/>
      <c r="D174" s="32"/>
      <c r="E174" s="32"/>
      <c r="F174" s="32"/>
      <c r="G174" s="458"/>
      <c r="H174" s="457"/>
      <c r="I174" s="468"/>
      <c r="J174" s="483"/>
      <c r="K174" s="1"/>
      <c r="L174" s="1"/>
      <c r="M174" s="1"/>
      <c r="AE174" t="s">
        <v>965</v>
      </c>
      <c r="AF174">
        <f t="shared" ref="AF174:AF201" si="32">H174</f>
        <v>0</v>
      </c>
      <c r="AG174" s="205" t="str">
        <f t="shared" ref="AG174:AG222" si="33">$F$171</f>
        <v>D</v>
      </c>
      <c r="AH174" s="254">
        <f t="shared" si="31"/>
        <v>2</v>
      </c>
      <c r="AI174" s="254" t="str">
        <f t="shared" ref="AI174:AI180" si="34">H175</f>
        <v>Net rental real estate income (loss)</v>
      </c>
      <c r="AM174" s="254" t="s">
        <v>1136</v>
      </c>
      <c r="AN174">
        <f t="shared" si="24"/>
        <v>0</v>
      </c>
      <c r="AO174" s="254">
        <f t="shared" si="25"/>
        <v>0</v>
      </c>
    </row>
    <row r="175" spans="1:41" hidden="1" outlineLevel="1" x14ac:dyDescent="0.3">
      <c r="A175" s="484" t="s">
        <v>961</v>
      </c>
      <c r="B175" s="485" t="s">
        <v>1083</v>
      </c>
      <c r="C175" s="486"/>
      <c r="D175" s="486"/>
      <c r="E175" s="486"/>
      <c r="F175" s="486"/>
      <c r="G175" s="455">
        <v>2</v>
      </c>
      <c r="H175" s="100" t="s">
        <v>1117</v>
      </c>
      <c r="I175" s="468"/>
      <c r="J175" s="483"/>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777</v>
      </c>
      <c r="AF175" t="str">
        <f t="shared" si="32"/>
        <v>Net rental real estate income (loss)</v>
      </c>
      <c r="AG175" s="205" t="str">
        <f t="shared" si="33"/>
        <v>D</v>
      </c>
      <c r="AH175" s="254">
        <f t="shared" si="31"/>
        <v>0</v>
      </c>
      <c r="AI175" s="254">
        <f t="shared" si="34"/>
        <v>0</v>
      </c>
      <c r="AM175" s="254" t="s">
        <v>1136</v>
      </c>
      <c r="AN175">
        <f t="shared" si="24"/>
        <v>0</v>
      </c>
      <c r="AO175" s="254">
        <f t="shared" si="25"/>
        <v>0</v>
      </c>
    </row>
    <row r="176" spans="1:41" hidden="1" outlineLevel="1" x14ac:dyDescent="0.3">
      <c r="A176" s="487" t="s">
        <v>772</v>
      </c>
      <c r="B176" s="119" t="s">
        <v>1146</v>
      </c>
      <c r="C176" s="119"/>
      <c r="D176" s="119"/>
      <c r="E176" s="119"/>
      <c r="F176" s="119"/>
      <c r="G176" s="458"/>
      <c r="H176" s="457"/>
      <c r="I176" s="468"/>
      <c r="J176" s="483"/>
      <c r="K176" s="1"/>
      <c r="L176" s="1"/>
      <c r="M176" s="1"/>
      <c r="AE176" t="s">
        <v>424</v>
      </c>
      <c r="AF176">
        <f t="shared" si="32"/>
        <v>0</v>
      </c>
      <c r="AG176" s="205" t="str">
        <f t="shared" si="33"/>
        <v>D</v>
      </c>
      <c r="AH176" s="254">
        <f t="shared" si="31"/>
        <v>3</v>
      </c>
      <c r="AI176" s="254" t="str">
        <f t="shared" si="34"/>
        <v>Other net rental income (loss)</v>
      </c>
      <c r="AN176">
        <f t="shared" si="24"/>
        <v>16</v>
      </c>
      <c r="AO176" s="254" t="str">
        <f t="shared" si="25"/>
        <v>Foreign transactions</v>
      </c>
    </row>
    <row r="177" spans="1:41" hidden="1" outlineLevel="1" x14ac:dyDescent="0.3">
      <c r="A177" s="653"/>
      <c r="B177" s="654"/>
      <c r="C177" s="654"/>
      <c r="D177" s="654"/>
      <c r="E177" s="654"/>
      <c r="F177" s="655"/>
      <c r="G177" s="455">
        <v>3</v>
      </c>
      <c r="H177" s="100" t="s">
        <v>1118</v>
      </c>
      <c r="I177" s="455">
        <v>16</v>
      </c>
      <c r="J177" s="481" t="s">
        <v>1137</v>
      </c>
      <c r="K177" s="1"/>
      <c r="L177" s="1"/>
      <c r="M177" s="1"/>
      <c r="AE177" t="s">
        <v>779</v>
      </c>
      <c r="AF177" t="str">
        <f t="shared" si="32"/>
        <v>Other net rental income (loss)</v>
      </c>
      <c r="AG177" s="205" t="str">
        <f t="shared" si="33"/>
        <v>D</v>
      </c>
      <c r="AH177" s="254">
        <f t="shared" si="31"/>
        <v>0</v>
      </c>
      <c r="AI177" s="254">
        <f t="shared" si="34"/>
        <v>0</v>
      </c>
      <c r="AM177" t="s">
        <v>1137</v>
      </c>
      <c r="AN177">
        <f t="shared" si="24"/>
        <v>0</v>
      </c>
      <c r="AO177" s="254">
        <f t="shared" si="25"/>
        <v>0</v>
      </c>
    </row>
    <row r="178" spans="1:41" hidden="1" outlineLevel="1" x14ac:dyDescent="0.3">
      <c r="A178" s="487" t="s">
        <v>965</v>
      </c>
      <c r="B178" s="321" t="s">
        <v>1147</v>
      </c>
      <c r="C178" s="119"/>
      <c r="D178" s="119"/>
      <c r="E178" s="119"/>
      <c r="F178" s="120"/>
      <c r="G178" s="456"/>
      <c r="H178" s="457"/>
      <c r="I178" s="468"/>
      <c r="J178" s="483"/>
      <c r="K178" s="1"/>
      <c r="L178" s="1"/>
      <c r="M178" s="1"/>
      <c r="AE178" t="s">
        <v>782</v>
      </c>
      <c r="AF178">
        <f t="shared" si="32"/>
        <v>0</v>
      </c>
      <c r="AG178" s="205" t="str">
        <f t="shared" si="33"/>
        <v>D</v>
      </c>
      <c r="AH178" s="254">
        <f t="shared" si="31"/>
        <v>4</v>
      </c>
      <c r="AI178" s="254" t="str">
        <f t="shared" si="34"/>
        <v>Guaranteed payments</v>
      </c>
      <c r="AM178" t="s">
        <v>1137</v>
      </c>
      <c r="AN178">
        <f t="shared" si="24"/>
        <v>0</v>
      </c>
      <c r="AO178" s="254">
        <f t="shared" si="25"/>
        <v>0</v>
      </c>
    </row>
    <row r="179" spans="1:41" hidden="1" outlineLevel="1" x14ac:dyDescent="0.3">
      <c r="A179" s="656"/>
      <c r="B179" s="657"/>
      <c r="C179" s="657"/>
      <c r="D179" s="657"/>
      <c r="E179" s="657"/>
      <c r="F179" s="658"/>
      <c r="G179" s="455">
        <v>4</v>
      </c>
      <c r="H179" s="100" t="s">
        <v>1119</v>
      </c>
      <c r="I179" s="468"/>
      <c r="J179" s="483"/>
      <c r="K179" s="1"/>
      <c r="L179" s="1"/>
      <c r="M179" s="1"/>
      <c r="AE179" t="s">
        <v>785</v>
      </c>
      <c r="AF179" t="str">
        <f t="shared" si="32"/>
        <v>Guaranteed payments</v>
      </c>
      <c r="AG179" s="205" t="str">
        <f t="shared" si="33"/>
        <v>D</v>
      </c>
      <c r="AH179" s="254">
        <f t="shared" si="31"/>
        <v>0</v>
      </c>
      <c r="AI179" s="254">
        <f t="shared" si="34"/>
        <v>0</v>
      </c>
      <c r="AM179" t="s">
        <v>1137</v>
      </c>
      <c r="AN179">
        <f t="shared" si="24"/>
        <v>0</v>
      </c>
      <c r="AO179" s="254">
        <f t="shared" si="25"/>
        <v>0</v>
      </c>
    </row>
    <row r="180" spans="1:41" hidden="1" outlineLevel="1" x14ac:dyDescent="0.3">
      <c r="A180" s="656"/>
      <c r="B180" s="657"/>
      <c r="C180" s="657"/>
      <c r="D180" s="657"/>
      <c r="E180" s="657"/>
      <c r="F180" s="658"/>
      <c r="G180" s="456"/>
      <c r="H180" s="457"/>
      <c r="I180" s="468"/>
      <c r="J180" s="483"/>
      <c r="K180" s="1"/>
      <c r="L180" s="1"/>
      <c r="M180" s="1"/>
      <c r="AE180" t="s">
        <v>787</v>
      </c>
      <c r="AF180">
        <f t="shared" si="32"/>
        <v>0</v>
      </c>
      <c r="AG180" s="205" t="str">
        <f t="shared" si="33"/>
        <v>D</v>
      </c>
      <c r="AH180" s="254">
        <f t="shared" si="31"/>
        <v>5</v>
      </c>
      <c r="AI180" s="254" t="str">
        <f t="shared" si="34"/>
        <v>Interest income</v>
      </c>
      <c r="AM180" t="s">
        <v>1137</v>
      </c>
      <c r="AN180">
        <f t="shared" si="24"/>
        <v>0</v>
      </c>
      <c r="AO180" s="254">
        <f t="shared" si="25"/>
        <v>0</v>
      </c>
    </row>
    <row r="181" spans="1:41" hidden="1" outlineLevel="1" x14ac:dyDescent="0.3">
      <c r="A181" s="653"/>
      <c r="B181" s="654"/>
      <c r="C181" s="654"/>
      <c r="D181" s="654"/>
      <c r="E181" s="654"/>
      <c r="F181" s="655"/>
      <c r="G181" s="455">
        <v>5</v>
      </c>
      <c r="H181" s="100" t="s">
        <v>134</v>
      </c>
      <c r="I181" s="468"/>
      <c r="J181" s="483"/>
      <c r="K181" s="1"/>
      <c r="L181" s="1"/>
      <c r="M181" s="1"/>
      <c r="AE181" t="s">
        <v>789</v>
      </c>
      <c r="AF181" t="str">
        <f t="shared" si="32"/>
        <v>Interest income</v>
      </c>
      <c r="AG181" s="205" t="str">
        <f t="shared" si="33"/>
        <v>D</v>
      </c>
      <c r="AH181" s="254">
        <f t="shared" si="31"/>
        <v>0</v>
      </c>
      <c r="AI181" s="254">
        <f>H182</f>
        <v>0</v>
      </c>
      <c r="AM181" t="s">
        <v>1137</v>
      </c>
      <c r="AN181">
        <f t="shared" si="24"/>
        <v>0</v>
      </c>
      <c r="AO181" s="254">
        <f t="shared" si="25"/>
        <v>0</v>
      </c>
    </row>
    <row r="182" spans="1:41" s="73" customFormat="1" hidden="1" outlineLevel="1" x14ac:dyDescent="0.3">
      <c r="A182" s="488" t="s">
        <v>777</v>
      </c>
      <c r="B182" s="32" t="s">
        <v>1084</v>
      </c>
      <c r="C182" s="452"/>
      <c r="D182" s="452"/>
      <c r="E182" s="452"/>
      <c r="F182" s="452"/>
      <c r="G182" s="456"/>
      <c r="H182" s="457"/>
      <c r="I182" s="468"/>
      <c r="J182" s="483"/>
      <c r="K182" s="135"/>
      <c r="L182" s="135"/>
      <c r="M182" s="135"/>
      <c r="AE182" t="s">
        <v>793</v>
      </c>
      <c r="AF182">
        <f t="shared" si="32"/>
        <v>0</v>
      </c>
      <c r="AG182" s="205" t="str">
        <f t="shared" si="33"/>
        <v>D</v>
      </c>
      <c r="AH182" s="254" t="str">
        <f t="shared" si="31"/>
        <v>6a</v>
      </c>
      <c r="AI182" s="254" t="str">
        <f>H183</f>
        <v>Ordinary dividends</v>
      </c>
      <c r="AM182" t="s">
        <v>1137</v>
      </c>
      <c r="AN182">
        <f t="shared" si="24"/>
        <v>0</v>
      </c>
      <c r="AO182" s="254">
        <f t="shared" si="25"/>
        <v>0</v>
      </c>
    </row>
    <row r="183" spans="1:41" s="73" customFormat="1" hidden="1" outlineLevel="1" x14ac:dyDescent="0.3">
      <c r="A183" s="653"/>
      <c r="B183" s="654"/>
      <c r="C183" s="654"/>
      <c r="D183" s="654"/>
      <c r="E183" s="654"/>
      <c r="F183" s="655"/>
      <c r="G183" s="455" t="s">
        <v>1120</v>
      </c>
      <c r="H183" s="100" t="s">
        <v>12</v>
      </c>
      <c r="I183" s="468"/>
      <c r="J183" s="483"/>
      <c r="K183" s="135"/>
      <c r="L183" s="135"/>
      <c r="M183" s="135"/>
      <c r="AE183" t="s">
        <v>1100</v>
      </c>
      <c r="AF183" t="str">
        <f t="shared" si="32"/>
        <v>Ordinary dividends</v>
      </c>
      <c r="AG183" s="205" t="str">
        <f t="shared" si="33"/>
        <v>D</v>
      </c>
      <c r="AH183" s="254">
        <f t="shared" si="31"/>
        <v>0</v>
      </c>
      <c r="AI183" s="254">
        <f>H184</f>
        <v>0</v>
      </c>
      <c r="AM183" t="s">
        <v>1137</v>
      </c>
      <c r="AN183">
        <f t="shared" si="24"/>
        <v>0</v>
      </c>
      <c r="AO183" s="254">
        <f t="shared" si="25"/>
        <v>0</v>
      </c>
    </row>
    <row r="184" spans="1:41" s="73" customFormat="1" hidden="1" outlineLevel="1" x14ac:dyDescent="0.3">
      <c r="A184" s="488" t="s">
        <v>424</v>
      </c>
      <c r="B184" s="413">
        <v>0</v>
      </c>
      <c r="C184" s="32" t="s">
        <v>1085</v>
      </c>
      <c r="D184" s="452"/>
      <c r="E184" s="452"/>
      <c r="F184" s="452"/>
      <c r="G184" s="456"/>
      <c r="H184" s="457"/>
      <c r="I184" s="468"/>
      <c r="J184" s="483"/>
      <c r="K184" s="135"/>
      <c r="L184" s="135"/>
      <c r="M184" s="135"/>
      <c r="AE184" t="s">
        <v>1103</v>
      </c>
      <c r="AF184">
        <f t="shared" si="32"/>
        <v>0</v>
      </c>
      <c r="AG184" s="205" t="str">
        <f t="shared" si="33"/>
        <v>D</v>
      </c>
      <c r="AH184" s="254" t="str">
        <f t="shared" si="31"/>
        <v>6b</v>
      </c>
      <c r="AI184" s="254" t="str">
        <f>H185</f>
        <v>Qualified dividends</v>
      </c>
      <c r="AM184" t="s">
        <v>1137</v>
      </c>
      <c r="AN184">
        <f t="shared" si="24"/>
        <v>0</v>
      </c>
      <c r="AO184" s="254">
        <f t="shared" si="25"/>
        <v>0</v>
      </c>
    </row>
    <row r="185" spans="1:41" s="73" customFormat="1" hidden="1" outlineLevel="1" x14ac:dyDescent="0.3">
      <c r="A185" s="484" t="s">
        <v>805</v>
      </c>
      <c r="B185" s="485" t="s">
        <v>1086</v>
      </c>
      <c r="C185" s="486"/>
      <c r="D185" s="486"/>
      <c r="E185" s="486"/>
      <c r="F185" s="486"/>
      <c r="G185" s="455" t="s">
        <v>1121</v>
      </c>
      <c r="H185" s="100" t="s">
        <v>5</v>
      </c>
      <c r="I185" s="468"/>
      <c r="J185" s="483"/>
      <c r="K185" s="135"/>
      <c r="L185" s="135"/>
      <c r="M185" s="135"/>
      <c r="AE185" s="73" t="s">
        <v>1113</v>
      </c>
      <c r="AF185" t="str">
        <f t="shared" si="32"/>
        <v>Qualified dividends</v>
      </c>
      <c r="AG185" s="205" t="str">
        <f t="shared" si="33"/>
        <v>D</v>
      </c>
      <c r="AH185" s="254">
        <f t="shared" si="31"/>
        <v>0</v>
      </c>
      <c r="AI185" s="254">
        <f>H186</f>
        <v>0</v>
      </c>
      <c r="AM185" t="s">
        <v>1137</v>
      </c>
      <c r="AN185">
        <f t="shared" si="24"/>
        <v>0</v>
      </c>
      <c r="AO185" s="254">
        <f t="shared" si="25"/>
        <v>0</v>
      </c>
    </row>
    <row r="186" spans="1:41" s="73" customFormat="1" hidden="1" outlineLevel="1" x14ac:dyDescent="0.3">
      <c r="A186" s="489" t="s">
        <v>779</v>
      </c>
      <c r="B186" s="119" t="s">
        <v>1087</v>
      </c>
      <c r="C186" s="453"/>
      <c r="D186" s="453"/>
      <c r="E186" s="453"/>
      <c r="F186" s="454"/>
      <c r="G186" s="456"/>
      <c r="H186" s="457"/>
      <c r="I186" s="468"/>
      <c r="J186" s="483"/>
      <c r="K186" s="135"/>
      <c r="L186" s="135"/>
      <c r="M186" s="135"/>
      <c r="AE186" s="73" t="s">
        <v>1172</v>
      </c>
      <c r="AF186">
        <f t="shared" si="32"/>
        <v>0</v>
      </c>
      <c r="AG186" s="205" t="str">
        <f t="shared" si="33"/>
        <v>D</v>
      </c>
      <c r="AH186" s="254" t="str">
        <f t="shared" si="31"/>
        <v>6c</v>
      </c>
      <c r="AI186" s="254" t="str">
        <f t="shared" ref="AI186:AI194" si="35">H187</f>
        <v>Dividend equivalents</v>
      </c>
      <c r="AM186" t="s">
        <v>1137</v>
      </c>
      <c r="AN186">
        <f t="shared" si="24"/>
        <v>0</v>
      </c>
      <c r="AO186" s="254">
        <f t="shared" si="25"/>
        <v>0</v>
      </c>
    </row>
    <row r="187" spans="1:41" s="73" customFormat="1" hidden="1" outlineLevel="1" x14ac:dyDescent="0.3">
      <c r="A187" s="653"/>
      <c r="B187" s="654"/>
      <c r="C187" s="654"/>
      <c r="D187" s="654"/>
      <c r="E187" s="654"/>
      <c r="F187" s="655"/>
      <c r="G187" s="455" t="s">
        <v>1122</v>
      </c>
      <c r="H187" s="100" t="s">
        <v>930</v>
      </c>
      <c r="I187" s="468"/>
      <c r="J187" s="483"/>
      <c r="K187" s="135"/>
      <c r="L187" s="135"/>
      <c r="M187" s="135"/>
      <c r="AE187" s="73" t="s">
        <v>1174</v>
      </c>
      <c r="AF187" t="str">
        <f t="shared" si="32"/>
        <v>Dividend equivalents</v>
      </c>
      <c r="AG187" s="205" t="str">
        <f t="shared" si="33"/>
        <v>D</v>
      </c>
      <c r="AH187" s="254">
        <f t="shared" si="31"/>
        <v>0</v>
      </c>
      <c r="AI187" s="254">
        <f t="shared" si="35"/>
        <v>0</v>
      </c>
      <c r="AM187" t="s">
        <v>1137</v>
      </c>
      <c r="AN187">
        <f t="shared" si="24"/>
        <v>0</v>
      </c>
      <c r="AO187" s="254">
        <f t="shared" si="25"/>
        <v>0</v>
      </c>
    </row>
    <row r="188" spans="1:41" s="73" customFormat="1" hidden="1" outlineLevel="1" x14ac:dyDescent="0.3">
      <c r="A188" s="487" t="s">
        <v>782</v>
      </c>
      <c r="B188" s="321" t="s">
        <v>1088</v>
      </c>
      <c r="C188" s="119"/>
      <c r="D188" s="119"/>
      <c r="E188" s="119"/>
      <c r="F188" s="120"/>
      <c r="G188" s="456"/>
      <c r="H188" s="457"/>
      <c r="I188" s="468"/>
      <c r="J188" s="483"/>
      <c r="K188" s="135"/>
      <c r="L188" s="135"/>
      <c r="M188" s="135"/>
      <c r="AE188" s="73" t="s">
        <v>1175</v>
      </c>
      <c r="AF188">
        <f t="shared" si="32"/>
        <v>0</v>
      </c>
      <c r="AG188" s="205" t="str">
        <f t="shared" si="33"/>
        <v>D</v>
      </c>
      <c r="AH188" s="254">
        <f t="shared" si="31"/>
        <v>7</v>
      </c>
      <c r="AI188" s="254" t="str">
        <f t="shared" si="35"/>
        <v>Royalties</v>
      </c>
      <c r="AM188" t="s">
        <v>1137</v>
      </c>
      <c r="AN188">
        <f t="shared" si="24"/>
        <v>0</v>
      </c>
      <c r="AO188" s="254">
        <f t="shared" si="25"/>
        <v>0</v>
      </c>
    </row>
    <row r="189" spans="1:41" hidden="1" outlineLevel="1" x14ac:dyDescent="0.3">
      <c r="A189" s="656"/>
      <c r="B189" s="657"/>
      <c r="C189" s="657"/>
      <c r="D189" s="657"/>
      <c r="E189" s="657"/>
      <c r="F189" s="658"/>
      <c r="G189" s="455">
        <v>7</v>
      </c>
      <c r="H189" s="100" t="s">
        <v>1123</v>
      </c>
      <c r="I189" s="468"/>
      <c r="J189" s="483"/>
      <c r="K189" s="1"/>
      <c r="L189" s="1"/>
      <c r="M189" s="1"/>
      <c r="AE189" s="73" t="s">
        <v>1176</v>
      </c>
      <c r="AF189" t="str">
        <f t="shared" si="32"/>
        <v>Royalties</v>
      </c>
      <c r="AG189" s="205" t="str">
        <f t="shared" si="33"/>
        <v>D</v>
      </c>
      <c r="AH189" s="254">
        <f t="shared" si="31"/>
        <v>0</v>
      </c>
      <c r="AI189" s="254">
        <f t="shared" si="35"/>
        <v>0</v>
      </c>
      <c r="AM189" t="s">
        <v>1137</v>
      </c>
      <c r="AN189">
        <f t="shared" si="24"/>
        <v>0</v>
      </c>
      <c r="AO189" s="254">
        <f t="shared" si="25"/>
        <v>0</v>
      </c>
    </row>
    <row r="190" spans="1:41" hidden="1" outlineLevel="1" x14ac:dyDescent="0.3">
      <c r="A190" s="656"/>
      <c r="B190" s="657"/>
      <c r="C190" s="657"/>
      <c r="D190" s="657"/>
      <c r="E190" s="657"/>
      <c r="F190" s="658"/>
      <c r="G190" s="456"/>
      <c r="H190" s="457"/>
      <c r="I190" s="468"/>
      <c r="J190" s="483"/>
      <c r="K190" s="1"/>
      <c r="L190" s="1"/>
      <c r="M190" s="1"/>
      <c r="AE190" s="73" t="s">
        <v>1177</v>
      </c>
      <c r="AF190">
        <f t="shared" si="32"/>
        <v>0</v>
      </c>
      <c r="AG190" s="205" t="str">
        <f t="shared" si="33"/>
        <v>D</v>
      </c>
      <c r="AH190" s="254">
        <f t="shared" si="31"/>
        <v>8</v>
      </c>
      <c r="AI190" s="254" t="str">
        <f t="shared" si="35"/>
        <v>Net short-term capital gain (loss)</v>
      </c>
      <c r="AN190">
        <f t="shared" si="24"/>
        <v>17</v>
      </c>
      <c r="AO190" s="254" t="str">
        <f t="shared" si="25"/>
        <v>Alternative minimum tax (AMT) items</v>
      </c>
    </row>
    <row r="191" spans="1:41" hidden="1" outlineLevel="1" x14ac:dyDescent="0.3">
      <c r="A191" s="653"/>
      <c r="B191" s="654"/>
      <c r="C191" s="654"/>
      <c r="D191" s="654"/>
      <c r="E191" s="654"/>
      <c r="F191" s="655"/>
      <c r="G191" s="455">
        <v>8</v>
      </c>
      <c r="H191" s="100" t="s">
        <v>1124</v>
      </c>
      <c r="I191" s="455">
        <v>17</v>
      </c>
      <c r="J191" s="481" t="s">
        <v>932</v>
      </c>
      <c r="K191" s="1"/>
      <c r="L191" s="1"/>
      <c r="M191" s="1"/>
      <c r="AE191" s="73" t="s">
        <v>1173</v>
      </c>
      <c r="AF191" t="str">
        <f t="shared" si="32"/>
        <v>Net short-term capital gain (loss)</v>
      </c>
      <c r="AG191" s="205" t="str">
        <f t="shared" si="33"/>
        <v>D</v>
      </c>
      <c r="AH191" s="254">
        <f t="shared" si="31"/>
        <v>0</v>
      </c>
      <c r="AI191" s="254">
        <f t="shared" si="35"/>
        <v>0</v>
      </c>
      <c r="AM191" t="s">
        <v>932</v>
      </c>
      <c r="AN191">
        <f t="shared" si="24"/>
        <v>0</v>
      </c>
      <c r="AO191" s="254">
        <f t="shared" si="25"/>
        <v>0</v>
      </c>
    </row>
    <row r="192" spans="1:41" hidden="1" outlineLevel="1" x14ac:dyDescent="0.3">
      <c r="A192" s="85" t="s">
        <v>785</v>
      </c>
      <c r="B192" s="413">
        <v>0</v>
      </c>
      <c r="C192" s="198" t="s">
        <v>1185</v>
      </c>
      <c r="D192" s="413">
        <v>0</v>
      </c>
      <c r="E192" s="32" t="s">
        <v>1188</v>
      </c>
      <c r="F192" s="32"/>
      <c r="G192" s="456"/>
      <c r="H192" s="457"/>
      <c r="I192" s="468"/>
      <c r="J192" s="483"/>
      <c r="K192" s="1"/>
      <c r="L192" s="1"/>
      <c r="M192" s="1"/>
      <c r="AE192" s="73" t="s">
        <v>1178</v>
      </c>
      <c r="AF192">
        <f t="shared" si="32"/>
        <v>0</v>
      </c>
      <c r="AG192" s="205" t="str">
        <f t="shared" si="33"/>
        <v>D</v>
      </c>
      <c r="AH192" s="254" t="str">
        <f t="shared" si="31"/>
        <v>9a</v>
      </c>
      <c r="AI192" s="254" t="str">
        <f t="shared" si="35"/>
        <v>Net long-term capital gain (loss)</v>
      </c>
      <c r="AM192" t="s">
        <v>932</v>
      </c>
      <c r="AN192">
        <f t="shared" si="24"/>
        <v>0</v>
      </c>
      <c r="AO192" s="254">
        <f t="shared" si="25"/>
        <v>0</v>
      </c>
    </row>
    <row r="193" spans="1:41" hidden="1" outlineLevel="1" x14ac:dyDescent="0.3">
      <c r="A193" s="38"/>
      <c r="B193" s="32"/>
      <c r="C193" s="198" t="s">
        <v>1186</v>
      </c>
      <c r="D193" s="32"/>
      <c r="E193" s="32" t="s">
        <v>1189</v>
      </c>
      <c r="F193" s="32"/>
      <c r="G193" s="455" t="s">
        <v>1125</v>
      </c>
      <c r="H193" s="100" t="s">
        <v>1126</v>
      </c>
      <c r="I193" s="468"/>
      <c r="J193" s="483"/>
      <c r="K193" s="1"/>
      <c r="L193" s="1"/>
      <c r="M193" s="1"/>
      <c r="AE193" s="73" t="s">
        <v>1179</v>
      </c>
      <c r="AF193" t="str">
        <f t="shared" si="32"/>
        <v>Net long-term capital gain (loss)</v>
      </c>
      <c r="AG193" s="205" t="str">
        <f t="shared" si="33"/>
        <v>D</v>
      </c>
      <c r="AH193" s="254">
        <f t="shared" si="31"/>
        <v>0</v>
      </c>
      <c r="AI193" s="254">
        <f t="shared" si="35"/>
        <v>0</v>
      </c>
      <c r="AM193" t="s">
        <v>932</v>
      </c>
      <c r="AN193">
        <f t="shared" si="24"/>
        <v>0</v>
      </c>
      <c r="AO193" s="254">
        <f t="shared" si="25"/>
        <v>0</v>
      </c>
    </row>
    <row r="194" spans="1:41" hidden="1" outlineLevel="1" x14ac:dyDescent="0.3">
      <c r="A194" s="85" t="s">
        <v>787</v>
      </c>
      <c r="B194" s="413">
        <v>0</v>
      </c>
      <c r="C194" s="198" t="s">
        <v>1187</v>
      </c>
      <c r="D194" s="413">
        <v>0</v>
      </c>
      <c r="E194" s="32" t="s">
        <v>1089</v>
      </c>
      <c r="F194" s="32"/>
      <c r="G194" s="456"/>
      <c r="H194" s="457"/>
      <c r="I194" s="468"/>
      <c r="J194" s="483"/>
      <c r="K194" s="1"/>
      <c r="L194" s="1"/>
      <c r="M194" s="1"/>
      <c r="AE194" s="73" t="s">
        <v>1158</v>
      </c>
      <c r="AF194">
        <f t="shared" si="32"/>
        <v>0</v>
      </c>
      <c r="AG194" s="205" t="str">
        <f t="shared" si="33"/>
        <v>D</v>
      </c>
      <c r="AH194" s="254" t="str">
        <f t="shared" si="31"/>
        <v>9b</v>
      </c>
      <c r="AI194" s="254" t="str">
        <f t="shared" si="35"/>
        <v>Collectibles (28%) gain (loss)</v>
      </c>
      <c r="AM194" t="s">
        <v>932</v>
      </c>
      <c r="AN194">
        <f t="shared" si="24"/>
        <v>0</v>
      </c>
      <c r="AO194" s="254">
        <f t="shared" si="25"/>
        <v>0</v>
      </c>
    </row>
    <row r="195" spans="1:41" hidden="1" outlineLevel="1" x14ac:dyDescent="0.3">
      <c r="A195" s="38"/>
      <c r="B195" s="32"/>
      <c r="C195" s="32"/>
      <c r="D195" s="32"/>
      <c r="E195" s="32"/>
      <c r="F195" s="32"/>
      <c r="G195" s="455" t="s">
        <v>1127</v>
      </c>
      <c r="H195" s="100" t="s">
        <v>1128</v>
      </c>
      <c r="I195" s="468"/>
      <c r="J195" s="483"/>
      <c r="K195" s="1"/>
      <c r="L195" s="1"/>
      <c r="M195" s="1"/>
      <c r="AE195" s="73" t="s">
        <v>423</v>
      </c>
      <c r="AF195" t="str">
        <f t="shared" si="32"/>
        <v>Collectibles (28%) gain (loss)</v>
      </c>
      <c r="AG195" s="205" t="str">
        <f t="shared" si="33"/>
        <v>D</v>
      </c>
      <c r="AH195" s="254">
        <f>G196</f>
        <v>0</v>
      </c>
      <c r="AI195" s="254">
        <f>H196</f>
        <v>0</v>
      </c>
      <c r="AM195" t="s">
        <v>932</v>
      </c>
      <c r="AN195">
        <f t="shared" si="24"/>
        <v>0</v>
      </c>
      <c r="AO195" s="254">
        <f t="shared" si="25"/>
        <v>0</v>
      </c>
    </row>
    <row r="196" spans="1:41" hidden="1" outlineLevel="1" x14ac:dyDescent="0.3">
      <c r="A196" s="85" t="s">
        <v>1090</v>
      </c>
      <c r="B196" s="32" t="s">
        <v>1091</v>
      </c>
      <c r="C196" s="32"/>
      <c r="D196" s="32"/>
      <c r="E196" s="32"/>
      <c r="F196" s="32"/>
      <c r="G196" s="456"/>
      <c r="H196" s="457"/>
      <c r="I196" s="468"/>
      <c r="J196" s="483"/>
      <c r="K196" s="1"/>
      <c r="L196" s="1"/>
      <c r="M196" s="1"/>
      <c r="AE196" s="73" t="s">
        <v>361</v>
      </c>
      <c r="AF196">
        <f t="shared" si="32"/>
        <v>0</v>
      </c>
      <c r="AG196" s="205" t="str">
        <f t="shared" si="33"/>
        <v>D</v>
      </c>
      <c r="AH196" s="254" t="str">
        <f t="shared" ref="AH196:AH201" si="36">G197</f>
        <v>9c</v>
      </c>
      <c r="AI196" s="254" t="str">
        <f t="shared" ref="AI196:AI201" si="37">H197</f>
        <v>Unrecaptured section 1250 gain</v>
      </c>
      <c r="AN196">
        <f t="shared" si="24"/>
        <v>18</v>
      </c>
      <c r="AO196" s="254" t="str">
        <f t="shared" si="25"/>
        <v>Tax-exempt income and nondeductible expenses</v>
      </c>
    </row>
    <row r="197" spans="1:41" hidden="1" outlineLevel="1" x14ac:dyDescent="0.3">
      <c r="A197" s="38"/>
      <c r="B197" s="32"/>
      <c r="C197" s="32"/>
      <c r="D197" s="32"/>
      <c r="E197" s="32"/>
      <c r="F197" s="32"/>
      <c r="G197" s="455" t="s">
        <v>1129</v>
      </c>
      <c r="H197" s="100" t="s">
        <v>1130</v>
      </c>
      <c r="I197" s="455">
        <v>18</v>
      </c>
      <c r="J197" s="481" t="s">
        <v>1138</v>
      </c>
      <c r="K197" s="1"/>
      <c r="L197" s="1"/>
      <c r="M197" s="1"/>
      <c r="AE197" s="73" t="s">
        <v>1180</v>
      </c>
      <c r="AF197" t="str">
        <f t="shared" si="32"/>
        <v>Unrecaptured section 1250 gain</v>
      </c>
      <c r="AG197" s="205" t="str">
        <f t="shared" si="33"/>
        <v>D</v>
      </c>
      <c r="AH197" s="254">
        <f t="shared" si="36"/>
        <v>0</v>
      </c>
      <c r="AI197" s="254">
        <f t="shared" si="37"/>
        <v>0</v>
      </c>
      <c r="AM197" t="s">
        <v>1138</v>
      </c>
      <c r="AN197">
        <f t="shared" si="24"/>
        <v>0</v>
      </c>
      <c r="AO197" s="254">
        <f t="shared" si="25"/>
        <v>0</v>
      </c>
    </row>
    <row r="198" spans="1:41" hidden="1" outlineLevel="1" x14ac:dyDescent="0.3">
      <c r="A198" s="85" t="s">
        <v>1092</v>
      </c>
      <c r="B198" s="198" t="s">
        <v>1190</v>
      </c>
      <c r="C198" s="32"/>
      <c r="D198" s="32"/>
      <c r="E198" s="32"/>
      <c r="F198" s="413">
        <v>0</v>
      </c>
      <c r="G198" s="456"/>
      <c r="H198" s="457"/>
      <c r="I198" s="468"/>
      <c r="J198" s="483"/>
      <c r="K198" s="1"/>
      <c r="L198" s="1"/>
      <c r="M198" s="1"/>
      <c r="AE198" s="73" t="s">
        <v>1181</v>
      </c>
      <c r="AF198">
        <f t="shared" si="32"/>
        <v>0</v>
      </c>
      <c r="AG198" s="205" t="str">
        <f t="shared" si="33"/>
        <v>D</v>
      </c>
      <c r="AH198" s="254">
        <f t="shared" si="36"/>
        <v>10</v>
      </c>
      <c r="AI198" s="254" t="str">
        <f t="shared" si="37"/>
        <v>Net section 1231 gain (loss)</v>
      </c>
      <c r="AM198" t="s">
        <v>1138</v>
      </c>
      <c r="AN198">
        <f t="shared" si="24"/>
        <v>0</v>
      </c>
      <c r="AO198" s="254">
        <f t="shared" si="25"/>
        <v>0</v>
      </c>
    </row>
    <row r="199" spans="1:41" hidden="1" outlineLevel="1" x14ac:dyDescent="0.3">
      <c r="A199" s="38"/>
      <c r="B199" s="32"/>
      <c r="C199" s="32"/>
      <c r="D199" s="32"/>
      <c r="E199" s="32"/>
      <c r="F199" s="32"/>
      <c r="G199" s="455">
        <v>10</v>
      </c>
      <c r="H199" s="100" t="s">
        <v>1131</v>
      </c>
      <c r="I199" s="468"/>
      <c r="J199" s="483"/>
      <c r="K199" s="1"/>
      <c r="L199" s="1"/>
      <c r="M199" s="1"/>
      <c r="AF199" t="str">
        <f t="shared" si="32"/>
        <v>Net section 1231 gain (loss)</v>
      </c>
      <c r="AG199" s="205" t="str">
        <f t="shared" si="33"/>
        <v>D</v>
      </c>
      <c r="AH199" s="254">
        <f t="shared" si="36"/>
        <v>0</v>
      </c>
      <c r="AI199" s="254">
        <f t="shared" si="37"/>
        <v>0</v>
      </c>
      <c r="AM199" t="s">
        <v>1138</v>
      </c>
      <c r="AN199">
        <f t="shared" si="24"/>
        <v>0</v>
      </c>
      <c r="AO199" s="254">
        <f t="shared" si="25"/>
        <v>0</v>
      </c>
    </row>
    <row r="200" spans="1:41" hidden="1" outlineLevel="1" x14ac:dyDescent="0.3">
      <c r="A200" s="85" t="s">
        <v>793</v>
      </c>
      <c r="B200" s="32" t="s">
        <v>1093</v>
      </c>
      <c r="C200" s="32"/>
      <c r="D200" s="32"/>
      <c r="E200" s="32"/>
      <c r="F200" s="32"/>
      <c r="G200" s="456"/>
      <c r="H200" s="457"/>
      <c r="I200" s="468"/>
      <c r="J200" s="483"/>
      <c r="K200" s="1"/>
      <c r="L200" s="1"/>
      <c r="M200" s="1"/>
      <c r="AF200">
        <f t="shared" si="32"/>
        <v>0</v>
      </c>
      <c r="AG200" s="205" t="str">
        <f t="shared" si="33"/>
        <v>D</v>
      </c>
      <c r="AH200" s="254">
        <f t="shared" si="36"/>
        <v>11</v>
      </c>
      <c r="AI200" s="254" t="str">
        <f t="shared" si="37"/>
        <v>Other income (loss)</v>
      </c>
      <c r="AM200" t="s">
        <v>1138</v>
      </c>
      <c r="AN200">
        <f t="shared" si="24"/>
        <v>0</v>
      </c>
      <c r="AO200" s="254">
        <f t="shared" si="25"/>
        <v>0</v>
      </c>
    </row>
    <row r="201" spans="1:41" hidden="1" outlineLevel="1" x14ac:dyDescent="0.3">
      <c r="A201" s="38"/>
      <c r="B201" s="145" t="s">
        <v>1094</v>
      </c>
      <c r="C201" s="145"/>
      <c r="D201" s="145" t="s">
        <v>1095</v>
      </c>
      <c r="E201" s="32"/>
      <c r="F201" s="32"/>
      <c r="G201" s="455">
        <v>11</v>
      </c>
      <c r="H201" s="100" t="s">
        <v>1132</v>
      </c>
      <c r="I201" s="468"/>
      <c r="J201" s="483"/>
      <c r="K201" s="1"/>
      <c r="L201" s="1"/>
      <c r="M201" s="1"/>
      <c r="AF201" t="str">
        <f t="shared" si="32"/>
        <v>Other income (loss)</v>
      </c>
      <c r="AG201" s="205" t="str">
        <f t="shared" si="33"/>
        <v>D</v>
      </c>
      <c r="AH201" s="254">
        <f t="shared" si="36"/>
        <v>0</v>
      </c>
      <c r="AI201" s="254">
        <f t="shared" si="37"/>
        <v>0</v>
      </c>
      <c r="AM201" t="s">
        <v>1138</v>
      </c>
      <c r="AN201">
        <f t="shared" ref="AN201:AN264" si="38">I202</f>
        <v>0</v>
      </c>
      <c r="AO201" s="254">
        <f t="shared" si="25"/>
        <v>0</v>
      </c>
    </row>
    <row r="202" spans="1:41" hidden="1" outlineLevel="1" x14ac:dyDescent="0.3">
      <c r="A202" s="38" t="s">
        <v>1096</v>
      </c>
      <c r="B202" s="468"/>
      <c r="C202" s="32" t="s">
        <v>1097</v>
      </c>
      <c r="D202" s="468"/>
      <c r="E202" s="32" t="s">
        <v>1097</v>
      </c>
      <c r="F202" s="32"/>
      <c r="G202" s="468"/>
      <c r="H202" s="467"/>
      <c r="I202" s="468"/>
      <c r="J202" s="483"/>
      <c r="K202" s="1"/>
      <c r="L202" s="1"/>
      <c r="M202" s="1"/>
      <c r="AF202" t="s">
        <v>1132</v>
      </c>
      <c r="AG202" s="205" t="str">
        <f t="shared" si="33"/>
        <v>D</v>
      </c>
      <c r="AH202" s="254">
        <f>G203</f>
        <v>0</v>
      </c>
      <c r="AI202" s="254">
        <f>H203</f>
        <v>0</v>
      </c>
      <c r="AN202">
        <f t="shared" si="38"/>
        <v>19</v>
      </c>
      <c r="AO202" s="254" t="str">
        <f t="shared" si="25"/>
        <v>Distributions</v>
      </c>
    </row>
    <row r="203" spans="1:41" hidden="1" outlineLevel="1" x14ac:dyDescent="0.3">
      <c r="A203" s="38" t="s">
        <v>1098</v>
      </c>
      <c r="B203" s="468"/>
      <c r="C203" s="32" t="s">
        <v>1097</v>
      </c>
      <c r="D203" s="468"/>
      <c r="E203" s="32" t="s">
        <v>1097</v>
      </c>
      <c r="F203" s="32"/>
      <c r="G203" s="468"/>
      <c r="H203" s="467"/>
      <c r="I203" s="455">
        <v>19</v>
      </c>
      <c r="J203" s="481" t="s">
        <v>1139</v>
      </c>
      <c r="K203" s="1"/>
      <c r="L203" s="1"/>
      <c r="M203" s="1"/>
      <c r="AF203" t="s">
        <v>1132</v>
      </c>
      <c r="AG203" s="205" t="str">
        <f t="shared" si="33"/>
        <v>D</v>
      </c>
      <c r="AH203" s="254">
        <f t="shared" ref="AH203:AH223" si="39">G204</f>
        <v>0</v>
      </c>
      <c r="AI203" s="254">
        <f t="shared" ref="AI203:AI223" si="40">H204</f>
        <v>0</v>
      </c>
      <c r="AM203" t="s">
        <v>1139</v>
      </c>
      <c r="AN203">
        <f t="shared" si="38"/>
        <v>0</v>
      </c>
      <c r="AO203" s="254">
        <f t="shared" ref="AO203:AO266" si="41">J204</f>
        <v>0</v>
      </c>
    </row>
    <row r="204" spans="1:41" hidden="1" outlineLevel="1" x14ac:dyDescent="0.3">
      <c r="A204" s="38" t="s">
        <v>1099</v>
      </c>
      <c r="B204" s="468"/>
      <c r="C204" s="32" t="s">
        <v>1097</v>
      </c>
      <c r="D204" s="468"/>
      <c r="E204" s="32" t="s">
        <v>1097</v>
      </c>
      <c r="F204" s="32"/>
      <c r="G204" s="468"/>
      <c r="H204" s="467"/>
      <c r="I204" s="468"/>
      <c r="J204" s="483"/>
      <c r="K204" s="1"/>
      <c r="L204" s="1"/>
      <c r="M204" s="1"/>
      <c r="AF204" t="s">
        <v>1132</v>
      </c>
      <c r="AG204" s="205" t="str">
        <f t="shared" si="33"/>
        <v>D</v>
      </c>
      <c r="AH204" s="254">
        <f t="shared" si="39"/>
        <v>0</v>
      </c>
      <c r="AI204" s="254">
        <f t="shared" si="40"/>
        <v>0</v>
      </c>
      <c r="AM204" t="s">
        <v>1139</v>
      </c>
      <c r="AN204">
        <f t="shared" si="38"/>
        <v>0</v>
      </c>
      <c r="AO204" s="254">
        <f t="shared" si="41"/>
        <v>0</v>
      </c>
    </row>
    <row r="205" spans="1:41" hidden="1" outlineLevel="1" x14ac:dyDescent="0.3">
      <c r="A205" s="38"/>
      <c r="B205" s="32"/>
      <c r="C205" s="32"/>
      <c r="D205" s="32"/>
      <c r="E205" s="32"/>
      <c r="F205" s="32"/>
      <c r="G205" s="468"/>
      <c r="H205" s="467"/>
      <c r="I205" s="468"/>
      <c r="J205" s="483"/>
      <c r="K205" s="1"/>
      <c r="L205" s="1"/>
      <c r="M205" s="1"/>
      <c r="AF205" t="s">
        <v>1132</v>
      </c>
      <c r="AG205" s="205" t="str">
        <f t="shared" si="33"/>
        <v>D</v>
      </c>
      <c r="AH205" s="254">
        <f t="shared" si="39"/>
        <v>0</v>
      </c>
      <c r="AI205" s="254">
        <f t="shared" si="40"/>
        <v>0</v>
      </c>
      <c r="AM205" t="s">
        <v>1139</v>
      </c>
      <c r="AN205">
        <f t="shared" si="38"/>
        <v>0</v>
      </c>
      <c r="AO205" s="254">
        <f t="shared" si="41"/>
        <v>0</v>
      </c>
    </row>
    <row r="206" spans="1:41" hidden="1" outlineLevel="1" x14ac:dyDescent="0.3">
      <c r="A206" s="85" t="s">
        <v>1100</v>
      </c>
      <c r="B206" s="32" t="s">
        <v>1101</v>
      </c>
      <c r="C206" s="32"/>
      <c r="D206" s="32"/>
      <c r="E206" s="32"/>
      <c r="F206" s="32"/>
      <c r="G206" s="468"/>
      <c r="H206" s="467"/>
      <c r="I206" s="468"/>
      <c r="J206" s="483"/>
      <c r="K206" s="1"/>
      <c r="L206" s="1"/>
      <c r="M206" s="1"/>
      <c r="AF206" t="s">
        <v>1132</v>
      </c>
      <c r="AG206" s="205" t="str">
        <f t="shared" si="33"/>
        <v>D</v>
      </c>
      <c r="AH206" s="254">
        <f t="shared" si="39"/>
        <v>12</v>
      </c>
      <c r="AI206" s="254" t="str">
        <f t="shared" si="40"/>
        <v>Section 179 deduction</v>
      </c>
      <c r="AM206" t="s">
        <v>1139</v>
      </c>
      <c r="AN206">
        <f t="shared" si="38"/>
        <v>0</v>
      </c>
      <c r="AO206" s="254">
        <f t="shared" si="41"/>
        <v>0</v>
      </c>
    </row>
    <row r="207" spans="1:41" hidden="1" outlineLevel="1" x14ac:dyDescent="0.3">
      <c r="A207" s="38"/>
      <c r="B207" s="145" t="s">
        <v>1094</v>
      </c>
      <c r="C207" s="145"/>
      <c r="D207" s="145" t="s">
        <v>1095</v>
      </c>
      <c r="E207" s="32"/>
      <c r="F207" s="32"/>
      <c r="G207" s="455">
        <v>12</v>
      </c>
      <c r="H207" s="100" t="s">
        <v>1133</v>
      </c>
      <c r="I207" s="468"/>
      <c r="J207" s="483"/>
      <c r="K207" s="1"/>
      <c r="L207" s="1"/>
      <c r="M207" s="1"/>
      <c r="AF207" t="str">
        <f t="shared" ref="AF207:AF223" si="42">H207</f>
        <v>Section 179 deduction</v>
      </c>
      <c r="AG207" s="205" t="str">
        <f t="shared" si="33"/>
        <v>D</v>
      </c>
      <c r="AH207" s="254">
        <f t="shared" si="39"/>
        <v>0</v>
      </c>
      <c r="AI207" s="254">
        <f t="shared" si="40"/>
        <v>0</v>
      </c>
      <c r="AN207">
        <f t="shared" si="38"/>
        <v>20</v>
      </c>
      <c r="AO207" s="254" t="str">
        <f t="shared" si="41"/>
        <v>Other information</v>
      </c>
    </row>
    <row r="208" spans="1:41" hidden="1" outlineLevel="1" x14ac:dyDescent="0.3">
      <c r="A208" s="490" t="s">
        <v>1194</v>
      </c>
      <c r="B208" s="468"/>
      <c r="C208" s="491" t="s">
        <v>1102</v>
      </c>
      <c r="D208" s="468"/>
      <c r="E208" s="32"/>
      <c r="F208" s="32"/>
      <c r="G208" s="456"/>
      <c r="H208" s="457"/>
      <c r="I208" s="455">
        <v>20</v>
      </c>
      <c r="J208" s="481" t="s">
        <v>1140</v>
      </c>
      <c r="K208" s="1"/>
      <c r="L208" s="1"/>
      <c r="M208" s="1"/>
      <c r="AF208">
        <f t="shared" si="42"/>
        <v>0</v>
      </c>
      <c r="AG208" s="205" t="str">
        <f t="shared" si="33"/>
        <v>D</v>
      </c>
      <c r="AH208" s="254">
        <f t="shared" si="39"/>
        <v>13</v>
      </c>
      <c r="AI208" s="254" t="str">
        <f t="shared" si="40"/>
        <v>Other deductions</v>
      </c>
      <c r="AM208" t="s">
        <v>1140</v>
      </c>
      <c r="AN208">
        <f t="shared" si="38"/>
        <v>0</v>
      </c>
      <c r="AO208" s="254">
        <f t="shared" si="41"/>
        <v>0</v>
      </c>
    </row>
    <row r="209" spans="1:41" hidden="1" outlineLevel="1" x14ac:dyDescent="0.3">
      <c r="A209" s="479" t="s">
        <v>1191</v>
      </c>
      <c r="B209" s="659"/>
      <c r="C209" s="32"/>
      <c r="D209" s="659"/>
      <c r="E209" s="32"/>
      <c r="F209" s="32"/>
      <c r="G209" s="455">
        <v>13</v>
      </c>
      <c r="H209" s="100" t="s">
        <v>1134</v>
      </c>
      <c r="I209" s="468"/>
      <c r="J209" s="483"/>
      <c r="K209" s="1"/>
      <c r="L209" s="1"/>
      <c r="M209" s="1"/>
      <c r="AF209" t="str">
        <f t="shared" si="42"/>
        <v>Other deductions</v>
      </c>
      <c r="AG209" s="205" t="str">
        <f t="shared" si="33"/>
        <v>D</v>
      </c>
      <c r="AH209" s="254">
        <f t="shared" si="39"/>
        <v>0</v>
      </c>
      <c r="AI209" s="254">
        <f t="shared" si="40"/>
        <v>0</v>
      </c>
      <c r="AM209" t="s">
        <v>1140</v>
      </c>
      <c r="AN209">
        <f t="shared" si="38"/>
        <v>0</v>
      </c>
      <c r="AO209" s="254">
        <f t="shared" si="41"/>
        <v>0</v>
      </c>
    </row>
    <row r="210" spans="1:41" hidden="1" outlineLevel="1" x14ac:dyDescent="0.3">
      <c r="A210" s="490" t="s">
        <v>1192</v>
      </c>
      <c r="B210" s="660"/>
      <c r="C210" s="491" t="s">
        <v>1102</v>
      </c>
      <c r="D210" s="660"/>
      <c r="E210" s="32"/>
      <c r="F210" s="32"/>
      <c r="G210" s="496"/>
      <c r="H210" s="467"/>
      <c r="I210" s="468"/>
      <c r="J210" s="483"/>
      <c r="K210" s="1"/>
      <c r="L210" s="1"/>
      <c r="M210" s="1"/>
      <c r="AF210" t="s">
        <v>1134</v>
      </c>
      <c r="AG210" s="205" t="str">
        <f t="shared" si="33"/>
        <v>D</v>
      </c>
      <c r="AH210" s="254">
        <f t="shared" si="39"/>
        <v>0</v>
      </c>
      <c r="AI210" s="254">
        <f t="shared" si="40"/>
        <v>0</v>
      </c>
      <c r="AM210" t="s">
        <v>1140</v>
      </c>
      <c r="AN210">
        <f t="shared" si="38"/>
        <v>0</v>
      </c>
      <c r="AO210" s="254">
        <f t="shared" si="41"/>
        <v>0</v>
      </c>
    </row>
    <row r="211" spans="1:41" hidden="1" outlineLevel="1" x14ac:dyDescent="0.3">
      <c r="A211" s="490" t="s">
        <v>1193</v>
      </c>
      <c r="B211" s="468"/>
      <c r="C211" s="471" t="s">
        <v>1102</v>
      </c>
      <c r="D211" s="468"/>
      <c r="E211" s="121"/>
      <c r="F211" s="122"/>
      <c r="G211" s="496"/>
      <c r="H211" s="467"/>
      <c r="I211" s="468"/>
      <c r="J211" s="483"/>
      <c r="K211" s="1"/>
      <c r="L211" s="1"/>
      <c r="M211" s="1"/>
      <c r="AF211" t="s">
        <v>1134</v>
      </c>
      <c r="AG211" s="205" t="str">
        <f t="shared" si="33"/>
        <v>D</v>
      </c>
      <c r="AH211" s="254">
        <f t="shared" si="39"/>
        <v>0</v>
      </c>
      <c r="AI211" s="254">
        <f t="shared" si="40"/>
        <v>0</v>
      </c>
      <c r="AM211" t="s">
        <v>1140</v>
      </c>
      <c r="AN211">
        <f t="shared" si="38"/>
        <v>0</v>
      </c>
      <c r="AO211" s="254">
        <f t="shared" si="41"/>
        <v>0</v>
      </c>
    </row>
    <row r="212" spans="1:41" hidden="1" outlineLevel="1" x14ac:dyDescent="0.3">
      <c r="A212" s="492" t="s">
        <v>1103</v>
      </c>
      <c r="B212" s="119" t="s">
        <v>1104</v>
      </c>
      <c r="C212" s="119"/>
      <c r="D212" s="119"/>
      <c r="E212" s="119"/>
      <c r="F212" s="120"/>
      <c r="G212" s="495"/>
      <c r="H212" s="467"/>
      <c r="I212" s="468"/>
      <c r="J212" s="483"/>
      <c r="K212" s="1"/>
      <c r="L212" s="1"/>
      <c r="M212" s="1"/>
      <c r="AF212" t="s">
        <v>1134</v>
      </c>
      <c r="AG212" s="205" t="str">
        <f t="shared" si="33"/>
        <v>D</v>
      </c>
      <c r="AH212" s="254">
        <f t="shared" si="39"/>
        <v>0</v>
      </c>
      <c r="AI212" s="254">
        <f t="shared" si="40"/>
        <v>0</v>
      </c>
      <c r="AM212" t="s">
        <v>1140</v>
      </c>
      <c r="AN212">
        <f t="shared" si="38"/>
        <v>0</v>
      </c>
      <c r="AO212" s="254">
        <f t="shared" si="41"/>
        <v>0</v>
      </c>
    </row>
    <row r="213" spans="1:41" hidden="1" outlineLevel="1" x14ac:dyDescent="0.3">
      <c r="A213" s="38"/>
      <c r="B213" s="32" t="s">
        <v>1105</v>
      </c>
      <c r="C213" s="32"/>
      <c r="D213" s="32"/>
      <c r="E213" s="32"/>
      <c r="F213" s="131"/>
      <c r="G213" s="495"/>
      <c r="H213" s="467"/>
      <c r="I213" s="468"/>
      <c r="J213" s="483"/>
      <c r="K213" s="1"/>
      <c r="L213" s="1"/>
      <c r="M213" s="1"/>
      <c r="AF213" t="s">
        <v>1134</v>
      </c>
      <c r="AG213" s="205" t="str">
        <f t="shared" si="33"/>
        <v>D</v>
      </c>
      <c r="AH213" s="254">
        <f t="shared" si="39"/>
        <v>0</v>
      </c>
      <c r="AI213" s="254">
        <f t="shared" si="40"/>
        <v>0</v>
      </c>
      <c r="AM213" t="s">
        <v>1140</v>
      </c>
      <c r="AN213">
        <f t="shared" si="38"/>
        <v>0</v>
      </c>
      <c r="AO213" s="254">
        <f t="shared" si="41"/>
        <v>0</v>
      </c>
    </row>
    <row r="214" spans="1:41" hidden="1" outlineLevel="1" x14ac:dyDescent="0.3">
      <c r="A214" s="38"/>
      <c r="B214" s="32" t="s">
        <v>1106</v>
      </c>
      <c r="C214" s="32"/>
      <c r="D214" s="32"/>
      <c r="E214" s="32"/>
      <c r="F214" s="131"/>
      <c r="G214" s="495"/>
      <c r="H214" s="467"/>
      <c r="I214" s="468"/>
      <c r="J214" s="483"/>
      <c r="K214" s="1"/>
      <c r="L214" s="1"/>
      <c r="M214" s="1"/>
      <c r="AF214">
        <f>H214</f>
        <v>0</v>
      </c>
      <c r="AG214" s="205" t="str">
        <f t="shared" si="33"/>
        <v>D</v>
      </c>
      <c r="AH214" s="254">
        <f t="shared" si="39"/>
        <v>14</v>
      </c>
      <c r="AI214" s="254" t="str">
        <f t="shared" si="40"/>
        <v>Self-employment earnings (loss)</v>
      </c>
      <c r="AM214" t="s">
        <v>1140</v>
      </c>
      <c r="AN214">
        <f t="shared" si="38"/>
        <v>0</v>
      </c>
      <c r="AO214" s="254">
        <f t="shared" si="41"/>
        <v>0</v>
      </c>
    </row>
    <row r="215" spans="1:41" hidden="1" outlineLevel="1" x14ac:dyDescent="0.3">
      <c r="A215" s="38"/>
      <c r="B215" s="32" t="s">
        <v>1107</v>
      </c>
      <c r="C215" s="32"/>
      <c r="D215" s="32"/>
      <c r="E215" s="32"/>
      <c r="F215" s="131"/>
      <c r="G215" s="473">
        <v>14</v>
      </c>
      <c r="H215" s="100" t="s">
        <v>1135</v>
      </c>
      <c r="I215" s="468"/>
      <c r="J215" s="483"/>
      <c r="K215" s="1"/>
      <c r="L215" s="1"/>
      <c r="M215" s="1"/>
      <c r="AF215" t="str">
        <f>H215</f>
        <v>Self-employment earnings (loss)</v>
      </c>
      <c r="AG215" s="205" t="str">
        <f t="shared" si="33"/>
        <v>D</v>
      </c>
      <c r="AH215" s="254">
        <f t="shared" si="39"/>
        <v>0</v>
      </c>
      <c r="AI215" s="254">
        <f t="shared" si="40"/>
        <v>0</v>
      </c>
      <c r="AM215" t="s">
        <v>1140</v>
      </c>
      <c r="AN215">
        <f t="shared" si="38"/>
        <v>0</v>
      </c>
      <c r="AO215" s="254">
        <f t="shared" si="41"/>
        <v>0</v>
      </c>
    </row>
    <row r="216" spans="1:41" hidden="1" outlineLevel="1" x14ac:dyDescent="0.3">
      <c r="A216" s="38"/>
      <c r="B216" s="32" t="s">
        <v>1108</v>
      </c>
      <c r="C216" s="32"/>
      <c r="D216" s="32"/>
      <c r="E216" s="32"/>
      <c r="F216" s="131"/>
      <c r="G216" s="472"/>
      <c r="H216" s="467"/>
      <c r="I216" s="468"/>
      <c r="J216" s="483"/>
      <c r="K216" s="1"/>
      <c r="L216" s="1"/>
      <c r="M216" s="1"/>
      <c r="AF216" t="s">
        <v>1135</v>
      </c>
      <c r="AG216" s="205" t="str">
        <f t="shared" si="33"/>
        <v>D</v>
      </c>
      <c r="AH216" s="254">
        <f t="shared" si="39"/>
        <v>0</v>
      </c>
      <c r="AI216" s="254">
        <f t="shared" si="40"/>
        <v>0</v>
      </c>
      <c r="AM216" t="s">
        <v>1140</v>
      </c>
      <c r="AN216">
        <f t="shared" si="38"/>
        <v>0</v>
      </c>
      <c r="AO216" s="254">
        <f t="shared" si="41"/>
        <v>0</v>
      </c>
    </row>
    <row r="217" spans="1:41" hidden="1" outlineLevel="1" x14ac:dyDescent="0.3">
      <c r="A217" s="38"/>
      <c r="B217" s="413">
        <v>0</v>
      </c>
      <c r="C217" s="32" t="s">
        <v>1109</v>
      </c>
      <c r="D217" s="413">
        <v>0</v>
      </c>
      <c r="E217" s="32" t="s">
        <v>1110</v>
      </c>
      <c r="F217" s="131"/>
      <c r="G217" s="472"/>
      <c r="H217" s="467"/>
      <c r="I217" s="468"/>
      <c r="J217" s="483"/>
      <c r="K217" s="1"/>
      <c r="L217" s="1"/>
      <c r="M217" s="1"/>
      <c r="AF217">
        <f>H217</f>
        <v>0</v>
      </c>
      <c r="AG217" s="205" t="str">
        <f t="shared" si="33"/>
        <v>D</v>
      </c>
      <c r="AH217" s="254" t="str">
        <f t="shared" si="39"/>
        <v>For IRS use only</v>
      </c>
      <c r="AI217" s="254">
        <f t="shared" si="40"/>
        <v>0</v>
      </c>
      <c r="AM217" t="s">
        <v>1140</v>
      </c>
      <c r="AN217">
        <f t="shared" si="38"/>
        <v>0</v>
      </c>
      <c r="AO217" s="254">
        <f t="shared" si="41"/>
        <v>0</v>
      </c>
    </row>
    <row r="218" spans="1:41" hidden="1" outlineLevel="1" x14ac:dyDescent="0.3">
      <c r="A218" s="38"/>
      <c r="B218" s="413">
        <v>0</v>
      </c>
      <c r="C218" s="32" t="s">
        <v>1111</v>
      </c>
      <c r="D218" s="474">
        <v>0</v>
      </c>
      <c r="E218" s="32" t="s">
        <v>1112</v>
      </c>
      <c r="F218" s="131"/>
      <c r="G218" s="179" t="s">
        <v>1195</v>
      </c>
      <c r="H218" s="207"/>
      <c r="I218" s="207"/>
      <c r="J218" s="481"/>
      <c r="K218" s="1"/>
      <c r="L218" s="1"/>
      <c r="M218" s="1"/>
      <c r="AF218">
        <f t="shared" si="42"/>
        <v>0</v>
      </c>
      <c r="AG218" s="205" t="str">
        <f t="shared" si="33"/>
        <v>D</v>
      </c>
      <c r="AH218" s="254">
        <f t="shared" si="39"/>
        <v>0</v>
      </c>
      <c r="AI218" s="254">
        <f t="shared" si="40"/>
        <v>0</v>
      </c>
      <c r="AN218">
        <f t="shared" si="38"/>
        <v>0</v>
      </c>
      <c r="AO218" s="254">
        <f t="shared" si="41"/>
        <v>0</v>
      </c>
    </row>
    <row r="219" spans="1:41" hidden="1" outlineLevel="1" x14ac:dyDescent="0.3">
      <c r="A219" s="85" t="s">
        <v>1113</v>
      </c>
      <c r="B219" s="32"/>
      <c r="C219" s="32"/>
      <c r="D219" s="475"/>
      <c r="E219" s="476"/>
      <c r="F219" s="477"/>
      <c r="G219" s="180"/>
      <c r="H219" s="51"/>
      <c r="I219" s="51"/>
      <c r="J219" s="91"/>
      <c r="K219" s="1"/>
      <c r="L219" s="1"/>
      <c r="M219" s="1"/>
      <c r="AF219">
        <f t="shared" si="42"/>
        <v>0</v>
      </c>
      <c r="AG219" s="205" t="str">
        <f t="shared" si="33"/>
        <v>D</v>
      </c>
      <c r="AH219" s="254">
        <f t="shared" si="39"/>
        <v>0</v>
      </c>
      <c r="AI219" s="254">
        <f t="shared" si="40"/>
        <v>0</v>
      </c>
      <c r="AN219">
        <f t="shared" si="38"/>
        <v>0</v>
      </c>
      <c r="AO219" s="254">
        <f t="shared" si="41"/>
        <v>0</v>
      </c>
    </row>
    <row r="220" spans="1:41" hidden="1" outlineLevel="1" x14ac:dyDescent="0.3">
      <c r="A220" s="38"/>
      <c r="B220" s="198" t="s">
        <v>1114</v>
      </c>
      <c r="C220" s="32"/>
      <c r="D220" s="32"/>
      <c r="E220" s="32"/>
      <c r="F220" s="131"/>
      <c r="G220" s="180"/>
      <c r="H220" s="32"/>
      <c r="I220" s="32"/>
      <c r="J220" s="39"/>
      <c r="AF220">
        <f t="shared" si="42"/>
        <v>0</v>
      </c>
      <c r="AG220" s="205" t="str">
        <f t="shared" si="33"/>
        <v>D</v>
      </c>
      <c r="AH220" s="254">
        <f t="shared" si="39"/>
        <v>0</v>
      </c>
      <c r="AI220" s="254">
        <f t="shared" si="40"/>
        <v>0</v>
      </c>
      <c r="AN220">
        <f t="shared" si="38"/>
        <v>0</v>
      </c>
      <c r="AO220" s="254">
        <f t="shared" si="41"/>
        <v>0</v>
      </c>
    </row>
    <row r="221" spans="1:41" hidden="1" outlineLevel="1" x14ac:dyDescent="0.3">
      <c r="A221" s="38"/>
      <c r="B221" s="413">
        <v>0</v>
      </c>
      <c r="C221" s="32" t="s">
        <v>116</v>
      </c>
      <c r="D221" s="413">
        <v>0</v>
      </c>
      <c r="E221" s="32" t="s">
        <v>117</v>
      </c>
      <c r="F221" s="131"/>
      <c r="G221" s="180"/>
      <c r="H221" s="32"/>
      <c r="I221" s="32"/>
      <c r="J221" s="39"/>
      <c r="AF221">
        <f t="shared" si="42"/>
        <v>0</v>
      </c>
      <c r="AG221" s="205" t="str">
        <f t="shared" si="33"/>
        <v>D</v>
      </c>
      <c r="AH221" s="254">
        <f t="shared" si="39"/>
        <v>0</v>
      </c>
      <c r="AI221" s="254">
        <f t="shared" si="40"/>
        <v>0</v>
      </c>
      <c r="AN221">
        <f t="shared" si="38"/>
        <v>0</v>
      </c>
      <c r="AO221" s="254">
        <f t="shared" si="41"/>
        <v>0</v>
      </c>
    </row>
    <row r="222" spans="1:41" ht="15" hidden="1" outlineLevel="1" thickBot="1" x14ac:dyDescent="0.35">
      <c r="A222" s="65"/>
      <c r="B222" s="66" t="s">
        <v>1115</v>
      </c>
      <c r="C222" s="66"/>
      <c r="D222" s="66"/>
      <c r="E222" s="66"/>
      <c r="F222" s="493"/>
      <c r="G222" s="494"/>
      <c r="H222" s="66"/>
      <c r="I222" s="66"/>
      <c r="J222" s="89"/>
      <c r="AF222">
        <f t="shared" si="42"/>
        <v>0</v>
      </c>
      <c r="AG222" s="205" t="str">
        <f t="shared" si="33"/>
        <v>D</v>
      </c>
      <c r="AH222" s="254">
        <f t="shared" si="39"/>
        <v>0</v>
      </c>
      <c r="AI222" s="254">
        <f t="shared" si="40"/>
        <v>0</v>
      </c>
      <c r="AN222">
        <f t="shared" si="38"/>
        <v>0</v>
      </c>
      <c r="AO222" s="254">
        <f t="shared" si="41"/>
        <v>0</v>
      </c>
    </row>
    <row r="223" spans="1:41" collapsed="1" x14ac:dyDescent="0.3">
      <c r="A223" s="54" t="s">
        <v>1196</v>
      </c>
      <c r="B223" s="54"/>
      <c r="C223" s="54"/>
      <c r="AF223">
        <f t="shared" si="42"/>
        <v>0</v>
      </c>
      <c r="AH223" s="254">
        <f t="shared" si="39"/>
        <v>0</v>
      </c>
      <c r="AI223" s="254">
        <f t="shared" si="40"/>
        <v>0</v>
      </c>
      <c r="AN223">
        <f t="shared" si="38"/>
        <v>0</v>
      </c>
      <c r="AO223" s="254">
        <f t="shared" si="41"/>
        <v>0</v>
      </c>
    </row>
    <row r="224" spans="1:41" x14ac:dyDescent="0.3">
      <c r="AF224">
        <f t="shared" ref="AF224:AF258" si="43">H224</f>
        <v>0</v>
      </c>
      <c r="AG224">
        <f t="shared" ref="AG224:AG258" si="44">$F$6</f>
        <v>0</v>
      </c>
      <c r="AH224" s="254">
        <f t="shared" ref="AH224:AH257" si="45">G225</f>
        <v>0</v>
      </c>
      <c r="AI224" s="254">
        <f t="shared" ref="AI224:AI257" si="46">H225</f>
        <v>0</v>
      </c>
      <c r="AN224">
        <f t="shared" si="38"/>
        <v>0</v>
      </c>
      <c r="AO224" s="254">
        <f t="shared" si="41"/>
        <v>0</v>
      </c>
    </row>
    <row r="225" spans="32:41" x14ac:dyDescent="0.3">
      <c r="AF225">
        <f t="shared" si="43"/>
        <v>0</v>
      </c>
      <c r="AG225">
        <f t="shared" si="44"/>
        <v>0</v>
      </c>
      <c r="AH225" s="254">
        <f t="shared" si="45"/>
        <v>0</v>
      </c>
      <c r="AI225" s="254">
        <f t="shared" si="46"/>
        <v>0</v>
      </c>
      <c r="AN225">
        <f t="shared" si="38"/>
        <v>0</v>
      </c>
      <c r="AO225" s="254">
        <f t="shared" si="41"/>
        <v>0</v>
      </c>
    </row>
    <row r="226" spans="32:41" x14ac:dyDescent="0.3">
      <c r="AF226">
        <f t="shared" si="43"/>
        <v>0</v>
      </c>
      <c r="AG226">
        <f t="shared" si="44"/>
        <v>0</v>
      </c>
      <c r="AH226" s="254">
        <f t="shared" si="45"/>
        <v>0</v>
      </c>
      <c r="AI226" s="254">
        <f t="shared" si="46"/>
        <v>0</v>
      </c>
      <c r="AN226">
        <f t="shared" si="38"/>
        <v>0</v>
      </c>
      <c r="AO226" s="254">
        <f t="shared" si="41"/>
        <v>0</v>
      </c>
    </row>
    <row r="227" spans="32:41" x14ac:dyDescent="0.3">
      <c r="AF227">
        <f t="shared" si="43"/>
        <v>0</v>
      </c>
      <c r="AG227">
        <f t="shared" si="44"/>
        <v>0</v>
      </c>
      <c r="AH227" s="254">
        <f t="shared" si="45"/>
        <v>0</v>
      </c>
      <c r="AI227" s="254">
        <f t="shared" si="46"/>
        <v>0</v>
      </c>
      <c r="AN227">
        <f t="shared" si="38"/>
        <v>0</v>
      </c>
      <c r="AO227" s="254">
        <f t="shared" si="41"/>
        <v>0</v>
      </c>
    </row>
    <row r="228" spans="32:41" x14ac:dyDescent="0.3">
      <c r="AF228">
        <f t="shared" si="43"/>
        <v>0</v>
      </c>
      <c r="AG228">
        <f t="shared" si="44"/>
        <v>0</v>
      </c>
      <c r="AH228" s="254">
        <f t="shared" si="45"/>
        <v>0</v>
      </c>
      <c r="AI228" s="254">
        <f t="shared" si="46"/>
        <v>0</v>
      </c>
      <c r="AN228">
        <f t="shared" si="38"/>
        <v>0</v>
      </c>
      <c r="AO228" s="254">
        <f t="shared" si="41"/>
        <v>0</v>
      </c>
    </row>
    <row r="229" spans="32:41" x14ac:dyDescent="0.3">
      <c r="AF229">
        <f t="shared" si="43"/>
        <v>0</v>
      </c>
      <c r="AG229">
        <f t="shared" si="44"/>
        <v>0</v>
      </c>
      <c r="AH229" s="254">
        <f t="shared" si="45"/>
        <v>0</v>
      </c>
      <c r="AI229" s="254">
        <f t="shared" si="46"/>
        <v>0</v>
      </c>
      <c r="AN229">
        <f t="shared" si="38"/>
        <v>0</v>
      </c>
      <c r="AO229" s="254">
        <f t="shared" si="41"/>
        <v>0</v>
      </c>
    </row>
    <row r="230" spans="32:41" x14ac:dyDescent="0.3">
      <c r="AF230">
        <f t="shared" si="43"/>
        <v>0</v>
      </c>
      <c r="AG230">
        <f t="shared" si="44"/>
        <v>0</v>
      </c>
      <c r="AH230" s="254">
        <f t="shared" si="45"/>
        <v>0</v>
      </c>
      <c r="AI230" s="254">
        <f t="shared" si="46"/>
        <v>0</v>
      </c>
      <c r="AN230">
        <f t="shared" si="38"/>
        <v>0</v>
      </c>
      <c r="AO230" s="254">
        <f t="shared" si="41"/>
        <v>0</v>
      </c>
    </row>
    <row r="231" spans="32:41" x14ac:dyDescent="0.3">
      <c r="AF231">
        <f t="shared" si="43"/>
        <v>0</v>
      </c>
      <c r="AG231">
        <f t="shared" si="44"/>
        <v>0</v>
      </c>
      <c r="AH231" s="254">
        <f t="shared" si="45"/>
        <v>0</v>
      </c>
      <c r="AI231" s="254">
        <f t="shared" si="46"/>
        <v>0</v>
      </c>
      <c r="AN231">
        <f t="shared" si="38"/>
        <v>0</v>
      </c>
      <c r="AO231" s="254">
        <f t="shared" si="41"/>
        <v>0</v>
      </c>
    </row>
    <row r="232" spans="32:41" x14ac:dyDescent="0.3">
      <c r="AF232">
        <f t="shared" si="43"/>
        <v>0</v>
      </c>
      <c r="AG232">
        <f t="shared" si="44"/>
        <v>0</v>
      </c>
      <c r="AH232" s="254">
        <f t="shared" si="45"/>
        <v>0</v>
      </c>
      <c r="AI232" s="254">
        <f t="shared" si="46"/>
        <v>0</v>
      </c>
      <c r="AN232">
        <f t="shared" si="38"/>
        <v>0</v>
      </c>
      <c r="AO232" s="254">
        <f t="shared" si="41"/>
        <v>0</v>
      </c>
    </row>
    <row r="233" spans="32:41" x14ac:dyDescent="0.3">
      <c r="AF233">
        <f t="shared" si="43"/>
        <v>0</v>
      </c>
      <c r="AG233">
        <f t="shared" si="44"/>
        <v>0</v>
      </c>
      <c r="AH233" s="254">
        <f t="shared" si="45"/>
        <v>0</v>
      </c>
      <c r="AI233" s="254">
        <f t="shared" si="46"/>
        <v>0</v>
      </c>
      <c r="AN233">
        <f t="shared" si="38"/>
        <v>0</v>
      </c>
      <c r="AO233" s="254">
        <f t="shared" si="41"/>
        <v>0</v>
      </c>
    </row>
    <row r="234" spans="32:41" x14ac:dyDescent="0.3">
      <c r="AF234">
        <f t="shared" si="43"/>
        <v>0</v>
      </c>
      <c r="AG234">
        <f t="shared" si="44"/>
        <v>0</v>
      </c>
      <c r="AH234" s="254">
        <f t="shared" si="45"/>
        <v>0</v>
      </c>
      <c r="AI234" s="254">
        <f t="shared" si="46"/>
        <v>0</v>
      </c>
      <c r="AN234">
        <f t="shared" si="38"/>
        <v>0</v>
      </c>
      <c r="AO234" s="254">
        <f t="shared" si="41"/>
        <v>0</v>
      </c>
    </row>
    <row r="235" spans="32:41" x14ac:dyDescent="0.3">
      <c r="AF235">
        <f t="shared" si="43"/>
        <v>0</v>
      </c>
      <c r="AG235">
        <f t="shared" si="44"/>
        <v>0</v>
      </c>
      <c r="AH235" s="254">
        <f t="shared" si="45"/>
        <v>0</v>
      </c>
      <c r="AI235" s="254">
        <f t="shared" si="46"/>
        <v>0</v>
      </c>
      <c r="AN235">
        <f t="shared" si="38"/>
        <v>0</v>
      </c>
      <c r="AO235" s="254">
        <f t="shared" si="41"/>
        <v>0</v>
      </c>
    </row>
    <row r="236" spans="32:41" x14ac:dyDescent="0.3">
      <c r="AF236">
        <f t="shared" si="43"/>
        <v>0</v>
      </c>
      <c r="AG236">
        <f t="shared" si="44"/>
        <v>0</v>
      </c>
      <c r="AH236" s="254">
        <f t="shared" si="45"/>
        <v>0</v>
      </c>
      <c r="AI236" s="254">
        <f t="shared" si="46"/>
        <v>0</v>
      </c>
      <c r="AN236">
        <f t="shared" si="38"/>
        <v>0</v>
      </c>
      <c r="AO236" s="254">
        <f t="shared" si="41"/>
        <v>0</v>
      </c>
    </row>
    <row r="237" spans="32:41" x14ac:dyDescent="0.3">
      <c r="AF237">
        <f t="shared" si="43"/>
        <v>0</v>
      </c>
      <c r="AG237">
        <f t="shared" si="44"/>
        <v>0</v>
      </c>
      <c r="AH237" s="254">
        <f t="shared" si="45"/>
        <v>0</v>
      </c>
      <c r="AI237" s="254">
        <f t="shared" si="46"/>
        <v>0</v>
      </c>
      <c r="AN237">
        <f t="shared" si="38"/>
        <v>0</v>
      </c>
      <c r="AO237" s="254">
        <f t="shared" si="41"/>
        <v>0</v>
      </c>
    </row>
    <row r="238" spans="32:41" x14ac:dyDescent="0.3">
      <c r="AF238">
        <f t="shared" si="43"/>
        <v>0</v>
      </c>
      <c r="AG238">
        <f t="shared" si="44"/>
        <v>0</v>
      </c>
      <c r="AH238" s="254">
        <f t="shared" si="45"/>
        <v>0</v>
      </c>
      <c r="AI238" s="254">
        <f t="shared" si="46"/>
        <v>0</v>
      </c>
      <c r="AN238">
        <f t="shared" si="38"/>
        <v>0</v>
      </c>
      <c r="AO238" s="254">
        <f t="shared" si="41"/>
        <v>0</v>
      </c>
    </row>
    <row r="239" spans="32:41" x14ac:dyDescent="0.3">
      <c r="AF239">
        <f t="shared" si="43"/>
        <v>0</v>
      </c>
      <c r="AG239">
        <f t="shared" si="44"/>
        <v>0</v>
      </c>
      <c r="AH239" s="254">
        <f t="shared" si="45"/>
        <v>0</v>
      </c>
      <c r="AI239" s="254">
        <f t="shared" si="46"/>
        <v>0</v>
      </c>
      <c r="AN239">
        <f t="shared" si="38"/>
        <v>0</v>
      </c>
      <c r="AO239" s="254">
        <f t="shared" si="41"/>
        <v>0</v>
      </c>
    </row>
    <row r="240" spans="32:41" x14ac:dyDescent="0.3">
      <c r="AF240">
        <f t="shared" si="43"/>
        <v>0</v>
      </c>
      <c r="AG240">
        <f t="shared" si="44"/>
        <v>0</v>
      </c>
      <c r="AH240" s="254">
        <f t="shared" si="45"/>
        <v>0</v>
      </c>
      <c r="AI240" s="254">
        <f t="shared" si="46"/>
        <v>0</v>
      </c>
      <c r="AN240">
        <f t="shared" si="38"/>
        <v>0</v>
      </c>
      <c r="AO240" s="254">
        <f t="shared" si="41"/>
        <v>0</v>
      </c>
    </row>
    <row r="241" spans="32:41" x14ac:dyDescent="0.3">
      <c r="AF241">
        <f t="shared" si="43"/>
        <v>0</v>
      </c>
      <c r="AG241">
        <f t="shared" si="44"/>
        <v>0</v>
      </c>
      <c r="AH241" s="254">
        <f t="shared" si="45"/>
        <v>0</v>
      </c>
      <c r="AI241" s="254">
        <f t="shared" si="46"/>
        <v>0</v>
      </c>
      <c r="AN241">
        <f t="shared" si="38"/>
        <v>0</v>
      </c>
      <c r="AO241" s="254">
        <f t="shared" si="41"/>
        <v>0</v>
      </c>
    </row>
    <row r="242" spans="32:41" x14ac:dyDescent="0.3">
      <c r="AF242">
        <f t="shared" si="43"/>
        <v>0</v>
      </c>
      <c r="AG242">
        <f t="shared" si="44"/>
        <v>0</v>
      </c>
      <c r="AH242" s="254">
        <f t="shared" si="45"/>
        <v>0</v>
      </c>
      <c r="AI242" s="254">
        <f t="shared" si="46"/>
        <v>0</v>
      </c>
      <c r="AN242">
        <f t="shared" si="38"/>
        <v>0</v>
      </c>
      <c r="AO242" s="254">
        <f t="shared" si="41"/>
        <v>0</v>
      </c>
    </row>
    <row r="243" spans="32:41" x14ac:dyDescent="0.3">
      <c r="AF243">
        <f t="shared" si="43"/>
        <v>0</v>
      </c>
      <c r="AG243">
        <f t="shared" si="44"/>
        <v>0</v>
      </c>
      <c r="AH243" s="254">
        <f t="shared" si="45"/>
        <v>0</v>
      </c>
      <c r="AI243" s="254">
        <f t="shared" si="46"/>
        <v>0</v>
      </c>
      <c r="AN243">
        <f t="shared" si="38"/>
        <v>0</v>
      </c>
      <c r="AO243" s="254">
        <f t="shared" si="41"/>
        <v>0</v>
      </c>
    </row>
    <row r="244" spans="32:41" x14ac:dyDescent="0.3">
      <c r="AF244">
        <f t="shared" si="43"/>
        <v>0</v>
      </c>
      <c r="AG244">
        <f t="shared" si="44"/>
        <v>0</v>
      </c>
      <c r="AH244" s="254">
        <f t="shared" si="45"/>
        <v>0</v>
      </c>
      <c r="AI244" s="254">
        <f t="shared" si="46"/>
        <v>0</v>
      </c>
      <c r="AN244">
        <f t="shared" si="38"/>
        <v>0</v>
      </c>
      <c r="AO244" s="254">
        <f t="shared" si="41"/>
        <v>0</v>
      </c>
    </row>
    <row r="245" spans="32:41" x14ac:dyDescent="0.3">
      <c r="AF245">
        <f t="shared" si="43"/>
        <v>0</v>
      </c>
      <c r="AG245">
        <f t="shared" si="44"/>
        <v>0</v>
      </c>
      <c r="AH245" s="254">
        <f t="shared" si="45"/>
        <v>0</v>
      </c>
      <c r="AI245" s="254">
        <f t="shared" si="46"/>
        <v>0</v>
      </c>
      <c r="AN245">
        <f t="shared" si="38"/>
        <v>0</v>
      </c>
      <c r="AO245" s="254">
        <f t="shared" si="41"/>
        <v>0</v>
      </c>
    </row>
    <row r="246" spans="32:41" x14ac:dyDescent="0.3">
      <c r="AF246">
        <f t="shared" si="43"/>
        <v>0</v>
      </c>
      <c r="AG246">
        <f t="shared" si="44"/>
        <v>0</v>
      </c>
      <c r="AH246" s="254">
        <f t="shared" si="45"/>
        <v>0</v>
      </c>
      <c r="AI246" s="254">
        <f t="shared" si="46"/>
        <v>0</v>
      </c>
      <c r="AN246">
        <f t="shared" si="38"/>
        <v>0</v>
      </c>
      <c r="AO246" s="254">
        <f t="shared" si="41"/>
        <v>0</v>
      </c>
    </row>
    <row r="247" spans="32:41" x14ac:dyDescent="0.3">
      <c r="AF247">
        <f t="shared" si="43"/>
        <v>0</v>
      </c>
      <c r="AG247">
        <f t="shared" si="44"/>
        <v>0</v>
      </c>
      <c r="AH247" s="254">
        <f t="shared" si="45"/>
        <v>0</v>
      </c>
      <c r="AI247" s="254">
        <f t="shared" si="46"/>
        <v>0</v>
      </c>
      <c r="AN247">
        <f t="shared" si="38"/>
        <v>0</v>
      </c>
      <c r="AO247" s="254">
        <f t="shared" si="41"/>
        <v>0</v>
      </c>
    </row>
    <row r="248" spans="32:41" x14ac:dyDescent="0.3">
      <c r="AF248">
        <f t="shared" si="43"/>
        <v>0</v>
      </c>
      <c r="AG248">
        <f t="shared" si="44"/>
        <v>0</v>
      </c>
      <c r="AH248" s="254">
        <f t="shared" si="45"/>
        <v>0</v>
      </c>
      <c r="AI248" s="254">
        <f t="shared" si="46"/>
        <v>0</v>
      </c>
      <c r="AN248">
        <f t="shared" si="38"/>
        <v>0</v>
      </c>
      <c r="AO248" s="254">
        <f t="shared" si="41"/>
        <v>0</v>
      </c>
    </row>
    <row r="249" spans="32:41" x14ac:dyDescent="0.3">
      <c r="AF249">
        <f t="shared" si="43"/>
        <v>0</v>
      </c>
      <c r="AG249">
        <f t="shared" si="44"/>
        <v>0</v>
      </c>
      <c r="AH249" s="254">
        <f t="shared" si="45"/>
        <v>0</v>
      </c>
      <c r="AI249" s="254">
        <f t="shared" si="46"/>
        <v>0</v>
      </c>
      <c r="AN249">
        <f t="shared" si="38"/>
        <v>0</v>
      </c>
      <c r="AO249" s="254">
        <f t="shared" si="41"/>
        <v>0</v>
      </c>
    </row>
    <row r="250" spans="32:41" x14ac:dyDescent="0.3">
      <c r="AF250">
        <f t="shared" si="43"/>
        <v>0</v>
      </c>
      <c r="AG250">
        <f t="shared" si="44"/>
        <v>0</v>
      </c>
      <c r="AH250" s="254">
        <f t="shared" si="45"/>
        <v>0</v>
      </c>
      <c r="AI250" s="254">
        <f t="shared" si="46"/>
        <v>0</v>
      </c>
      <c r="AN250">
        <f t="shared" si="38"/>
        <v>0</v>
      </c>
      <c r="AO250" s="254">
        <f t="shared" si="41"/>
        <v>0</v>
      </c>
    </row>
    <row r="251" spans="32:41" x14ac:dyDescent="0.3">
      <c r="AF251">
        <f t="shared" si="43"/>
        <v>0</v>
      </c>
      <c r="AG251">
        <f t="shared" si="44"/>
        <v>0</v>
      </c>
      <c r="AH251" s="254">
        <f t="shared" si="45"/>
        <v>0</v>
      </c>
      <c r="AI251" s="254">
        <f t="shared" si="46"/>
        <v>0</v>
      </c>
      <c r="AN251">
        <f t="shared" si="38"/>
        <v>0</v>
      </c>
      <c r="AO251" s="254">
        <f t="shared" si="41"/>
        <v>0</v>
      </c>
    </row>
    <row r="252" spans="32:41" x14ac:dyDescent="0.3">
      <c r="AF252">
        <f t="shared" si="43"/>
        <v>0</v>
      </c>
      <c r="AG252">
        <f t="shared" si="44"/>
        <v>0</v>
      </c>
      <c r="AH252" s="254">
        <f t="shared" si="45"/>
        <v>0</v>
      </c>
      <c r="AI252" s="254">
        <f t="shared" si="46"/>
        <v>0</v>
      </c>
      <c r="AN252">
        <f t="shared" si="38"/>
        <v>0</v>
      </c>
      <c r="AO252" s="254">
        <f t="shared" si="41"/>
        <v>0</v>
      </c>
    </row>
    <row r="253" spans="32:41" x14ac:dyDescent="0.3">
      <c r="AF253">
        <f t="shared" si="43"/>
        <v>0</v>
      </c>
      <c r="AG253">
        <f t="shared" si="44"/>
        <v>0</v>
      </c>
      <c r="AH253" s="254">
        <f t="shared" si="45"/>
        <v>0</v>
      </c>
      <c r="AI253" s="254">
        <f t="shared" si="46"/>
        <v>0</v>
      </c>
      <c r="AN253">
        <f t="shared" si="38"/>
        <v>0</v>
      </c>
      <c r="AO253" s="254">
        <f t="shared" si="41"/>
        <v>0</v>
      </c>
    </row>
    <row r="254" spans="32:41" x14ac:dyDescent="0.3">
      <c r="AF254">
        <f t="shared" si="43"/>
        <v>0</v>
      </c>
      <c r="AG254">
        <f t="shared" si="44"/>
        <v>0</v>
      </c>
      <c r="AH254" s="254">
        <f t="shared" si="45"/>
        <v>0</v>
      </c>
      <c r="AI254" s="254">
        <f t="shared" si="46"/>
        <v>0</v>
      </c>
      <c r="AN254">
        <f t="shared" si="38"/>
        <v>0</v>
      </c>
      <c r="AO254" s="254">
        <f t="shared" si="41"/>
        <v>0</v>
      </c>
    </row>
    <row r="255" spans="32:41" x14ac:dyDescent="0.3">
      <c r="AF255">
        <f t="shared" si="43"/>
        <v>0</v>
      </c>
      <c r="AG255">
        <f t="shared" si="44"/>
        <v>0</v>
      </c>
      <c r="AH255" s="254">
        <f t="shared" si="45"/>
        <v>0</v>
      </c>
      <c r="AI255" s="254">
        <f t="shared" si="46"/>
        <v>0</v>
      </c>
      <c r="AN255">
        <f t="shared" si="38"/>
        <v>0</v>
      </c>
      <c r="AO255" s="254">
        <f t="shared" si="41"/>
        <v>0</v>
      </c>
    </row>
    <row r="256" spans="32:41" x14ac:dyDescent="0.3">
      <c r="AF256">
        <f t="shared" si="43"/>
        <v>0</v>
      </c>
      <c r="AG256">
        <f t="shared" si="44"/>
        <v>0</v>
      </c>
      <c r="AH256" s="254">
        <f t="shared" si="45"/>
        <v>0</v>
      </c>
      <c r="AI256" s="254">
        <f t="shared" si="46"/>
        <v>0</v>
      </c>
      <c r="AN256">
        <f t="shared" si="38"/>
        <v>0</v>
      </c>
      <c r="AO256" s="254">
        <f t="shared" si="41"/>
        <v>0</v>
      </c>
    </row>
    <row r="257" spans="32:41" x14ac:dyDescent="0.3">
      <c r="AF257">
        <f t="shared" si="43"/>
        <v>0</v>
      </c>
      <c r="AG257">
        <f t="shared" si="44"/>
        <v>0</v>
      </c>
      <c r="AH257" s="254">
        <f t="shared" si="45"/>
        <v>0</v>
      </c>
      <c r="AI257" s="254">
        <f t="shared" si="46"/>
        <v>0</v>
      </c>
      <c r="AN257">
        <f t="shared" si="38"/>
        <v>0</v>
      </c>
      <c r="AO257" s="254">
        <f t="shared" si="41"/>
        <v>0</v>
      </c>
    </row>
    <row r="258" spans="32:41" x14ac:dyDescent="0.3">
      <c r="AF258">
        <f t="shared" si="43"/>
        <v>0</v>
      </c>
      <c r="AG258">
        <f t="shared" si="44"/>
        <v>0</v>
      </c>
      <c r="AH258" s="254">
        <f t="shared" ref="AH258:AH321" si="47">G259</f>
        <v>0</v>
      </c>
      <c r="AI258" s="254">
        <f t="shared" ref="AI258:AI321" si="48">H259</f>
        <v>0</v>
      </c>
      <c r="AN258">
        <f t="shared" si="38"/>
        <v>0</v>
      </c>
      <c r="AO258" s="254">
        <f t="shared" si="41"/>
        <v>0</v>
      </c>
    </row>
    <row r="259" spans="32:41" x14ac:dyDescent="0.3">
      <c r="AF259">
        <f t="shared" ref="AF259:AF322" si="49">H259</f>
        <v>0</v>
      </c>
      <c r="AG259">
        <f t="shared" ref="AG259:AG322" si="50">$F$6</f>
        <v>0</v>
      </c>
      <c r="AH259" s="254">
        <f t="shared" si="47"/>
        <v>0</v>
      </c>
      <c r="AI259" s="254">
        <f t="shared" si="48"/>
        <v>0</v>
      </c>
      <c r="AN259">
        <f t="shared" si="38"/>
        <v>0</v>
      </c>
      <c r="AO259" s="254">
        <f t="shared" si="41"/>
        <v>0</v>
      </c>
    </row>
    <row r="260" spans="32:41" x14ac:dyDescent="0.3">
      <c r="AF260">
        <f t="shared" si="49"/>
        <v>0</v>
      </c>
      <c r="AG260">
        <f t="shared" si="50"/>
        <v>0</v>
      </c>
      <c r="AH260" s="254">
        <f t="shared" si="47"/>
        <v>0</v>
      </c>
      <c r="AI260" s="254">
        <f t="shared" si="48"/>
        <v>0</v>
      </c>
      <c r="AN260">
        <f t="shared" si="38"/>
        <v>0</v>
      </c>
      <c r="AO260" s="254">
        <f t="shared" si="41"/>
        <v>0</v>
      </c>
    </row>
    <row r="261" spans="32:41" x14ac:dyDescent="0.3">
      <c r="AF261">
        <f t="shared" si="49"/>
        <v>0</v>
      </c>
      <c r="AG261">
        <f t="shared" si="50"/>
        <v>0</v>
      </c>
      <c r="AH261" s="254">
        <f t="shared" si="47"/>
        <v>0</v>
      </c>
      <c r="AI261" s="254">
        <f t="shared" si="48"/>
        <v>0</v>
      </c>
      <c r="AN261">
        <f t="shared" si="38"/>
        <v>0</v>
      </c>
      <c r="AO261" s="254">
        <f t="shared" si="41"/>
        <v>0</v>
      </c>
    </row>
    <row r="262" spans="32:41" x14ac:dyDescent="0.3">
      <c r="AF262">
        <f t="shared" si="49"/>
        <v>0</v>
      </c>
      <c r="AG262">
        <f t="shared" si="50"/>
        <v>0</v>
      </c>
      <c r="AH262" s="254">
        <f t="shared" si="47"/>
        <v>0</v>
      </c>
      <c r="AI262" s="254">
        <f t="shared" si="48"/>
        <v>0</v>
      </c>
      <c r="AN262">
        <f t="shared" si="38"/>
        <v>0</v>
      </c>
      <c r="AO262" s="254">
        <f t="shared" si="41"/>
        <v>0</v>
      </c>
    </row>
    <row r="263" spans="32:41" x14ac:dyDescent="0.3">
      <c r="AF263">
        <f t="shared" si="49"/>
        <v>0</v>
      </c>
      <c r="AG263">
        <f t="shared" si="50"/>
        <v>0</v>
      </c>
      <c r="AH263" s="254">
        <f t="shared" si="47"/>
        <v>0</v>
      </c>
      <c r="AI263" s="254">
        <f t="shared" si="48"/>
        <v>0</v>
      </c>
      <c r="AN263">
        <f t="shared" si="38"/>
        <v>0</v>
      </c>
      <c r="AO263" s="254">
        <f t="shared" si="41"/>
        <v>0</v>
      </c>
    </row>
    <row r="264" spans="32:41" x14ac:dyDescent="0.3">
      <c r="AF264">
        <f t="shared" si="49"/>
        <v>0</v>
      </c>
      <c r="AG264">
        <f t="shared" si="50"/>
        <v>0</v>
      </c>
      <c r="AH264" s="254">
        <f t="shared" si="47"/>
        <v>0</v>
      </c>
      <c r="AI264" s="254">
        <f t="shared" si="48"/>
        <v>0</v>
      </c>
      <c r="AN264">
        <f t="shared" si="38"/>
        <v>0</v>
      </c>
      <c r="AO264" s="254">
        <f t="shared" si="41"/>
        <v>0</v>
      </c>
    </row>
    <row r="265" spans="32:41" x14ac:dyDescent="0.3">
      <c r="AF265">
        <f t="shared" si="49"/>
        <v>0</v>
      </c>
      <c r="AG265">
        <f t="shared" si="50"/>
        <v>0</v>
      </c>
      <c r="AH265" s="254">
        <f t="shared" si="47"/>
        <v>0</v>
      </c>
      <c r="AI265" s="254">
        <f t="shared" si="48"/>
        <v>0</v>
      </c>
      <c r="AN265">
        <f t="shared" ref="AN265:AN328" si="51">I266</f>
        <v>0</v>
      </c>
      <c r="AO265" s="254">
        <f t="shared" si="41"/>
        <v>0</v>
      </c>
    </row>
    <row r="266" spans="32:41" x14ac:dyDescent="0.3">
      <c r="AF266">
        <f t="shared" si="49"/>
        <v>0</v>
      </c>
      <c r="AG266">
        <f t="shared" si="50"/>
        <v>0</v>
      </c>
      <c r="AH266" s="254">
        <f t="shared" si="47"/>
        <v>0</v>
      </c>
      <c r="AI266" s="254">
        <f t="shared" si="48"/>
        <v>0</v>
      </c>
      <c r="AN266">
        <f t="shared" si="51"/>
        <v>0</v>
      </c>
      <c r="AO266" s="254">
        <f t="shared" si="41"/>
        <v>0</v>
      </c>
    </row>
    <row r="267" spans="32:41" x14ac:dyDescent="0.3">
      <c r="AF267">
        <f t="shared" si="49"/>
        <v>0</v>
      </c>
      <c r="AG267">
        <f t="shared" si="50"/>
        <v>0</v>
      </c>
      <c r="AH267" s="254">
        <f t="shared" si="47"/>
        <v>0</v>
      </c>
      <c r="AI267" s="254">
        <f t="shared" si="48"/>
        <v>0</v>
      </c>
      <c r="AN267">
        <f t="shared" si="51"/>
        <v>0</v>
      </c>
      <c r="AO267" s="254">
        <f t="shared" ref="AO267:AO330" si="52">J268</f>
        <v>0</v>
      </c>
    </row>
    <row r="268" spans="32:41" x14ac:dyDescent="0.3">
      <c r="AF268">
        <f t="shared" si="49"/>
        <v>0</v>
      </c>
      <c r="AG268">
        <f t="shared" si="50"/>
        <v>0</v>
      </c>
      <c r="AH268" s="254">
        <f t="shared" si="47"/>
        <v>0</v>
      </c>
      <c r="AI268" s="254">
        <f t="shared" si="48"/>
        <v>0</v>
      </c>
      <c r="AN268">
        <f t="shared" si="51"/>
        <v>0</v>
      </c>
      <c r="AO268" s="254">
        <f t="shared" si="52"/>
        <v>0</v>
      </c>
    </row>
    <row r="269" spans="32:41" x14ac:dyDescent="0.3">
      <c r="AF269">
        <f t="shared" si="49"/>
        <v>0</v>
      </c>
      <c r="AG269">
        <f t="shared" si="50"/>
        <v>0</v>
      </c>
      <c r="AH269" s="254">
        <f t="shared" si="47"/>
        <v>0</v>
      </c>
      <c r="AI269" s="254">
        <f t="shared" si="48"/>
        <v>0</v>
      </c>
      <c r="AN269">
        <f t="shared" si="51"/>
        <v>0</v>
      </c>
      <c r="AO269" s="254">
        <f t="shared" si="52"/>
        <v>0</v>
      </c>
    </row>
    <row r="270" spans="32:41" x14ac:dyDescent="0.3">
      <c r="AF270">
        <f t="shared" si="49"/>
        <v>0</v>
      </c>
      <c r="AG270">
        <f t="shared" si="50"/>
        <v>0</v>
      </c>
      <c r="AH270" s="254">
        <f t="shared" si="47"/>
        <v>0</v>
      </c>
      <c r="AI270" s="254">
        <f t="shared" si="48"/>
        <v>0</v>
      </c>
      <c r="AN270">
        <f t="shared" si="51"/>
        <v>0</v>
      </c>
      <c r="AO270" s="254">
        <f t="shared" si="52"/>
        <v>0</v>
      </c>
    </row>
    <row r="271" spans="32:41" x14ac:dyDescent="0.3">
      <c r="AF271">
        <f t="shared" si="49"/>
        <v>0</v>
      </c>
      <c r="AG271">
        <f t="shared" si="50"/>
        <v>0</v>
      </c>
      <c r="AH271" s="254">
        <f t="shared" si="47"/>
        <v>0</v>
      </c>
      <c r="AI271" s="254">
        <f t="shared" si="48"/>
        <v>0</v>
      </c>
      <c r="AN271">
        <f t="shared" si="51"/>
        <v>0</v>
      </c>
      <c r="AO271" s="254">
        <f t="shared" si="52"/>
        <v>0</v>
      </c>
    </row>
    <row r="272" spans="32:41" x14ac:dyDescent="0.3">
      <c r="AF272">
        <f t="shared" si="49"/>
        <v>0</v>
      </c>
      <c r="AG272">
        <f t="shared" si="50"/>
        <v>0</v>
      </c>
      <c r="AH272" s="254">
        <f t="shared" si="47"/>
        <v>0</v>
      </c>
      <c r="AI272" s="254">
        <f t="shared" si="48"/>
        <v>0</v>
      </c>
      <c r="AN272">
        <f t="shared" si="51"/>
        <v>0</v>
      </c>
      <c r="AO272" s="254">
        <f t="shared" si="52"/>
        <v>0</v>
      </c>
    </row>
    <row r="273" spans="32:41" x14ac:dyDescent="0.3">
      <c r="AF273">
        <f t="shared" si="49"/>
        <v>0</v>
      </c>
      <c r="AG273">
        <f t="shared" si="50"/>
        <v>0</v>
      </c>
      <c r="AH273" s="254">
        <f t="shared" si="47"/>
        <v>0</v>
      </c>
      <c r="AI273" s="254">
        <f t="shared" si="48"/>
        <v>0</v>
      </c>
      <c r="AN273">
        <f t="shared" si="51"/>
        <v>0</v>
      </c>
      <c r="AO273" s="254">
        <f t="shared" si="52"/>
        <v>0</v>
      </c>
    </row>
    <row r="274" spans="32:41" x14ac:dyDescent="0.3">
      <c r="AF274">
        <f t="shared" si="49"/>
        <v>0</v>
      </c>
      <c r="AG274">
        <f t="shared" si="50"/>
        <v>0</v>
      </c>
      <c r="AH274" s="254">
        <f t="shared" si="47"/>
        <v>0</v>
      </c>
      <c r="AI274" s="254">
        <f t="shared" si="48"/>
        <v>0</v>
      </c>
      <c r="AN274">
        <f t="shared" si="51"/>
        <v>0</v>
      </c>
      <c r="AO274" s="254">
        <f t="shared" si="52"/>
        <v>0</v>
      </c>
    </row>
    <row r="275" spans="32:41" x14ac:dyDescent="0.3">
      <c r="AF275">
        <f t="shared" si="49"/>
        <v>0</v>
      </c>
      <c r="AG275">
        <f t="shared" si="50"/>
        <v>0</v>
      </c>
      <c r="AH275" s="254">
        <f t="shared" si="47"/>
        <v>0</v>
      </c>
      <c r="AI275" s="254">
        <f t="shared" si="48"/>
        <v>0</v>
      </c>
      <c r="AN275">
        <f t="shared" si="51"/>
        <v>0</v>
      </c>
      <c r="AO275" s="254">
        <f t="shared" si="52"/>
        <v>0</v>
      </c>
    </row>
    <row r="276" spans="32:41" x14ac:dyDescent="0.3">
      <c r="AF276">
        <f t="shared" si="49"/>
        <v>0</v>
      </c>
      <c r="AG276">
        <f t="shared" si="50"/>
        <v>0</v>
      </c>
      <c r="AH276" s="254">
        <f t="shared" si="47"/>
        <v>0</v>
      </c>
      <c r="AI276" s="254">
        <f t="shared" si="48"/>
        <v>0</v>
      </c>
      <c r="AN276">
        <f t="shared" si="51"/>
        <v>0</v>
      </c>
      <c r="AO276" s="254">
        <f t="shared" si="52"/>
        <v>0</v>
      </c>
    </row>
    <row r="277" spans="32:41" x14ac:dyDescent="0.3">
      <c r="AF277">
        <f t="shared" si="49"/>
        <v>0</v>
      </c>
      <c r="AG277">
        <f t="shared" si="50"/>
        <v>0</v>
      </c>
      <c r="AH277" s="254">
        <f t="shared" si="47"/>
        <v>0</v>
      </c>
      <c r="AI277" s="254">
        <f t="shared" si="48"/>
        <v>0</v>
      </c>
      <c r="AN277">
        <f t="shared" si="51"/>
        <v>0</v>
      </c>
      <c r="AO277" s="254">
        <f t="shared" si="52"/>
        <v>0</v>
      </c>
    </row>
    <row r="278" spans="32:41" x14ac:dyDescent="0.3">
      <c r="AF278">
        <f t="shared" si="49"/>
        <v>0</v>
      </c>
      <c r="AG278">
        <f t="shared" si="50"/>
        <v>0</v>
      </c>
      <c r="AH278" s="254">
        <f t="shared" si="47"/>
        <v>0</v>
      </c>
      <c r="AI278" s="254">
        <f t="shared" si="48"/>
        <v>0</v>
      </c>
      <c r="AN278">
        <f t="shared" si="51"/>
        <v>0</v>
      </c>
      <c r="AO278" s="254">
        <f t="shared" si="52"/>
        <v>0</v>
      </c>
    </row>
    <row r="279" spans="32:41" x14ac:dyDescent="0.3">
      <c r="AF279">
        <f t="shared" si="49"/>
        <v>0</v>
      </c>
      <c r="AG279">
        <f t="shared" si="50"/>
        <v>0</v>
      </c>
      <c r="AH279" s="254">
        <f t="shared" si="47"/>
        <v>0</v>
      </c>
      <c r="AI279" s="254">
        <f t="shared" si="48"/>
        <v>0</v>
      </c>
      <c r="AN279">
        <f t="shared" si="51"/>
        <v>0</v>
      </c>
      <c r="AO279" s="254">
        <f t="shared" si="52"/>
        <v>0</v>
      </c>
    </row>
    <row r="280" spans="32:41" x14ac:dyDescent="0.3">
      <c r="AF280">
        <f t="shared" si="49"/>
        <v>0</v>
      </c>
      <c r="AG280">
        <f t="shared" si="50"/>
        <v>0</v>
      </c>
      <c r="AH280" s="254">
        <f t="shared" si="47"/>
        <v>0</v>
      </c>
      <c r="AI280" s="254">
        <f t="shared" si="48"/>
        <v>0</v>
      </c>
      <c r="AN280">
        <f t="shared" si="51"/>
        <v>0</v>
      </c>
      <c r="AO280" s="254">
        <f t="shared" si="52"/>
        <v>0</v>
      </c>
    </row>
    <row r="281" spans="32:41" x14ac:dyDescent="0.3">
      <c r="AF281">
        <f t="shared" si="49"/>
        <v>0</v>
      </c>
      <c r="AG281">
        <f t="shared" si="50"/>
        <v>0</v>
      </c>
      <c r="AH281" s="254">
        <f t="shared" si="47"/>
        <v>0</v>
      </c>
      <c r="AI281" s="254">
        <f t="shared" si="48"/>
        <v>0</v>
      </c>
      <c r="AN281">
        <f t="shared" si="51"/>
        <v>0</v>
      </c>
      <c r="AO281" s="254">
        <f t="shared" si="52"/>
        <v>0</v>
      </c>
    </row>
    <row r="282" spans="32:41" x14ac:dyDescent="0.3">
      <c r="AF282">
        <f t="shared" si="49"/>
        <v>0</v>
      </c>
      <c r="AG282">
        <f t="shared" si="50"/>
        <v>0</v>
      </c>
      <c r="AH282" s="254">
        <f t="shared" si="47"/>
        <v>0</v>
      </c>
      <c r="AI282" s="254">
        <f t="shared" si="48"/>
        <v>0</v>
      </c>
      <c r="AN282">
        <f t="shared" si="51"/>
        <v>0</v>
      </c>
      <c r="AO282" s="254">
        <f t="shared" si="52"/>
        <v>0</v>
      </c>
    </row>
    <row r="283" spans="32:41" x14ac:dyDescent="0.3">
      <c r="AF283">
        <f t="shared" si="49"/>
        <v>0</v>
      </c>
      <c r="AG283">
        <f t="shared" si="50"/>
        <v>0</v>
      </c>
      <c r="AH283" s="254">
        <f t="shared" si="47"/>
        <v>0</v>
      </c>
      <c r="AI283" s="254">
        <f t="shared" si="48"/>
        <v>0</v>
      </c>
      <c r="AN283">
        <f t="shared" si="51"/>
        <v>0</v>
      </c>
      <c r="AO283" s="254">
        <f t="shared" si="52"/>
        <v>0</v>
      </c>
    </row>
    <row r="284" spans="32:41" x14ac:dyDescent="0.3">
      <c r="AF284">
        <f t="shared" si="49"/>
        <v>0</v>
      </c>
      <c r="AG284">
        <f t="shared" si="50"/>
        <v>0</v>
      </c>
      <c r="AH284" s="254">
        <f t="shared" si="47"/>
        <v>0</v>
      </c>
      <c r="AI284" s="254">
        <f t="shared" si="48"/>
        <v>0</v>
      </c>
      <c r="AN284">
        <f t="shared" si="51"/>
        <v>0</v>
      </c>
      <c r="AO284" s="254">
        <f t="shared" si="52"/>
        <v>0</v>
      </c>
    </row>
    <row r="285" spans="32:41" x14ac:dyDescent="0.3">
      <c r="AF285">
        <f t="shared" si="49"/>
        <v>0</v>
      </c>
      <c r="AG285">
        <f t="shared" si="50"/>
        <v>0</v>
      </c>
      <c r="AH285" s="254">
        <f t="shared" si="47"/>
        <v>0</v>
      </c>
      <c r="AI285" s="254">
        <f t="shared" si="48"/>
        <v>0</v>
      </c>
      <c r="AN285">
        <f t="shared" si="51"/>
        <v>0</v>
      </c>
      <c r="AO285" s="254">
        <f t="shared" si="52"/>
        <v>0</v>
      </c>
    </row>
    <row r="286" spans="32:41" x14ac:dyDescent="0.3">
      <c r="AF286">
        <f t="shared" si="49"/>
        <v>0</v>
      </c>
      <c r="AG286">
        <f t="shared" si="50"/>
        <v>0</v>
      </c>
      <c r="AH286" s="254">
        <f t="shared" si="47"/>
        <v>0</v>
      </c>
      <c r="AI286" s="254">
        <f t="shared" si="48"/>
        <v>0</v>
      </c>
      <c r="AN286">
        <f t="shared" si="51"/>
        <v>0</v>
      </c>
      <c r="AO286" s="254">
        <f t="shared" si="52"/>
        <v>0</v>
      </c>
    </row>
    <row r="287" spans="32:41" x14ac:dyDescent="0.3">
      <c r="AF287">
        <f t="shared" si="49"/>
        <v>0</v>
      </c>
      <c r="AG287">
        <f t="shared" si="50"/>
        <v>0</v>
      </c>
      <c r="AH287" s="254">
        <f t="shared" si="47"/>
        <v>0</v>
      </c>
      <c r="AI287" s="254">
        <f t="shared" si="48"/>
        <v>0</v>
      </c>
      <c r="AN287">
        <f t="shared" si="51"/>
        <v>0</v>
      </c>
      <c r="AO287" s="254">
        <f t="shared" si="52"/>
        <v>0</v>
      </c>
    </row>
    <row r="288" spans="32:41" x14ac:dyDescent="0.3">
      <c r="AF288">
        <f t="shared" si="49"/>
        <v>0</v>
      </c>
      <c r="AG288">
        <f t="shared" si="50"/>
        <v>0</v>
      </c>
      <c r="AH288" s="254">
        <f t="shared" si="47"/>
        <v>0</v>
      </c>
      <c r="AI288" s="254">
        <f t="shared" si="48"/>
        <v>0</v>
      </c>
      <c r="AN288">
        <f t="shared" si="51"/>
        <v>0</v>
      </c>
      <c r="AO288" s="254">
        <f t="shared" si="52"/>
        <v>0</v>
      </c>
    </row>
    <row r="289" spans="32:41" x14ac:dyDescent="0.3">
      <c r="AF289">
        <f t="shared" si="49"/>
        <v>0</v>
      </c>
      <c r="AG289">
        <f t="shared" si="50"/>
        <v>0</v>
      </c>
      <c r="AH289" s="254">
        <f t="shared" si="47"/>
        <v>0</v>
      </c>
      <c r="AI289" s="254">
        <f t="shared" si="48"/>
        <v>0</v>
      </c>
      <c r="AN289">
        <f t="shared" si="51"/>
        <v>0</v>
      </c>
      <c r="AO289" s="254">
        <f t="shared" si="52"/>
        <v>0</v>
      </c>
    </row>
    <row r="290" spans="32:41" x14ac:dyDescent="0.3">
      <c r="AF290">
        <f t="shared" si="49"/>
        <v>0</v>
      </c>
      <c r="AG290">
        <f t="shared" si="50"/>
        <v>0</v>
      </c>
      <c r="AH290" s="254">
        <f t="shared" si="47"/>
        <v>0</v>
      </c>
      <c r="AI290" s="254">
        <f t="shared" si="48"/>
        <v>0</v>
      </c>
      <c r="AN290">
        <f t="shared" si="51"/>
        <v>0</v>
      </c>
      <c r="AO290" s="254">
        <f t="shared" si="52"/>
        <v>0</v>
      </c>
    </row>
    <row r="291" spans="32:41" x14ac:dyDescent="0.3">
      <c r="AF291">
        <f t="shared" si="49"/>
        <v>0</v>
      </c>
      <c r="AG291">
        <f t="shared" si="50"/>
        <v>0</v>
      </c>
      <c r="AH291" s="254">
        <f t="shared" si="47"/>
        <v>0</v>
      </c>
      <c r="AI291" s="254">
        <f t="shared" si="48"/>
        <v>0</v>
      </c>
      <c r="AN291">
        <f t="shared" si="51"/>
        <v>0</v>
      </c>
      <c r="AO291" s="254">
        <f t="shared" si="52"/>
        <v>0</v>
      </c>
    </row>
    <row r="292" spans="32:41" x14ac:dyDescent="0.3">
      <c r="AF292">
        <f t="shared" si="49"/>
        <v>0</v>
      </c>
      <c r="AG292">
        <f t="shared" si="50"/>
        <v>0</v>
      </c>
      <c r="AH292" s="254">
        <f t="shared" si="47"/>
        <v>0</v>
      </c>
      <c r="AI292" s="254">
        <f t="shared" si="48"/>
        <v>0</v>
      </c>
      <c r="AN292">
        <f t="shared" si="51"/>
        <v>0</v>
      </c>
      <c r="AO292" s="254">
        <f t="shared" si="52"/>
        <v>0</v>
      </c>
    </row>
    <row r="293" spans="32:41" x14ac:dyDescent="0.3">
      <c r="AF293">
        <f t="shared" si="49"/>
        <v>0</v>
      </c>
      <c r="AG293">
        <f t="shared" si="50"/>
        <v>0</v>
      </c>
      <c r="AH293" s="254">
        <f t="shared" si="47"/>
        <v>0</v>
      </c>
      <c r="AI293" s="254">
        <f t="shared" si="48"/>
        <v>0</v>
      </c>
      <c r="AN293">
        <f t="shared" si="51"/>
        <v>0</v>
      </c>
      <c r="AO293" s="254">
        <f t="shared" si="52"/>
        <v>0</v>
      </c>
    </row>
    <row r="294" spans="32:41" x14ac:dyDescent="0.3">
      <c r="AF294">
        <f t="shared" si="49"/>
        <v>0</v>
      </c>
      <c r="AG294">
        <f t="shared" si="50"/>
        <v>0</v>
      </c>
      <c r="AH294" s="254">
        <f t="shared" si="47"/>
        <v>0</v>
      </c>
      <c r="AI294" s="254">
        <f t="shared" si="48"/>
        <v>0</v>
      </c>
      <c r="AN294">
        <f t="shared" si="51"/>
        <v>0</v>
      </c>
      <c r="AO294" s="254">
        <f t="shared" si="52"/>
        <v>0</v>
      </c>
    </row>
    <row r="295" spans="32:41" x14ac:dyDescent="0.3">
      <c r="AF295">
        <f t="shared" si="49"/>
        <v>0</v>
      </c>
      <c r="AG295">
        <f t="shared" si="50"/>
        <v>0</v>
      </c>
      <c r="AH295" s="254">
        <f t="shared" si="47"/>
        <v>0</v>
      </c>
      <c r="AI295" s="254">
        <f t="shared" si="48"/>
        <v>0</v>
      </c>
      <c r="AN295">
        <f t="shared" si="51"/>
        <v>0</v>
      </c>
      <c r="AO295" s="254">
        <f t="shared" si="52"/>
        <v>0</v>
      </c>
    </row>
    <row r="296" spans="32:41" x14ac:dyDescent="0.3">
      <c r="AF296">
        <f t="shared" si="49"/>
        <v>0</v>
      </c>
      <c r="AG296">
        <f t="shared" si="50"/>
        <v>0</v>
      </c>
      <c r="AH296" s="254">
        <f t="shared" si="47"/>
        <v>0</v>
      </c>
      <c r="AI296" s="254">
        <f t="shared" si="48"/>
        <v>0</v>
      </c>
      <c r="AN296">
        <f t="shared" si="51"/>
        <v>0</v>
      </c>
      <c r="AO296" s="254">
        <f t="shared" si="52"/>
        <v>0</v>
      </c>
    </row>
    <row r="297" spans="32:41" x14ac:dyDescent="0.3">
      <c r="AF297">
        <f t="shared" si="49"/>
        <v>0</v>
      </c>
      <c r="AG297">
        <f t="shared" si="50"/>
        <v>0</v>
      </c>
      <c r="AH297" s="254">
        <f t="shared" si="47"/>
        <v>0</v>
      </c>
      <c r="AI297" s="254">
        <f t="shared" si="48"/>
        <v>0</v>
      </c>
      <c r="AN297">
        <f t="shared" si="51"/>
        <v>0</v>
      </c>
      <c r="AO297" s="254">
        <f t="shared" si="52"/>
        <v>0</v>
      </c>
    </row>
    <row r="298" spans="32:41" x14ac:dyDescent="0.3">
      <c r="AF298">
        <f t="shared" si="49"/>
        <v>0</v>
      </c>
      <c r="AG298">
        <f t="shared" si="50"/>
        <v>0</v>
      </c>
      <c r="AH298" s="254">
        <f t="shared" si="47"/>
        <v>0</v>
      </c>
      <c r="AI298" s="254">
        <f t="shared" si="48"/>
        <v>0</v>
      </c>
      <c r="AN298">
        <f t="shared" si="51"/>
        <v>0</v>
      </c>
      <c r="AO298" s="254">
        <f t="shared" si="52"/>
        <v>0</v>
      </c>
    </row>
    <row r="299" spans="32:41" x14ac:dyDescent="0.3">
      <c r="AF299">
        <f t="shared" si="49"/>
        <v>0</v>
      </c>
      <c r="AG299">
        <f t="shared" si="50"/>
        <v>0</v>
      </c>
      <c r="AH299" s="254">
        <f t="shared" si="47"/>
        <v>0</v>
      </c>
      <c r="AI299" s="254">
        <f t="shared" si="48"/>
        <v>0</v>
      </c>
      <c r="AN299">
        <f t="shared" si="51"/>
        <v>0</v>
      </c>
      <c r="AO299" s="254">
        <f t="shared" si="52"/>
        <v>0</v>
      </c>
    </row>
    <row r="300" spans="32:41" x14ac:dyDescent="0.3">
      <c r="AF300">
        <f t="shared" si="49"/>
        <v>0</v>
      </c>
      <c r="AG300">
        <f t="shared" si="50"/>
        <v>0</v>
      </c>
      <c r="AH300" s="254">
        <f t="shared" si="47"/>
        <v>0</v>
      </c>
      <c r="AI300" s="254">
        <f t="shared" si="48"/>
        <v>0</v>
      </c>
      <c r="AN300">
        <f t="shared" si="51"/>
        <v>0</v>
      </c>
      <c r="AO300" s="254">
        <f t="shared" si="52"/>
        <v>0</v>
      </c>
    </row>
    <row r="301" spans="32:41" x14ac:dyDescent="0.3">
      <c r="AF301">
        <f t="shared" si="49"/>
        <v>0</v>
      </c>
      <c r="AG301">
        <f t="shared" si="50"/>
        <v>0</v>
      </c>
      <c r="AH301" s="254">
        <f t="shared" si="47"/>
        <v>0</v>
      </c>
      <c r="AI301" s="254">
        <f t="shared" si="48"/>
        <v>0</v>
      </c>
      <c r="AN301">
        <f t="shared" si="51"/>
        <v>0</v>
      </c>
      <c r="AO301" s="254">
        <f t="shared" si="52"/>
        <v>0</v>
      </c>
    </row>
    <row r="302" spans="32:41" x14ac:dyDescent="0.3">
      <c r="AF302">
        <f t="shared" si="49"/>
        <v>0</v>
      </c>
      <c r="AG302">
        <f t="shared" si="50"/>
        <v>0</v>
      </c>
      <c r="AH302" s="254">
        <f t="shared" si="47"/>
        <v>0</v>
      </c>
      <c r="AI302" s="254">
        <f t="shared" si="48"/>
        <v>0</v>
      </c>
      <c r="AN302">
        <f t="shared" si="51"/>
        <v>0</v>
      </c>
      <c r="AO302" s="254">
        <f t="shared" si="52"/>
        <v>0</v>
      </c>
    </row>
    <row r="303" spans="32:41" x14ac:dyDescent="0.3">
      <c r="AF303">
        <f t="shared" si="49"/>
        <v>0</v>
      </c>
      <c r="AG303">
        <f t="shared" si="50"/>
        <v>0</v>
      </c>
      <c r="AH303" s="254">
        <f t="shared" si="47"/>
        <v>0</v>
      </c>
      <c r="AI303" s="254">
        <f t="shared" si="48"/>
        <v>0</v>
      </c>
      <c r="AN303">
        <f t="shared" si="51"/>
        <v>0</v>
      </c>
      <c r="AO303" s="254">
        <f t="shared" si="52"/>
        <v>0</v>
      </c>
    </row>
    <row r="304" spans="32:41" x14ac:dyDescent="0.3">
      <c r="AF304">
        <f t="shared" si="49"/>
        <v>0</v>
      </c>
      <c r="AG304">
        <f t="shared" si="50"/>
        <v>0</v>
      </c>
      <c r="AH304" s="254">
        <f t="shared" si="47"/>
        <v>0</v>
      </c>
      <c r="AI304" s="254">
        <f t="shared" si="48"/>
        <v>0</v>
      </c>
      <c r="AN304">
        <f t="shared" si="51"/>
        <v>0</v>
      </c>
      <c r="AO304" s="254">
        <f t="shared" si="52"/>
        <v>0</v>
      </c>
    </row>
    <row r="305" spans="32:41" x14ac:dyDescent="0.3">
      <c r="AF305">
        <f t="shared" si="49"/>
        <v>0</v>
      </c>
      <c r="AG305">
        <f t="shared" si="50"/>
        <v>0</v>
      </c>
      <c r="AH305" s="254">
        <f t="shared" si="47"/>
        <v>0</v>
      </c>
      <c r="AI305" s="254">
        <f t="shared" si="48"/>
        <v>0</v>
      </c>
      <c r="AN305">
        <f t="shared" si="51"/>
        <v>0</v>
      </c>
      <c r="AO305" s="254">
        <f t="shared" si="52"/>
        <v>0</v>
      </c>
    </row>
    <row r="306" spans="32:41" x14ac:dyDescent="0.3">
      <c r="AF306">
        <f t="shared" si="49"/>
        <v>0</v>
      </c>
      <c r="AG306">
        <f t="shared" si="50"/>
        <v>0</v>
      </c>
      <c r="AH306" s="254">
        <f t="shared" si="47"/>
        <v>0</v>
      </c>
      <c r="AI306" s="254">
        <f t="shared" si="48"/>
        <v>0</v>
      </c>
      <c r="AN306">
        <f t="shared" si="51"/>
        <v>0</v>
      </c>
      <c r="AO306" s="254">
        <f t="shared" si="52"/>
        <v>0</v>
      </c>
    </row>
    <row r="307" spans="32:41" x14ac:dyDescent="0.3">
      <c r="AF307">
        <f t="shared" si="49"/>
        <v>0</v>
      </c>
      <c r="AG307">
        <f t="shared" si="50"/>
        <v>0</v>
      </c>
      <c r="AH307" s="254">
        <f t="shared" si="47"/>
        <v>0</v>
      </c>
      <c r="AI307" s="254">
        <f t="shared" si="48"/>
        <v>0</v>
      </c>
      <c r="AN307">
        <f t="shared" si="51"/>
        <v>0</v>
      </c>
      <c r="AO307" s="254">
        <f t="shared" si="52"/>
        <v>0</v>
      </c>
    </row>
    <row r="308" spans="32:41" x14ac:dyDescent="0.3">
      <c r="AF308">
        <f t="shared" si="49"/>
        <v>0</v>
      </c>
      <c r="AG308">
        <f t="shared" si="50"/>
        <v>0</v>
      </c>
      <c r="AH308" s="254">
        <f t="shared" si="47"/>
        <v>0</v>
      </c>
      <c r="AI308" s="254">
        <f t="shared" si="48"/>
        <v>0</v>
      </c>
      <c r="AN308">
        <f t="shared" si="51"/>
        <v>0</v>
      </c>
      <c r="AO308" s="254">
        <f t="shared" si="52"/>
        <v>0</v>
      </c>
    </row>
    <row r="309" spans="32:41" x14ac:dyDescent="0.3">
      <c r="AF309">
        <f t="shared" si="49"/>
        <v>0</v>
      </c>
      <c r="AG309">
        <f t="shared" si="50"/>
        <v>0</v>
      </c>
      <c r="AH309" s="254">
        <f t="shared" si="47"/>
        <v>0</v>
      </c>
      <c r="AI309" s="254">
        <f t="shared" si="48"/>
        <v>0</v>
      </c>
      <c r="AN309">
        <f t="shared" si="51"/>
        <v>0</v>
      </c>
      <c r="AO309" s="254">
        <f t="shared" si="52"/>
        <v>0</v>
      </c>
    </row>
    <row r="310" spans="32:41" x14ac:dyDescent="0.3">
      <c r="AF310">
        <f t="shared" si="49"/>
        <v>0</v>
      </c>
      <c r="AG310">
        <f t="shared" si="50"/>
        <v>0</v>
      </c>
      <c r="AH310" s="254">
        <f t="shared" si="47"/>
        <v>0</v>
      </c>
      <c r="AI310" s="254">
        <f t="shared" si="48"/>
        <v>0</v>
      </c>
      <c r="AN310">
        <f t="shared" si="51"/>
        <v>0</v>
      </c>
      <c r="AO310" s="254">
        <f t="shared" si="52"/>
        <v>0</v>
      </c>
    </row>
    <row r="311" spans="32:41" x14ac:dyDescent="0.3">
      <c r="AF311">
        <f t="shared" si="49"/>
        <v>0</v>
      </c>
      <c r="AG311">
        <f t="shared" si="50"/>
        <v>0</v>
      </c>
      <c r="AH311" s="254">
        <f t="shared" si="47"/>
        <v>0</v>
      </c>
      <c r="AI311" s="254">
        <f t="shared" si="48"/>
        <v>0</v>
      </c>
      <c r="AN311">
        <f t="shared" si="51"/>
        <v>0</v>
      </c>
      <c r="AO311" s="254">
        <f t="shared" si="52"/>
        <v>0</v>
      </c>
    </row>
    <row r="312" spans="32:41" x14ac:dyDescent="0.3">
      <c r="AF312">
        <f t="shared" si="49"/>
        <v>0</v>
      </c>
      <c r="AG312">
        <f t="shared" si="50"/>
        <v>0</v>
      </c>
      <c r="AH312" s="254">
        <f t="shared" si="47"/>
        <v>0</v>
      </c>
      <c r="AI312" s="254">
        <f t="shared" si="48"/>
        <v>0</v>
      </c>
      <c r="AN312">
        <f t="shared" si="51"/>
        <v>0</v>
      </c>
      <c r="AO312" s="254">
        <f t="shared" si="52"/>
        <v>0</v>
      </c>
    </row>
    <row r="313" spans="32:41" x14ac:dyDescent="0.3">
      <c r="AF313">
        <f t="shared" si="49"/>
        <v>0</v>
      </c>
      <c r="AG313">
        <f t="shared" si="50"/>
        <v>0</v>
      </c>
      <c r="AH313" s="254">
        <f t="shared" si="47"/>
        <v>0</v>
      </c>
      <c r="AI313" s="254">
        <f t="shared" si="48"/>
        <v>0</v>
      </c>
      <c r="AN313">
        <f t="shared" si="51"/>
        <v>0</v>
      </c>
      <c r="AO313" s="254">
        <f t="shared" si="52"/>
        <v>0</v>
      </c>
    </row>
    <row r="314" spans="32:41" x14ac:dyDescent="0.3">
      <c r="AF314">
        <f t="shared" si="49"/>
        <v>0</v>
      </c>
      <c r="AG314">
        <f t="shared" si="50"/>
        <v>0</v>
      </c>
      <c r="AH314" s="254">
        <f t="shared" si="47"/>
        <v>0</v>
      </c>
      <c r="AI314" s="254">
        <f t="shared" si="48"/>
        <v>0</v>
      </c>
      <c r="AN314">
        <f t="shared" si="51"/>
        <v>0</v>
      </c>
      <c r="AO314" s="254">
        <f t="shared" si="52"/>
        <v>0</v>
      </c>
    </row>
    <row r="315" spans="32:41" x14ac:dyDescent="0.3">
      <c r="AF315">
        <f t="shared" si="49"/>
        <v>0</v>
      </c>
      <c r="AG315">
        <f t="shared" si="50"/>
        <v>0</v>
      </c>
      <c r="AH315" s="254">
        <f t="shared" si="47"/>
        <v>0</v>
      </c>
      <c r="AI315" s="254">
        <f t="shared" si="48"/>
        <v>0</v>
      </c>
      <c r="AN315">
        <f t="shared" si="51"/>
        <v>0</v>
      </c>
      <c r="AO315" s="254">
        <f t="shared" si="52"/>
        <v>0</v>
      </c>
    </row>
    <row r="316" spans="32:41" x14ac:dyDescent="0.3">
      <c r="AF316">
        <f t="shared" si="49"/>
        <v>0</v>
      </c>
      <c r="AG316">
        <f t="shared" si="50"/>
        <v>0</v>
      </c>
      <c r="AH316" s="254">
        <f t="shared" si="47"/>
        <v>0</v>
      </c>
      <c r="AI316" s="254">
        <f t="shared" si="48"/>
        <v>0</v>
      </c>
      <c r="AN316">
        <f t="shared" si="51"/>
        <v>0</v>
      </c>
      <c r="AO316" s="254">
        <f t="shared" si="52"/>
        <v>0</v>
      </c>
    </row>
    <row r="317" spans="32:41" x14ac:dyDescent="0.3">
      <c r="AF317">
        <f t="shared" si="49"/>
        <v>0</v>
      </c>
      <c r="AG317">
        <f t="shared" si="50"/>
        <v>0</v>
      </c>
      <c r="AH317" s="254">
        <f t="shared" si="47"/>
        <v>0</v>
      </c>
      <c r="AI317" s="254">
        <f t="shared" si="48"/>
        <v>0</v>
      </c>
      <c r="AN317">
        <f t="shared" si="51"/>
        <v>0</v>
      </c>
      <c r="AO317" s="254">
        <f t="shared" si="52"/>
        <v>0</v>
      </c>
    </row>
    <row r="318" spans="32:41" x14ac:dyDescent="0.3">
      <c r="AF318">
        <f t="shared" si="49"/>
        <v>0</v>
      </c>
      <c r="AG318">
        <f t="shared" si="50"/>
        <v>0</v>
      </c>
      <c r="AH318" s="254">
        <f t="shared" si="47"/>
        <v>0</v>
      </c>
      <c r="AI318" s="254">
        <f t="shared" si="48"/>
        <v>0</v>
      </c>
      <c r="AN318">
        <f t="shared" si="51"/>
        <v>0</v>
      </c>
      <c r="AO318" s="254">
        <f t="shared" si="52"/>
        <v>0</v>
      </c>
    </row>
    <row r="319" spans="32:41" x14ac:dyDescent="0.3">
      <c r="AF319">
        <f t="shared" si="49"/>
        <v>0</v>
      </c>
      <c r="AG319">
        <f t="shared" si="50"/>
        <v>0</v>
      </c>
      <c r="AH319" s="254">
        <f t="shared" si="47"/>
        <v>0</v>
      </c>
      <c r="AI319" s="254">
        <f t="shared" si="48"/>
        <v>0</v>
      </c>
      <c r="AN319">
        <f t="shared" si="51"/>
        <v>0</v>
      </c>
      <c r="AO319" s="254">
        <f t="shared" si="52"/>
        <v>0</v>
      </c>
    </row>
    <row r="320" spans="32:41" x14ac:dyDescent="0.3">
      <c r="AF320">
        <f t="shared" si="49"/>
        <v>0</v>
      </c>
      <c r="AG320">
        <f t="shared" si="50"/>
        <v>0</v>
      </c>
      <c r="AH320" s="254">
        <f t="shared" si="47"/>
        <v>0</v>
      </c>
      <c r="AI320" s="254">
        <f t="shared" si="48"/>
        <v>0</v>
      </c>
      <c r="AN320">
        <f t="shared" si="51"/>
        <v>0</v>
      </c>
      <c r="AO320" s="254">
        <f t="shared" si="52"/>
        <v>0</v>
      </c>
    </row>
    <row r="321" spans="32:41" x14ac:dyDescent="0.3">
      <c r="AF321">
        <f t="shared" si="49"/>
        <v>0</v>
      </c>
      <c r="AG321">
        <f t="shared" si="50"/>
        <v>0</v>
      </c>
      <c r="AH321" s="254">
        <f t="shared" si="47"/>
        <v>0</v>
      </c>
      <c r="AI321" s="254">
        <f t="shared" si="48"/>
        <v>0</v>
      </c>
      <c r="AN321">
        <f t="shared" si="51"/>
        <v>0</v>
      </c>
      <c r="AO321" s="254">
        <f t="shared" si="52"/>
        <v>0</v>
      </c>
    </row>
    <row r="322" spans="32:41" x14ac:dyDescent="0.3">
      <c r="AF322">
        <f t="shared" si="49"/>
        <v>0</v>
      </c>
      <c r="AG322">
        <f t="shared" si="50"/>
        <v>0</v>
      </c>
      <c r="AH322" s="254">
        <f t="shared" ref="AH322:AH385" si="53">G323</f>
        <v>0</v>
      </c>
      <c r="AI322" s="254">
        <f t="shared" ref="AI322:AI385" si="54">H323</f>
        <v>0</v>
      </c>
      <c r="AN322">
        <f t="shared" si="51"/>
        <v>0</v>
      </c>
      <c r="AO322" s="254">
        <f t="shared" si="52"/>
        <v>0</v>
      </c>
    </row>
    <row r="323" spans="32:41" x14ac:dyDescent="0.3">
      <c r="AF323">
        <f t="shared" ref="AF323:AF386" si="55">H323</f>
        <v>0</v>
      </c>
      <c r="AG323">
        <f t="shared" ref="AG323:AG386" si="56">$F$6</f>
        <v>0</v>
      </c>
      <c r="AH323" s="254">
        <f t="shared" si="53"/>
        <v>0</v>
      </c>
      <c r="AI323" s="254">
        <f t="shared" si="54"/>
        <v>0</v>
      </c>
      <c r="AN323">
        <f t="shared" si="51"/>
        <v>0</v>
      </c>
      <c r="AO323" s="254">
        <f t="shared" si="52"/>
        <v>0</v>
      </c>
    </row>
    <row r="324" spans="32:41" x14ac:dyDescent="0.3">
      <c r="AF324">
        <f t="shared" si="55"/>
        <v>0</v>
      </c>
      <c r="AG324">
        <f t="shared" si="56"/>
        <v>0</v>
      </c>
      <c r="AH324" s="254">
        <f t="shared" si="53"/>
        <v>0</v>
      </c>
      <c r="AI324" s="254">
        <f t="shared" si="54"/>
        <v>0</v>
      </c>
      <c r="AN324">
        <f t="shared" si="51"/>
        <v>0</v>
      </c>
      <c r="AO324" s="254">
        <f t="shared" si="52"/>
        <v>0</v>
      </c>
    </row>
    <row r="325" spans="32:41" x14ac:dyDescent="0.3">
      <c r="AF325">
        <f t="shared" si="55"/>
        <v>0</v>
      </c>
      <c r="AG325">
        <f t="shared" si="56"/>
        <v>0</v>
      </c>
      <c r="AH325" s="254">
        <f t="shared" si="53"/>
        <v>0</v>
      </c>
      <c r="AI325" s="254">
        <f t="shared" si="54"/>
        <v>0</v>
      </c>
      <c r="AN325">
        <f t="shared" si="51"/>
        <v>0</v>
      </c>
      <c r="AO325" s="254">
        <f t="shared" si="52"/>
        <v>0</v>
      </c>
    </row>
    <row r="326" spans="32:41" x14ac:dyDescent="0.3">
      <c r="AF326">
        <f t="shared" si="55"/>
        <v>0</v>
      </c>
      <c r="AG326">
        <f t="shared" si="56"/>
        <v>0</v>
      </c>
      <c r="AH326" s="254">
        <f t="shared" si="53"/>
        <v>0</v>
      </c>
      <c r="AI326" s="254">
        <f t="shared" si="54"/>
        <v>0</v>
      </c>
      <c r="AN326">
        <f t="shared" si="51"/>
        <v>0</v>
      </c>
      <c r="AO326" s="254">
        <f t="shared" si="52"/>
        <v>0</v>
      </c>
    </row>
    <row r="327" spans="32:41" x14ac:dyDescent="0.3">
      <c r="AF327">
        <f t="shared" si="55"/>
        <v>0</v>
      </c>
      <c r="AG327">
        <f t="shared" si="56"/>
        <v>0</v>
      </c>
      <c r="AH327" s="254">
        <f t="shared" si="53"/>
        <v>0</v>
      </c>
      <c r="AI327" s="254">
        <f t="shared" si="54"/>
        <v>0</v>
      </c>
      <c r="AN327">
        <f t="shared" si="51"/>
        <v>0</v>
      </c>
      <c r="AO327" s="254">
        <f t="shared" si="52"/>
        <v>0</v>
      </c>
    </row>
    <row r="328" spans="32:41" x14ac:dyDescent="0.3">
      <c r="AF328">
        <f t="shared" si="55"/>
        <v>0</v>
      </c>
      <c r="AG328">
        <f t="shared" si="56"/>
        <v>0</v>
      </c>
      <c r="AH328" s="254">
        <f t="shared" si="53"/>
        <v>0</v>
      </c>
      <c r="AI328" s="254">
        <f t="shared" si="54"/>
        <v>0</v>
      </c>
      <c r="AN328">
        <f t="shared" si="51"/>
        <v>0</v>
      </c>
      <c r="AO328" s="254">
        <f t="shared" si="52"/>
        <v>0</v>
      </c>
    </row>
    <row r="329" spans="32:41" x14ac:dyDescent="0.3">
      <c r="AF329">
        <f t="shared" si="55"/>
        <v>0</v>
      </c>
      <c r="AG329">
        <f t="shared" si="56"/>
        <v>0</v>
      </c>
      <c r="AH329" s="254">
        <f t="shared" si="53"/>
        <v>0</v>
      </c>
      <c r="AI329" s="254">
        <f t="shared" si="54"/>
        <v>0</v>
      </c>
      <c r="AN329">
        <f t="shared" ref="AN329:AN392" si="57">I330</f>
        <v>0</v>
      </c>
      <c r="AO329" s="254">
        <f t="shared" si="52"/>
        <v>0</v>
      </c>
    </row>
    <row r="330" spans="32:41" x14ac:dyDescent="0.3">
      <c r="AF330">
        <f t="shared" si="55"/>
        <v>0</v>
      </c>
      <c r="AG330">
        <f t="shared" si="56"/>
        <v>0</v>
      </c>
      <c r="AH330" s="254">
        <f t="shared" si="53"/>
        <v>0</v>
      </c>
      <c r="AI330" s="254">
        <f t="shared" si="54"/>
        <v>0</v>
      </c>
      <c r="AN330">
        <f t="shared" si="57"/>
        <v>0</v>
      </c>
      <c r="AO330" s="254">
        <f t="shared" si="52"/>
        <v>0</v>
      </c>
    </row>
    <row r="331" spans="32:41" x14ac:dyDescent="0.3">
      <c r="AF331">
        <f t="shared" si="55"/>
        <v>0</v>
      </c>
      <c r="AG331">
        <f t="shared" si="56"/>
        <v>0</v>
      </c>
      <c r="AH331" s="254">
        <f t="shared" si="53"/>
        <v>0</v>
      </c>
      <c r="AI331" s="254">
        <f t="shared" si="54"/>
        <v>0</v>
      </c>
      <c r="AN331">
        <f t="shared" si="57"/>
        <v>0</v>
      </c>
      <c r="AO331" s="254">
        <f t="shared" ref="AO331:AO394" si="58">J332</f>
        <v>0</v>
      </c>
    </row>
    <row r="332" spans="32:41" x14ac:dyDescent="0.3">
      <c r="AF332">
        <f t="shared" si="55"/>
        <v>0</v>
      </c>
      <c r="AG332">
        <f t="shared" si="56"/>
        <v>0</v>
      </c>
      <c r="AH332" s="254">
        <f t="shared" si="53"/>
        <v>0</v>
      </c>
      <c r="AI332" s="254">
        <f t="shared" si="54"/>
        <v>0</v>
      </c>
      <c r="AN332">
        <f t="shared" si="57"/>
        <v>0</v>
      </c>
      <c r="AO332" s="254">
        <f t="shared" si="58"/>
        <v>0</v>
      </c>
    </row>
    <row r="333" spans="32:41" x14ac:dyDescent="0.3">
      <c r="AF333">
        <f t="shared" si="55"/>
        <v>0</v>
      </c>
      <c r="AG333">
        <f t="shared" si="56"/>
        <v>0</v>
      </c>
      <c r="AH333" s="254">
        <f t="shared" si="53"/>
        <v>0</v>
      </c>
      <c r="AI333" s="254">
        <f t="shared" si="54"/>
        <v>0</v>
      </c>
      <c r="AN333">
        <f t="shared" si="57"/>
        <v>0</v>
      </c>
      <c r="AO333" s="254">
        <f t="shared" si="58"/>
        <v>0</v>
      </c>
    </row>
    <row r="334" spans="32:41" x14ac:dyDescent="0.3">
      <c r="AF334">
        <f t="shared" si="55"/>
        <v>0</v>
      </c>
      <c r="AG334">
        <f t="shared" si="56"/>
        <v>0</v>
      </c>
      <c r="AH334" s="254">
        <f t="shared" si="53"/>
        <v>0</v>
      </c>
      <c r="AI334" s="254">
        <f t="shared" si="54"/>
        <v>0</v>
      </c>
      <c r="AN334">
        <f t="shared" si="57"/>
        <v>0</v>
      </c>
      <c r="AO334" s="254">
        <f t="shared" si="58"/>
        <v>0</v>
      </c>
    </row>
    <row r="335" spans="32:41" x14ac:dyDescent="0.3">
      <c r="AF335">
        <f t="shared" si="55"/>
        <v>0</v>
      </c>
      <c r="AG335">
        <f t="shared" si="56"/>
        <v>0</v>
      </c>
      <c r="AH335" s="254">
        <f t="shared" si="53"/>
        <v>0</v>
      </c>
      <c r="AI335" s="254">
        <f t="shared" si="54"/>
        <v>0</v>
      </c>
      <c r="AN335">
        <f t="shared" si="57"/>
        <v>0</v>
      </c>
      <c r="AO335" s="254">
        <f t="shared" si="58"/>
        <v>0</v>
      </c>
    </row>
    <row r="336" spans="32:41" x14ac:dyDescent="0.3">
      <c r="AF336">
        <f t="shared" si="55"/>
        <v>0</v>
      </c>
      <c r="AG336">
        <f t="shared" si="56"/>
        <v>0</v>
      </c>
      <c r="AH336" s="254">
        <f t="shared" si="53"/>
        <v>0</v>
      </c>
      <c r="AI336" s="254">
        <f t="shared" si="54"/>
        <v>0</v>
      </c>
      <c r="AN336">
        <f t="shared" si="57"/>
        <v>0</v>
      </c>
      <c r="AO336" s="254">
        <f t="shared" si="58"/>
        <v>0</v>
      </c>
    </row>
    <row r="337" spans="32:41" x14ac:dyDescent="0.3">
      <c r="AF337">
        <f t="shared" si="55"/>
        <v>0</v>
      </c>
      <c r="AG337">
        <f t="shared" si="56"/>
        <v>0</v>
      </c>
      <c r="AH337" s="254">
        <f t="shared" si="53"/>
        <v>0</v>
      </c>
      <c r="AI337" s="254">
        <f t="shared" si="54"/>
        <v>0</v>
      </c>
      <c r="AN337">
        <f t="shared" si="57"/>
        <v>0</v>
      </c>
      <c r="AO337" s="254">
        <f t="shared" si="58"/>
        <v>0</v>
      </c>
    </row>
    <row r="338" spans="32:41" x14ac:dyDescent="0.3">
      <c r="AF338">
        <f t="shared" si="55"/>
        <v>0</v>
      </c>
      <c r="AG338">
        <f t="shared" si="56"/>
        <v>0</v>
      </c>
      <c r="AH338" s="254">
        <f t="shared" si="53"/>
        <v>0</v>
      </c>
      <c r="AI338" s="254">
        <f t="shared" si="54"/>
        <v>0</v>
      </c>
      <c r="AN338">
        <f t="shared" si="57"/>
        <v>0</v>
      </c>
      <c r="AO338" s="254">
        <f t="shared" si="58"/>
        <v>0</v>
      </c>
    </row>
    <row r="339" spans="32:41" x14ac:dyDescent="0.3">
      <c r="AF339">
        <f t="shared" si="55"/>
        <v>0</v>
      </c>
      <c r="AG339">
        <f t="shared" si="56"/>
        <v>0</v>
      </c>
      <c r="AH339" s="254">
        <f t="shared" si="53"/>
        <v>0</v>
      </c>
      <c r="AI339" s="254">
        <f t="shared" si="54"/>
        <v>0</v>
      </c>
      <c r="AN339">
        <f t="shared" si="57"/>
        <v>0</v>
      </c>
      <c r="AO339" s="254">
        <f t="shared" si="58"/>
        <v>0</v>
      </c>
    </row>
    <row r="340" spans="32:41" x14ac:dyDescent="0.3">
      <c r="AF340">
        <f t="shared" si="55"/>
        <v>0</v>
      </c>
      <c r="AG340">
        <f t="shared" si="56"/>
        <v>0</v>
      </c>
      <c r="AH340" s="254">
        <f t="shared" si="53"/>
        <v>0</v>
      </c>
      <c r="AI340" s="254">
        <f t="shared" si="54"/>
        <v>0</v>
      </c>
      <c r="AN340">
        <f t="shared" si="57"/>
        <v>0</v>
      </c>
      <c r="AO340" s="254">
        <f t="shared" si="58"/>
        <v>0</v>
      </c>
    </row>
    <row r="341" spans="32:41" x14ac:dyDescent="0.3">
      <c r="AF341">
        <f t="shared" si="55"/>
        <v>0</v>
      </c>
      <c r="AG341">
        <f t="shared" si="56"/>
        <v>0</v>
      </c>
      <c r="AH341" s="254">
        <f t="shared" si="53"/>
        <v>0</v>
      </c>
      <c r="AI341" s="254">
        <f t="shared" si="54"/>
        <v>0</v>
      </c>
      <c r="AN341">
        <f t="shared" si="57"/>
        <v>0</v>
      </c>
      <c r="AO341" s="254">
        <f t="shared" si="58"/>
        <v>0</v>
      </c>
    </row>
    <row r="342" spans="32:41" x14ac:dyDescent="0.3">
      <c r="AF342">
        <f t="shared" si="55"/>
        <v>0</v>
      </c>
      <c r="AG342">
        <f t="shared" si="56"/>
        <v>0</v>
      </c>
      <c r="AH342" s="254">
        <f t="shared" si="53"/>
        <v>0</v>
      </c>
      <c r="AI342" s="254">
        <f t="shared" si="54"/>
        <v>0</v>
      </c>
      <c r="AN342">
        <f t="shared" si="57"/>
        <v>0</v>
      </c>
      <c r="AO342" s="254">
        <f t="shared" si="58"/>
        <v>0</v>
      </c>
    </row>
    <row r="343" spans="32:41" x14ac:dyDescent="0.3">
      <c r="AF343">
        <f t="shared" si="55"/>
        <v>0</v>
      </c>
      <c r="AG343">
        <f t="shared" si="56"/>
        <v>0</v>
      </c>
      <c r="AH343" s="254">
        <f t="shared" si="53"/>
        <v>0</v>
      </c>
      <c r="AI343" s="254">
        <f t="shared" si="54"/>
        <v>0</v>
      </c>
      <c r="AN343">
        <f t="shared" si="57"/>
        <v>0</v>
      </c>
      <c r="AO343" s="254">
        <f t="shared" si="58"/>
        <v>0</v>
      </c>
    </row>
    <row r="344" spans="32:41" x14ac:dyDescent="0.3">
      <c r="AF344">
        <f t="shared" si="55"/>
        <v>0</v>
      </c>
      <c r="AG344">
        <f t="shared" si="56"/>
        <v>0</v>
      </c>
      <c r="AH344" s="254">
        <f t="shared" si="53"/>
        <v>0</v>
      </c>
      <c r="AI344" s="254">
        <f t="shared" si="54"/>
        <v>0</v>
      </c>
      <c r="AN344">
        <f t="shared" si="57"/>
        <v>0</v>
      </c>
      <c r="AO344" s="254">
        <f t="shared" si="58"/>
        <v>0</v>
      </c>
    </row>
    <row r="345" spans="32:41" x14ac:dyDescent="0.3">
      <c r="AF345">
        <f t="shared" si="55"/>
        <v>0</v>
      </c>
      <c r="AG345">
        <f t="shared" si="56"/>
        <v>0</v>
      </c>
      <c r="AH345" s="254">
        <f t="shared" si="53"/>
        <v>0</v>
      </c>
      <c r="AI345" s="254">
        <f t="shared" si="54"/>
        <v>0</v>
      </c>
      <c r="AN345">
        <f t="shared" si="57"/>
        <v>0</v>
      </c>
      <c r="AO345" s="254">
        <f t="shared" si="58"/>
        <v>0</v>
      </c>
    </row>
    <row r="346" spans="32:41" x14ac:dyDescent="0.3">
      <c r="AF346">
        <f t="shared" si="55"/>
        <v>0</v>
      </c>
      <c r="AG346">
        <f t="shared" si="56"/>
        <v>0</v>
      </c>
      <c r="AH346" s="254">
        <f t="shared" si="53"/>
        <v>0</v>
      </c>
      <c r="AI346" s="254">
        <f t="shared" si="54"/>
        <v>0</v>
      </c>
      <c r="AN346">
        <f t="shared" si="57"/>
        <v>0</v>
      </c>
      <c r="AO346" s="254">
        <f t="shared" si="58"/>
        <v>0</v>
      </c>
    </row>
    <row r="347" spans="32:41" x14ac:dyDescent="0.3">
      <c r="AF347">
        <f t="shared" si="55"/>
        <v>0</v>
      </c>
      <c r="AG347">
        <f t="shared" si="56"/>
        <v>0</v>
      </c>
      <c r="AH347" s="254">
        <f t="shared" si="53"/>
        <v>0</v>
      </c>
      <c r="AI347" s="254">
        <f t="shared" si="54"/>
        <v>0</v>
      </c>
      <c r="AN347">
        <f t="shared" si="57"/>
        <v>0</v>
      </c>
      <c r="AO347" s="254">
        <f t="shared" si="58"/>
        <v>0</v>
      </c>
    </row>
    <row r="348" spans="32:41" x14ac:dyDescent="0.3">
      <c r="AF348">
        <f t="shared" si="55"/>
        <v>0</v>
      </c>
      <c r="AG348">
        <f t="shared" si="56"/>
        <v>0</v>
      </c>
      <c r="AH348" s="254">
        <f t="shared" si="53"/>
        <v>0</v>
      </c>
      <c r="AI348" s="254">
        <f t="shared" si="54"/>
        <v>0</v>
      </c>
      <c r="AN348">
        <f t="shared" si="57"/>
        <v>0</v>
      </c>
      <c r="AO348" s="254">
        <f t="shared" si="58"/>
        <v>0</v>
      </c>
    </row>
    <row r="349" spans="32:41" x14ac:dyDescent="0.3">
      <c r="AF349">
        <f t="shared" si="55"/>
        <v>0</v>
      </c>
      <c r="AG349">
        <f t="shared" si="56"/>
        <v>0</v>
      </c>
      <c r="AH349" s="254">
        <f t="shared" si="53"/>
        <v>0</v>
      </c>
      <c r="AI349" s="254">
        <f t="shared" si="54"/>
        <v>0</v>
      </c>
      <c r="AN349">
        <f t="shared" si="57"/>
        <v>0</v>
      </c>
      <c r="AO349" s="254">
        <f t="shared" si="58"/>
        <v>0</v>
      </c>
    </row>
    <row r="350" spans="32:41" x14ac:dyDescent="0.3">
      <c r="AF350">
        <f t="shared" si="55"/>
        <v>0</v>
      </c>
      <c r="AG350">
        <f t="shared" si="56"/>
        <v>0</v>
      </c>
      <c r="AH350" s="254">
        <f t="shared" si="53"/>
        <v>0</v>
      </c>
      <c r="AI350" s="254">
        <f t="shared" si="54"/>
        <v>0</v>
      </c>
      <c r="AN350">
        <f t="shared" si="57"/>
        <v>0</v>
      </c>
      <c r="AO350" s="254">
        <f t="shared" si="58"/>
        <v>0</v>
      </c>
    </row>
    <row r="351" spans="32:41" x14ac:dyDescent="0.3">
      <c r="AF351">
        <f t="shared" si="55"/>
        <v>0</v>
      </c>
      <c r="AG351">
        <f t="shared" si="56"/>
        <v>0</v>
      </c>
      <c r="AH351" s="254">
        <f t="shared" si="53"/>
        <v>0</v>
      </c>
      <c r="AI351" s="254">
        <f t="shared" si="54"/>
        <v>0</v>
      </c>
      <c r="AN351">
        <f t="shared" si="57"/>
        <v>0</v>
      </c>
      <c r="AO351" s="254">
        <f t="shared" si="58"/>
        <v>0</v>
      </c>
    </row>
    <row r="352" spans="32:41" x14ac:dyDescent="0.3">
      <c r="AF352">
        <f t="shared" si="55"/>
        <v>0</v>
      </c>
      <c r="AG352">
        <f t="shared" si="56"/>
        <v>0</v>
      </c>
      <c r="AH352" s="254">
        <f t="shared" si="53"/>
        <v>0</v>
      </c>
      <c r="AI352" s="254">
        <f t="shared" si="54"/>
        <v>0</v>
      </c>
      <c r="AN352">
        <f t="shared" si="57"/>
        <v>0</v>
      </c>
      <c r="AO352" s="254">
        <f t="shared" si="58"/>
        <v>0</v>
      </c>
    </row>
    <row r="353" spans="32:41" x14ac:dyDescent="0.3">
      <c r="AF353">
        <f t="shared" si="55"/>
        <v>0</v>
      </c>
      <c r="AG353">
        <f t="shared" si="56"/>
        <v>0</v>
      </c>
      <c r="AH353" s="254">
        <f t="shared" si="53"/>
        <v>0</v>
      </c>
      <c r="AI353" s="254">
        <f t="shared" si="54"/>
        <v>0</v>
      </c>
      <c r="AN353">
        <f t="shared" si="57"/>
        <v>0</v>
      </c>
      <c r="AO353" s="254">
        <f t="shared" si="58"/>
        <v>0</v>
      </c>
    </row>
    <row r="354" spans="32:41" x14ac:dyDescent="0.3">
      <c r="AF354">
        <f t="shared" si="55"/>
        <v>0</v>
      </c>
      <c r="AG354">
        <f t="shared" si="56"/>
        <v>0</v>
      </c>
      <c r="AH354" s="254">
        <f t="shared" si="53"/>
        <v>0</v>
      </c>
      <c r="AI354" s="254">
        <f t="shared" si="54"/>
        <v>0</v>
      </c>
      <c r="AN354">
        <f t="shared" si="57"/>
        <v>0</v>
      </c>
      <c r="AO354" s="254">
        <f t="shared" si="58"/>
        <v>0</v>
      </c>
    </row>
    <row r="355" spans="32:41" x14ac:dyDescent="0.3">
      <c r="AF355">
        <f t="shared" si="55"/>
        <v>0</v>
      </c>
      <c r="AG355">
        <f t="shared" si="56"/>
        <v>0</v>
      </c>
      <c r="AH355" s="254">
        <f t="shared" si="53"/>
        <v>0</v>
      </c>
      <c r="AI355" s="254">
        <f t="shared" si="54"/>
        <v>0</v>
      </c>
      <c r="AN355">
        <f t="shared" si="57"/>
        <v>0</v>
      </c>
      <c r="AO355" s="254">
        <f t="shared" si="58"/>
        <v>0</v>
      </c>
    </row>
    <row r="356" spans="32:41" x14ac:dyDescent="0.3">
      <c r="AF356">
        <f t="shared" si="55"/>
        <v>0</v>
      </c>
      <c r="AG356">
        <f t="shared" si="56"/>
        <v>0</v>
      </c>
      <c r="AH356" s="254">
        <f t="shared" si="53"/>
        <v>0</v>
      </c>
      <c r="AI356" s="254">
        <f t="shared" si="54"/>
        <v>0</v>
      </c>
      <c r="AN356">
        <f t="shared" si="57"/>
        <v>0</v>
      </c>
      <c r="AO356" s="254">
        <f t="shared" si="58"/>
        <v>0</v>
      </c>
    </row>
    <row r="357" spans="32:41" x14ac:dyDescent="0.3">
      <c r="AF357">
        <f t="shared" si="55"/>
        <v>0</v>
      </c>
      <c r="AG357">
        <f t="shared" si="56"/>
        <v>0</v>
      </c>
      <c r="AH357" s="254">
        <f t="shared" si="53"/>
        <v>0</v>
      </c>
      <c r="AI357" s="254">
        <f t="shared" si="54"/>
        <v>0</v>
      </c>
      <c r="AN357">
        <f t="shared" si="57"/>
        <v>0</v>
      </c>
      <c r="AO357" s="254">
        <f t="shared" si="58"/>
        <v>0</v>
      </c>
    </row>
    <row r="358" spans="32:41" x14ac:dyDescent="0.3">
      <c r="AF358">
        <f t="shared" si="55"/>
        <v>0</v>
      </c>
      <c r="AG358">
        <f t="shared" si="56"/>
        <v>0</v>
      </c>
      <c r="AH358" s="254">
        <f t="shared" si="53"/>
        <v>0</v>
      </c>
      <c r="AI358" s="254">
        <f t="shared" si="54"/>
        <v>0</v>
      </c>
      <c r="AN358">
        <f t="shared" si="57"/>
        <v>0</v>
      </c>
      <c r="AO358" s="254">
        <f t="shared" si="58"/>
        <v>0</v>
      </c>
    </row>
    <row r="359" spans="32:41" x14ac:dyDescent="0.3">
      <c r="AF359">
        <f t="shared" si="55"/>
        <v>0</v>
      </c>
      <c r="AG359">
        <f t="shared" si="56"/>
        <v>0</v>
      </c>
      <c r="AH359" s="254">
        <f t="shared" si="53"/>
        <v>0</v>
      </c>
      <c r="AI359" s="254">
        <f t="shared" si="54"/>
        <v>0</v>
      </c>
      <c r="AN359">
        <f t="shared" si="57"/>
        <v>0</v>
      </c>
      <c r="AO359" s="254">
        <f t="shared" si="58"/>
        <v>0</v>
      </c>
    </row>
    <row r="360" spans="32:41" x14ac:dyDescent="0.3">
      <c r="AF360">
        <f t="shared" si="55"/>
        <v>0</v>
      </c>
      <c r="AG360">
        <f t="shared" si="56"/>
        <v>0</v>
      </c>
      <c r="AH360" s="254">
        <f t="shared" si="53"/>
        <v>0</v>
      </c>
      <c r="AI360" s="254">
        <f t="shared" si="54"/>
        <v>0</v>
      </c>
      <c r="AN360">
        <f t="shared" si="57"/>
        <v>0</v>
      </c>
      <c r="AO360" s="254">
        <f t="shared" si="58"/>
        <v>0</v>
      </c>
    </row>
    <row r="361" spans="32:41" x14ac:dyDescent="0.3">
      <c r="AF361">
        <f t="shared" si="55"/>
        <v>0</v>
      </c>
      <c r="AG361">
        <f t="shared" si="56"/>
        <v>0</v>
      </c>
      <c r="AH361" s="254">
        <f t="shared" si="53"/>
        <v>0</v>
      </c>
      <c r="AI361" s="254">
        <f t="shared" si="54"/>
        <v>0</v>
      </c>
      <c r="AN361">
        <f t="shared" si="57"/>
        <v>0</v>
      </c>
      <c r="AO361" s="254">
        <f t="shared" si="58"/>
        <v>0</v>
      </c>
    </row>
    <row r="362" spans="32:41" x14ac:dyDescent="0.3">
      <c r="AF362">
        <f t="shared" si="55"/>
        <v>0</v>
      </c>
      <c r="AG362">
        <f t="shared" si="56"/>
        <v>0</v>
      </c>
      <c r="AH362" s="254">
        <f t="shared" si="53"/>
        <v>0</v>
      </c>
      <c r="AI362" s="254">
        <f t="shared" si="54"/>
        <v>0</v>
      </c>
      <c r="AN362">
        <f t="shared" si="57"/>
        <v>0</v>
      </c>
      <c r="AO362" s="254">
        <f t="shared" si="58"/>
        <v>0</v>
      </c>
    </row>
    <row r="363" spans="32:41" x14ac:dyDescent="0.3">
      <c r="AF363">
        <f t="shared" si="55"/>
        <v>0</v>
      </c>
      <c r="AG363">
        <f t="shared" si="56"/>
        <v>0</v>
      </c>
      <c r="AH363" s="254">
        <f t="shared" si="53"/>
        <v>0</v>
      </c>
      <c r="AI363" s="254">
        <f t="shared" si="54"/>
        <v>0</v>
      </c>
      <c r="AN363">
        <f t="shared" si="57"/>
        <v>0</v>
      </c>
      <c r="AO363" s="254">
        <f t="shared" si="58"/>
        <v>0</v>
      </c>
    </row>
    <row r="364" spans="32:41" x14ac:dyDescent="0.3">
      <c r="AF364">
        <f t="shared" si="55"/>
        <v>0</v>
      </c>
      <c r="AG364">
        <f t="shared" si="56"/>
        <v>0</v>
      </c>
      <c r="AH364" s="254">
        <f t="shared" si="53"/>
        <v>0</v>
      </c>
      <c r="AI364" s="254">
        <f t="shared" si="54"/>
        <v>0</v>
      </c>
      <c r="AN364">
        <f t="shared" si="57"/>
        <v>0</v>
      </c>
      <c r="AO364" s="254">
        <f t="shared" si="58"/>
        <v>0</v>
      </c>
    </row>
    <row r="365" spans="32:41" x14ac:dyDescent="0.3">
      <c r="AF365">
        <f t="shared" si="55"/>
        <v>0</v>
      </c>
      <c r="AG365">
        <f t="shared" si="56"/>
        <v>0</v>
      </c>
      <c r="AH365" s="254">
        <f t="shared" si="53"/>
        <v>0</v>
      </c>
      <c r="AI365" s="254">
        <f t="shared" si="54"/>
        <v>0</v>
      </c>
      <c r="AN365">
        <f t="shared" si="57"/>
        <v>0</v>
      </c>
      <c r="AO365" s="254">
        <f t="shared" si="58"/>
        <v>0</v>
      </c>
    </row>
    <row r="366" spans="32:41" x14ac:dyDescent="0.3">
      <c r="AF366">
        <f t="shared" si="55"/>
        <v>0</v>
      </c>
      <c r="AG366">
        <f t="shared" si="56"/>
        <v>0</v>
      </c>
      <c r="AH366" s="254">
        <f t="shared" si="53"/>
        <v>0</v>
      </c>
      <c r="AI366" s="254">
        <f t="shared" si="54"/>
        <v>0</v>
      </c>
      <c r="AN366">
        <f t="shared" si="57"/>
        <v>0</v>
      </c>
      <c r="AO366" s="254">
        <f t="shared" si="58"/>
        <v>0</v>
      </c>
    </row>
    <row r="367" spans="32:41" x14ac:dyDescent="0.3">
      <c r="AF367">
        <f t="shared" si="55"/>
        <v>0</v>
      </c>
      <c r="AG367">
        <f t="shared" si="56"/>
        <v>0</v>
      </c>
      <c r="AH367" s="254">
        <f t="shared" si="53"/>
        <v>0</v>
      </c>
      <c r="AI367" s="254">
        <f t="shared" si="54"/>
        <v>0</v>
      </c>
      <c r="AN367">
        <f t="shared" si="57"/>
        <v>0</v>
      </c>
      <c r="AO367" s="254">
        <f t="shared" si="58"/>
        <v>0</v>
      </c>
    </row>
    <row r="368" spans="32:41" x14ac:dyDescent="0.3">
      <c r="AF368">
        <f t="shared" si="55"/>
        <v>0</v>
      </c>
      <c r="AG368">
        <f t="shared" si="56"/>
        <v>0</v>
      </c>
      <c r="AH368" s="254">
        <f t="shared" si="53"/>
        <v>0</v>
      </c>
      <c r="AI368" s="254">
        <f t="shared" si="54"/>
        <v>0</v>
      </c>
      <c r="AN368">
        <f t="shared" si="57"/>
        <v>0</v>
      </c>
      <c r="AO368" s="254">
        <f t="shared" si="58"/>
        <v>0</v>
      </c>
    </row>
    <row r="369" spans="32:41" x14ac:dyDescent="0.3">
      <c r="AF369">
        <f t="shared" si="55"/>
        <v>0</v>
      </c>
      <c r="AG369">
        <f t="shared" si="56"/>
        <v>0</v>
      </c>
      <c r="AH369" s="254">
        <f t="shared" si="53"/>
        <v>0</v>
      </c>
      <c r="AI369" s="254">
        <f t="shared" si="54"/>
        <v>0</v>
      </c>
      <c r="AN369">
        <f t="shared" si="57"/>
        <v>0</v>
      </c>
      <c r="AO369" s="254">
        <f t="shared" si="58"/>
        <v>0</v>
      </c>
    </row>
    <row r="370" spans="32:41" x14ac:dyDescent="0.3">
      <c r="AF370">
        <f t="shared" si="55"/>
        <v>0</v>
      </c>
      <c r="AG370">
        <f t="shared" si="56"/>
        <v>0</v>
      </c>
      <c r="AH370" s="254">
        <f t="shared" si="53"/>
        <v>0</v>
      </c>
      <c r="AI370" s="254">
        <f t="shared" si="54"/>
        <v>0</v>
      </c>
      <c r="AN370">
        <f t="shared" si="57"/>
        <v>0</v>
      </c>
      <c r="AO370" s="254">
        <f t="shared" si="58"/>
        <v>0</v>
      </c>
    </row>
    <row r="371" spans="32:41" x14ac:dyDescent="0.3">
      <c r="AF371">
        <f t="shared" si="55"/>
        <v>0</v>
      </c>
      <c r="AG371">
        <f t="shared" si="56"/>
        <v>0</v>
      </c>
      <c r="AH371" s="254">
        <f t="shared" si="53"/>
        <v>0</v>
      </c>
      <c r="AI371" s="254">
        <f t="shared" si="54"/>
        <v>0</v>
      </c>
      <c r="AN371">
        <f t="shared" si="57"/>
        <v>0</v>
      </c>
      <c r="AO371" s="254">
        <f t="shared" si="58"/>
        <v>0</v>
      </c>
    </row>
    <row r="372" spans="32:41" x14ac:dyDescent="0.3">
      <c r="AF372">
        <f t="shared" si="55"/>
        <v>0</v>
      </c>
      <c r="AG372">
        <f t="shared" si="56"/>
        <v>0</v>
      </c>
      <c r="AH372" s="254">
        <f t="shared" si="53"/>
        <v>0</v>
      </c>
      <c r="AI372" s="254">
        <f t="shared" si="54"/>
        <v>0</v>
      </c>
      <c r="AN372">
        <f t="shared" si="57"/>
        <v>0</v>
      </c>
      <c r="AO372" s="254">
        <f t="shared" si="58"/>
        <v>0</v>
      </c>
    </row>
    <row r="373" spans="32:41" x14ac:dyDescent="0.3">
      <c r="AF373">
        <f t="shared" si="55"/>
        <v>0</v>
      </c>
      <c r="AG373">
        <f t="shared" si="56"/>
        <v>0</v>
      </c>
      <c r="AH373" s="254">
        <f t="shared" si="53"/>
        <v>0</v>
      </c>
      <c r="AI373" s="254">
        <f t="shared" si="54"/>
        <v>0</v>
      </c>
      <c r="AN373">
        <f t="shared" si="57"/>
        <v>0</v>
      </c>
      <c r="AO373" s="254">
        <f t="shared" si="58"/>
        <v>0</v>
      </c>
    </row>
    <row r="374" spans="32:41" x14ac:dyDescent="0.3">
      <c r="AF374">
        <f t="shared" si="55"/>
        <v>0</v>
      </c>
      <c r="AG374">
        <f t="shared" si="56"/>
        <v>0</v>
      </c>
      <c r="AH374" s="254">
        <f t="shared" si="53"/>
        <v>0</v>
      </c>
      <c r="AI374" s="254">
        <f t="shared" si="54"/>
        <v>0</v>
      </c>
      <c r="AN374">
        <f t="shared" si="57"/>
        <v>0</v>
      </c>
      <c r="AO374" s="254">
        <f t="shared" si="58"/>
        <v>0</v>
      </c>
    </row>
    <row r="375" spans="32:41" x14ac:dyDescent="0.3">
      <c r="AF375">
        <f t="shared" si="55"/>
        <v>0</v>
      </c>
      <c r="AG375">
        <f t="shared" si="56"/>
        <v>0</v>
      </c>
      <c r="AH375" s="254">
        <f t="shared" si="53"/>
        <v>0</v>
      </c>
      <c r="AI375" s="254">
        <f t="shared" si="54"/>
        <v>0</v>
      </c>
      <c r="AN375">
        <f t="shared" si="57"/>
        <v>0</v>
      </c>
      <c r="AO375" s="254">
        <f t="shared" si="58"/>
        <v>0</v>
      </c>
    </row>
    <row r="376" spans="32:41" x14ac:dyDescent="0.3">
      <c r="AF376">
        <f t="shared" si="55"/>
        <v>0</v>
      </c>
      <c r="AG376">
        <f t="shared" si="56"/>
        <v>0</v>
      </c>
      <c r="AH376" s="254">
        <f t="shared" si="53"/>
        <v>0</v>
      </c>
      <c r="AI376" s="254">
        <f t="shared" si="54"/>
        <v>0</v>
      </c>
      <c r="AN376">
        <f t="shared" si="57"/>
        <v>0</v>
      </c>
      <c r="AO376" s="254">
        <f t="shared" si="58"/>
        <v>0</v>
      </c>
    </row>
    <row r="377" spans="32:41" x14ac:dyDescent="0.3">
      <c r="AF377">
        <f t="shared" si="55"/>
        <v>0</v>
      </c>
      <c r="AG377">
        <f t="shared" si="56"/>
        <v>0</v>
      </c>
      <c r="AH377" s="254">
        <f t="shared" si="53"/>
        <v>0</v>
      </c>
      <c r="AI377" s="254">
        <f t="shared" si="54"/>
        <v>0</v>
      </c>
      <c r="AN377">
        <f t="shared" si="57"/>
        <v>0</v>
      </c>
      <c r="AO377" s="254">
        <f t="shared" si="58"/>
        <v>0</v>
      </c>
    </row>
    <row r="378" spans="32:41" x14ac:dyDescent="0.3">
      <c r="AF378">
        <f t="shared" si="55"/>
        <v>0</v>
      </c>
      <c r="AG378">
        <f t="shared" si="56"/>
        <v>0</v>
      </c>
      <c r="AH378" s="254">
        <f t="shared" si="53"/>
        <v>0</v>
      </c>
      <c r="AI378" s="254">
        <f t="shared" si="54"/>
        <v>0</v>
      </c>
      <c r="AN378">
        <f t="shared" si="57"/>
        <v>0</v>
      </c>
      <c r="AO378" s="254">
        <f t="shared" si="58"/>
        <v>0</v>
      </c>
    </row>
    <row r="379" spans="32:41" x14ac:dyDescent="0.3">
      <c r="AF379">
        <f t="shared" si="55"/>
        <v>0</v>
      </c>
      <c r="AG379">
        <f t="shared" si="56"/>
        <v>0</v>
      </c>
      <c r="AH379" s="254">
        <f t="shared" si="53"/>
        <v>0</v>
      </c>
      <c r="AI379" s="254">
        <f t="shared" si="54"/>
        <v>0</v>
      </c>
      <c r="AN379">
        <f t="shared" si="57"/>
        <v>0</v>
      </c>
      <c r="AO379" s="254">
        <f t="shared" si="58"/>
        <v>0</v>
      </c>
    </row>
    <row r="380" spans="32:41" x14ac:dyDescent="0.3">
      <c r="AF380">
        <f t="shared" si="55"/>
        <v>0</v>
      </c>
      <c r="AG380">
        <f t="shared" si="56"/>
        <v>0</v>
      </c>
      <c r="AH380" s="254">
        <f t="shared" si="53"/>
        <v>0</v>
      </c>
      <c r="AI380" s="254">
        <f t="shared" si="54"/>
        <v>0</v>
      </c>
      <c r="AN380">
        <f t="shared" si="57"/>
        <v>0</v>
      </c>
      <c r="AO380" s="254">
        <f t="shared" si="58"/>
        <v>0</v>
      </c>
    </row>
    <row r="381" spans="32:41" x14ac:dyDescent="0.3">
      <c r="AF381">
        <f t="shared" si="55"/>
        <v>0</v>
      </c>
      <c r="AG381">
        <f t="shared" si="56"/>
        <v>0</v>
      </c>
      <c r="AH381" s="254">
        <f t="shared" si="53"/>
        <v>0</v>
      </c>
      <c r="AI381" s="254">
        <f t="shared" si="54"/>
        <v>0</v>
      </c>
      <c r="AN381">
        <f t="shared" si="57"/>
        <v>0</v>
      </c>
      <c r="AO381" s="254">
        <f t="shared" si="58"/>
        <v>0</v>
      </c>
    </row>
    <row r="382" spans="32:41" x14ac:dyDescent="0.3">
      <c r="AF382">
        <f t="shared" si="55"/>
        <v>0</v>
      </c>
      <c r="AG382">
        <f t="shared" si="56"/>
        <v>0</v>
      </c>
      <c r="AH382" s="254">
        <f t="shared" si="53"/>
        <v>0</v>
      </c>
      <c r="AI382" s="254">
        <f t="shared" si="54"/>
        <v>0</v>
      </c>
      <c r="AN382">
        <f t="shared" si="57"/>
        <v>0</v>
      </c>
      <c r="AO382" s="254">
        <f t="shared" si="58"/>
        <v>0</v>
      </c>
    </row>
    <row r="383" spans="32:41" x14ac:dyDescent="0.3">
      <c r="AF383">
        <f t="shared" si="55"/>
        <v>0</v>
      </c>
      <c r="AG383">
        <f t="shared" si="56"/>
        <v>0</v>
      </c>
      <c r="AH383" s="254">
        <f t="shared" si="53"/>
        <v>0</v>
      </c>
      <c r="AI383" s="254">
        <f t="shared" si="54"/>
        <v>0</v>
      </c>
      <c r="AN383">
        <f t="shared" si="57"/>
        <v>0</v>
      </c>
      <c r="AO383" s="254">
        <f t="shared" si="58"/>
        <v>0</v>
      </c>
    </row>
    <row r="384" spans="32:41" x14ac:dyDescent="0.3">
      <c r="AF384">
        <f t="shared" si="55"/>
        <v>0</v>
      </c>
      <c r="AG384">
        <f t="shared" si="56"/>
        <v>0</v>
      </c>
      <c r="AH384" s="254">
        <f t="shared" si="53"/>
        <v>0</v>
      </c>
      <c r="AI384" s="254">
        <f t="shared" si="54"/>
        <v>0</v>
      </c>
      <c r="AN384">
        <f t="shared" si="57"/>
        <v>0</v>
      </c>
      <c r="AO384" s="254">
        <f t="shared" si="58"/>
        <v>0</v>
      </c>
    </row>
    <row r="385" spans="32:41" x14ac:dyDescent="0.3">
      <c r="AF385">
        <f t="shared" si="55"/>
        <v>0</v>
      </c>
      <c r="AG385">
        <f t="shared" si="56"/>
        <v>0</v>
      </c>
      <c r="AH385" s="254">
        <f t="shared" si="53"/>
        <v>0</v>
      </c>
      <c r="AI385" s="254">
        <f t="shared" si="54"/>
        <v>0</v>
      </c>
      <c r="AN385">
        <f t="shared" si="57"/>
        <v>0</v>
      </c>
      <c r="AO385" s="254">
        <f t="shared" si="58"/>
        <v>0</v>
      </c>
    </row>
    <row r="386" spans="32:41" x14ac:dyDescent="0.3">
      <c r="AF386">
        <f t="shared" si="55"/>
        <v>0</v>
      </c>
      <c r="AG386">
        <f t="shared" si="56"/>
        <v>0</v>
      </c>
      <c r="AH386" s="254">
        <f t="shared" ref="AH386:AH449" si="59">G387</f>
        <v>0</v>
      </c>
      <c r="AI386" s="254">
        <f t="shared" ref="AI386:AI449" si="60">H387</f>
        <v>0</v>
      </c>
      <c r="AN386">
        <f t="shared" si="57"/>
        <v>0</v>
      </c>
      <c r="AO386" s="254">
        <f t="shared" si="58"/>
        <v>0</v>
      </c>
    </row>
    <row r="387" spans="32:41" x14ac:dyDescent="0.3">
      <c r="AF387">
        <f t="shared" ref="AF387:AF450" si="61">H387</f>
        <v>0</v>
      </c>
      <c r="AG387">
        <f t="shared" ref="AG387:AG450" si="62">$F$6</f>
        <v>0</v>
      </c>
      <c r="AH387" s="254">
        <f t="shared" si="59"/>
        <v>0</v>
      </c>
      <c r="AI387" s="254">
        <f t="shared" si="60"/>
        <v>0</v>
      </c>
      <c r="AN387">
        <f t="shared" si="57"/>
        <v>0</v>
      </c>
      <c r="AO387" s="254">
        <f t="shared" si="58"/>
        <v>0</v>
      </c>
    </row>
    <row r="388" spans="32:41" x14ac:dyDescent="0.3">
      <c r="AF388">
        <f t="shared" si="61"/>
        <v>0</v>
      </c>
      <c r="AG388">
        <f t="shared" si="62"/>
        <v>0</v>
      </c>
      <c r="AH388" s="254">
        <f t="shared" si="59"/>
        <v>0</v>
      </c>
      <c r="AI388" s="254">
        <f t="shared" si="60"/>
        <v>0</v>
      </c>
      <c r="AN388">
        <f t="shared" si="57"/>
        <v>0</v>
      </c>
      <c r="AO388" s="254">
        <f t="shared" si="58"/>
        <v>0</v>
      </c>
    </row>
    <row r="389" spans="32:41" x14ac:dyDescent="0.3">
      <c r="AF389">
        <f t="shared" si="61"/>
        <v>0</v>
      </c>
      <c r="AG389">
        <f t="shared" si="62"/>
        <v>0</v>
      </c>
      <c r="AH389" s="254">
        <f t="shared" si="59"/>
        <v>0</v>
      </c>
      <c r="AI389" s="254">
        <f t="shared" si="60"/>
        <v>0</v>
      </c>
      <c r="AN389">
        <f t="shared" si="57"/>
        <v>0</v>
      </c>
      <c r="AO389" s="254">
        <f t="shared" si="58"/>
        <v>0</v>
      </c>
    </row>
    <row r="390" spans="32:41" x14ac:dyDescent="0.3">
      <c r="AF390">
        <f t="shared" si="61"/>
        <v>0</v>
      </c>
      <c r="AG390">
        <f t="shared" si="62"/>
        <v>0</v>
      </c>
      <c r="AH390" s="254">
        <f t="shared" si="59"/>
        <v>0</v>
      </c>
      <c r="AI390" s="254">
        <f t="shared" si="60"/>
        <v>0</v>
      </c>
      <c r="AN390">
        <f t="shared" si="57"/>
        <v>0</v>
      </c>
      <c r="AO390" s="254">
        <f t="shared" si="58"/>
        <v>0</v>
      </c>
    </row>
    <row r="391" spans="32:41" x14ac:dyDescent="0.3">
      <c r="AF391">
        <f t="shared" si="61"/>
        <v>0</v>
      </c>
      <c r="AG391">
        <f t="shared" si="62"/>
        <v>0</v>
      </c>
      <c r="AH391" s="254">
        <f t="shared" si="59"/>
        <v>0</v>
      </c>
      <c r="AI391" s="254">
        <f t="shared" si="60"/>
        <v>0</v>
      </c>
      <c r="AN391">
        <f t="shared" si="57"/>
        <v>0</v>
      </c>
      <c r="AO391" s="254">
        <f t="shared" si="58"/>
        <v>0</v>
      </c>
    </row>
    <row r="392" spans="32:41" x14ac:dyDescent="0.3">
      <c r="AF392">
        <f t="shared" si="61"/>
        <v>0</v>
      </c>
      <c r="AG392">
        <f t="shared" si="62"/>
        <v>0</v>
      </c>
      <c r="AH392" s="254">
        <f t="shared" si="59"/>
        <v>0</v>
      </c>
      <c r="AI392" s="254">
        <f t="shared" si="60"/>
        <v>0</v>
      </c>
      <c r="AN392">
        <f t="shared" si="57"/>
        <v>0</v>
      </c>
      <c r="AO392" s="254">
        <f t="shared" si="58"/>
        <v>0</v>
      </c>
    </row>
    <row r="393" spans="32:41" x14ac:dyDescent="0.3">
      <c r="AF393">
        <f t="shared" si="61"/>
        <v>0</v>
      </c>
      <c r="AG393">
        <f t="shared" si="62"/>
        <v>0</v>
      </c>
      <c r="AH393" s="254">
        <f t="shared" si="59"/>
        <v>0</v>
      </c>
      <c r="AI393" s="254">
        <f t="shared" si="60"/>
        <v>0</v>
      </c>
      <c r="AN393">
        <f t="shared" ref="AN393:AN456" si="63">I394</f>
        <v>0</v>
      </c>
      <c r="AO393" s="254">
        <f t="shared" si="58"/>
        <v>0</v>
      </c>
    </row>
    <row r="394" spans="32:41" x14ac:dyDescent="0.3">
      <c r="AF394">
        <f t="shared" si="61"/>
        <v>0</v>
      </c>
      <c r="AG394">
        <f t="shared" si="62"/>
        <v>0</v>
      </c>
      <c r="AH394" s="254">
        <f t="shared" si="59"/>
        <v>0</v>
      </c>
      <c r="AI394" s="254">
        <f t="shared" si="60"/>
        <v>0</v>
      </c>
      <c r="AN394">
        <f t="shared" si="63"/>
        <v>0</v>
      </c>
      <c r="AO394" s="254">
        <f t="shared" si="58"/>
        <v>0</v>
      </c>
    </row>
    <row r="395" spans="32:41" x14ac:dyDescent="0.3">
      <c r="AF395">
        <f t="shared" si="61"/>
        <v>0</v>
      </c>
      <c r="AG395">
        <f t="shared" si="62"/>
        <v>0</v>
      </c>
      <c r="AH395" s="254">
        <f t="shared" si="59"/>
        <v>0</v>
      </c>
      <c r="AI395" s="254">
        <f t="shared" si="60"/>
        <v>0</v>
      </c>
      <c r="AN395">
        <f t="shared" si="63"/>
        <v>0</v>
      </c>
      <c r="AO395" s="254">
        <f t="shared" ref="AO395:AO458" si="64">J396</f>
        <v>0</v>
      </c>
    </row>
    <row r="396" spans="32:41" x14ac:dyDescent="0.3">
      <c r="AF396">
        <f t="shared" si="61"/>
        <v>0</v>
      </c>
      <c r="AG396">
        <f t="shared" si="62"/>
        <v>0</v>
      </c>
      <c r="AH396" s="254">
        <f t="shared" si="59"/>
        <v>0</v>
      </c>
      <c r="AI396" s="254">
        <f t="shared" si="60"/>
        <v>0</v>
      </c>
      <c r="AN396">
        <f t="shared" si="63"/>
        <v>0</v>
      </c>
      <c r="AO396" s="254">
        <f t="shared" si="64"/>
        <v>0</v>
      </c>
    </row>
    <row r="397" spans="32:41" x14ac:dyDescent="0.3">
      <c r="AF397">
        <f t="shared" si="61"/>
        <v>0</v>
      </c>
      <c r="AG397">
        <f t="shared" si="62"/>
        <v>0</v>
      </c>
      <c r="AH397" s="254">
        <f t="shared" si="59"/>
        <v>0</v>
      </c>
      <c r="AI397" s="254">
        <f t="shared" si="60"/>
        <v>0</v>
      </c>
      <c r="AN397">
        <f t="shared" si="63"/>
        <v>0</v>
      </c>
      <c r="AO397" s="254">
        <f t="shared" si="64"/>
        <v>0</v>
      </c>
    </row>
    <row r="398" spans="32:41" x14ac:dyDescent="0.3">
      <c r="AF398">
        <f t="shared" si="61"/>
        <v>0</v>
      </c>
      <c r="AG398">
        <f t="shared" si="62"/>
        <v>0</v>
      </c>
      <c r="AH398" s="254">
        <f t="shared" si="59"/>
        <v>0</v>
      </c>
      <c r="AI398" s="254">
        <f t="shared" si="60"/>
        <v>0</v>
      </c>
      <c r="AN398">
        <f t="shared" si="63"/>
        <v>0</v>
      </c>
      <c r="AO398" s="254">
        <f t="shared" si="64"/>
        <v>0</v>
      </c>
    </row>
    <row r="399" spans="32:41" x14ac:dyDescent="0.3">
      <c r="AF399">
        <f t="shared" si="61"/>
        <v>0</v>
      </c>
      <c r="AG399">
        <f t="shared" si="62"/>
        <v>0</v>
      </c>
      <c r="AH399" s="254">
        <f t="shared" si="59"/>
        <v>0</v>
      </c>
      <c r="AI399" s="254">
        <f t="shared" si="60"/>
        <v>0</v>
      </c>
      <c r="AN399">
        <f t="shared" si="63"/>
        <v>0</v>
      </c>
      <c r="AO399" s="254">
        <f t="shared" si="64"/>
        <v>0</v>
      </c>
    </row>
    <row r="400" spans="32:41" x14ac:dyDescent="0.3">
      <c r="AF400">
        <f t="shared" si="61"/>
        <v>0</v>
      </c>
      <c r="AG400">
        <f t="shared" si="62"/>
        <v>0</v>
      </c>
      <c r="AH400" s="254">
        <f t="shared" si="59"/>
        <v>0</v>
      </c>
      <c r="AI400" s="254">
        <f t="shared" si="60"/>
        <v>0</v>
      </c>
      <c r="AN400">
        <f t="shared" si="63"/>
        <v>0</v>
      </c>
      <c r="AO400" s="254">
        <f t="shared" si="64"/>
        <v>0</v>
      </c>
    </row>
    <row r="401" spans="32:41" x14ac:dyDescent="0.3">
      <c r="AF401">
        <f t="shared" si="61"/>
        <v>0</v>
      </c>
      <c r="AG401">
        <f t="shared" si="62"/>
        <v>0</v>
      </c>
      <c r="AH401" s="254">
        <f t="shared" si="59"/>
        <v>0</v>
      </c>
      <c r="AI401" s="254">
        <f t="shared" si="60"/>
        <v>0</v>
      </c>
      <c r="AN401">
        <f t="shared" si="63"/>
        <v>0</v>
      </c>
      <c r="AO401" s="254">
        <f t="shared" si="64"/>
        <v>0</v>
      </c>
    </row>
    <row r="402" spans="32:41" x14ac:dyDescent="0.3">
      <c r="AF402">
        <f t="shared" si="61"/>
        <v>0</v>
      </c>
      <c r="AG402">
        <f t="shared" si="62"/>
        <v>0</v>
      </c>
      <c r="AH402" s="254">
        <f t="shared" si="59"/>
        <v>0</v>
      </c>
      <c r="AI402" s="254">
        <f t="shared" si="60"/>
        <v>0</v>
      </c>
      <c r="AN402">
        <f t="shared" si="63"/>
        <v>0</v>
      </c>
      <c r="AO402" s="254">
        <f t="shared" si="64"/>
        <v>0</v>
      </c>
    </row>
    <row r="403" spans="32:41" x14ac:dyDescent="0.3">
      <c r="AF403">
        <f t="shared" si="61"/>
        <v>0</v>
      </c>
      <c r="AG403">
        <f t="shared" si="62"/>
        <v>0</v>
      </c>
      <c r="AH403" s="254">
        <f t="shared" si="59"/>
        <v>0</v>
      </c>
      <c r="AI403" s="254">
        <f t="shared" si="60"/>
        <v>0</v>
      </c>
      <c r="AN403">
        <f t="shared" si="63"/>
        <v>0</v>
      </c>
      <c r="AO403" s="254">
        <f t="shared" si="64"/>
        <v>0</v>
      </c>
    </row>
    <row r="404" spans="32:41" x14ac:dyDescent="0.3">
      <c r="AF404">
        <f t="shared" si="61"/>
        <v>0</v>
      </c>
      <c r="AG404">
        <f t="shared" si="62"/>
        <v>0</v>
      </c>
      <c r="AH404" s="254">
        <f t="shared" si="59"/>
        <v>0</v>
      </c>
      <c r="AI404" s="254">
        <f t="shared" si="60"/>
        <v>0</v>
      </c>
      <c r="AN404">
        <f t="shared" si="63"/>
        <v>0</v>
      </c>
      <c r="AO404" s="254">
        <f t="shared" si="64"/>
        <v>0</v>
      </c>
    </row>
    <row r="405" spans="32:41" x14ac:dyDescent="0.3">
      <c r="AF405">
        <f t="shared" si="61"/>
        <v>0</v>
      </c>
      <c r="AG405">
        <f t="shared" si="62"/>
        <v>0</v>
      </c>
      <c r="AH405" s="254">
        <f t="shared" si="59"/>
        <v>0</v>
      </c>
      <c r="AI405" s="254">
        <f t="shared" si="60"/>
        <v>0</v>
      </c>
      <c r="AN405">
        <f t="shared" si="63"/>
        <v>0</v>
      </c>
      <c r="AO405" s="254">
        <f t="shared" si="64"/>
        <v>0</v>
      </c>
    </row>
    <row r="406" spans="32:41" x14ac:dyDescent="0.3">
      <c r="AF406">
        <f t="shared" si="61"/>
        <v>0</v>
      </c>
      <c r="AG406">
        <f t="shared" si="62"/>
        <v>0</v>
      </c>
      <c r="AH406" s="254">
        <f t="shared" si="59"/>
        <v>0</v>
      </c>
      <c r="AI406" s="254">
        <f t="shared" si="60"/>
        <v>0</v>
      </c>
      <c r="AN406">
        <f t="shared" si="63"/>
        <v>0</v>
      </c>
      <c r="AO406" s="254">
        <f t="shared" si="64"/>
        <v>0</v>
      </c>
    </row>
    <row r="407" spans="32:41" x14ac:dyDescent="0.3">
      <c r="AF407">
        <f t="shared" si="61"/>
        <v>0</v>
      </c>
      <c r="AG407">
        <f t="shared" si="62"/>
        <v>0</v>
      </c>
      <c r="AH407" s="254">
        <f t="shared" si="59"/>
        <v>0</v>
      </c>
      <c r="AI407" s="254">
        <f t="shared" si="60"/>
        <v>0</v>
      </c>
      <c r="AN407">
        <f t="shared" si="63"/>
        <v>0</v>
      </c>
      <c r="AO407" s="254">
        <f t="shared" si="64"/>
        <v>0</v>
      </c>
    </row>
    <row r="408" spans="32:41" x14ac:dyDescent="0.3">
      <c r="AF408">
        <f t="shared" si="61"/>
        <v>0</v>
      </c>
      <c r="AG408">
        <f t="shared" si="62"/>
        <v>0</v>
      </c>
      <c r="AH408" s="254">
        <f t="shared" si="59"/>
        <v>0</v>
      </c>
      <c r="AI408" s="254">
        <f t="shared" si="60"/>
        <v>0</v>
      </c>
      <c r="AN408">
        <f t="shared" si="63"/>
        <v>0</v>
      </c>
      <c r="AO408" s="254">
        <f t="shared" si="64"/>
        <v>0</v>
      </c>
    </row>
    <row r="409" spans="32:41" x14ac:dyDescent="0.3">
      <c r="AF409">
        <f t="shared" si="61"/>
        <v>0</v>
      </c>
      <c r="AG409">
        <f t="shared" si="62"/>
        <v>0</v>
      </c>
      <c r="AH409" s="254">
        <f t="shared" si="59"/>
        <v>0</v>
      </c>
      <c r="AI409" s="254">
        <f t="shared" si="60"/>
        <v>0</v>
      </c>
      <c r="AN409">
        <f t="shared" si="63"/>
        <v>0</v>
      </c>
      <c r="AO409" s="254">
        <f t="shared" si="64"/>
        <v>0</v>
      </c>
    </row>
    <row r="410" spans="32:41" x14ac:dyDescent="0.3">
      <c r="AF410">
        <f t="shared" si="61"/>
        <v>0</v>
      </c>
      <c r="AG410">
        <f t="shared" si="62"/>
        <v>0</v>
      </c>
      <c r="AH410" s="254">
        <f t="shared" si="59"/>
        <v>0</v>
      </c>
      <c r="AI410" s="254">
        <f t="shared" si="60"/>
        <v>0</v>
      </c>
      <c r="AN410">
        <f t="shared" si="63"/>
        <v>0</v>
      </c>
      <c r="AO410" s="254">
        <f t="shared" si="64"/>
        <v>0</v>
      </c>
    </row>
    <row r="411" spans="32:41" x14ac:dyDescent="0.3">
      <c r="AF411">
        <f t="shared" si="61"/>
        <v>0</v>
      </c>
      <c r="AG411">
        <f t="shared" si="62"/>
        <v>0</v>
      </c>
      <c r="AH411" s="254">
        <f t="shared" si="59"/>
        <v>0</v>
      </c>
      <c r="AI411" s="254">
        <f t="shared" si="60"/>
        <v>0</v>
      </c>
      <c r="AN411">
        <f t="shared" si="63"/>
        <v>0</v>
      </c>
      <c r="AO411" s="254">
        <f t="shared" si="64"/>
        <v>0</v>
      </c>
    </row>
    <row r="412" spans="32:41" x14ac:dyDescent="0.3">
      <c r="AF412">
        <f t="shared" si="61"/>
        <v>0</v>
      </c>
      <c r="AG412">
        <f t="shared" si="62"/>
        <v>0</v>
      </c>
      <c r="AH412" s="254">
        <f t="shared" si="59"/>
        <v>0</v>
      </c>
      <c r="AI412" s="254">
        <f t="shared" si="60"/>
        <v>0</v>
      </c>
      <c r="AN412">
        <f t="shared" si="63"/>
        <v>0</v>
      </c>
      <c r="AO412" s="254">
        <f t="shared" si="64"/>
        <v>0</v>
      </c>
    </row>
    <row r="413" spans="32:41" x14ac:dyDescent="0.3">
      <c r="AF413">
        <f t="shared" si="61"/>
        <v>0</v>
      </c>
      <c r="AG413">
        <f t="shared" si="62"/>
        <v>0</v>
      </c>
      <c r="AH413" s="254">
        <f t="shared" si="59"/>
        <v>0</v>
      </c>
      <c r="AI413" s="254">
        <f t="shared" si="60"/>
        <v>0</v>
      </c>
      <c r="AN413">
        <f t="shared" si="63"/>
        <v>0</v>
      </c>
      <c r="AO413" s="254">
        <f t="shared" si="64"/>
        <v>0</v>
      </c>
    </row>
    <row r="414" spans="32:41" x14ac:dyDescent="0.3">
      <c r="AF414">
        <f t="shared" si="61"/>
        <v>0</v>
      </c>
      <c r="AG414">
        <f t="shared" si="62"/>
        <v>0</v>
      </c>
      <c r="AH414" s="254">
        <f t="shared" si="59"/>
        <v>0</v>
      </c>
      <c r="AI414" s="254">
        <f t="shared" si="60"/>
        <v>0</v>
      </c>
      <c r="AN414">
        <f t="shared" si="63"/>
        <v>0</v>
      </c>
      <c r="AO414" s="254">
        <f t="shared" si="64"/>
        <v>0</v>
      </c>
    </row>
    <row r="415" spans="32:41" x14ac:dyDescent="0.3">
      <c r="AF415">
        <f t="shared" si="61"/>
        <v>0</v>
      </c>
      <c r="AG415">
        <f t="shared" si="62"/>
        <v>0</v>
      </c>
      <c r="AH415" s="254">
        <f t="shared" si="59"/>
        <v>0</v>
      </c>
      <c r="AI415" s="254">
        <f t="shared" si="60"/>
        <v>0</v>
      </c>
      <c r="AN415">
        <f t="shared" si="63"/>
        <v>0</v>
      </c>
      <c r="AO415" s="254">
        <f t="shared" si="64"/>
        <v>0</v>
      </c>
    </row>
    <row r="416" spans="32:41" x14ac:dyDescent="0.3">
      <c r="AF416">
        <f t="shared" si="61"/>
        <v>0</v>
      </c>
      <c r="AG416">
        <f t="shared" si="62"/>
        <v>0</v>
      </c>
      <c r="AH416" s="254">
        <f t="shared" si="59"/>
        <v>0</v>
      </c>
      <c r="AI416" s="254">
        <f t="shared" si="60"/>
        <v>0</v>
      </c>
      <c r="AN416">
        <f t="shared" si="63"/>
        <v>0</v>
      </c>
      <c r="AO416" s="254">
        <f t="shared" si="64"/>
        <v>0</v>
      </c>
    </row>
    <row r="417" spans="32:41" x14ac:dyDescent="0.3">
      <c r="AF417">
        <f t="shared" si="61"/>
        <v>0</v>
      </c>
      <c r="AG417">
        <f t="shared" si="62"/>
        <v>0</v>
      </c>
      <c r="AH417" s="254">
        <f t="shared" si="59"/>
        <v>0</v>
      </c>
      <c r="AI417" s="254">
        <f t="shared" si="60"/>
        <v>0</v>
      </c>
      <c r="AN417">
        <f t="shared" si="63"/>
        <v>0</v>
      </c>
      <c r="AO417" s="254">
        <f t="shared" si="64"/>
        <v>0</v>
      </c>
    </row>
    <row r="418" spans="32:41" x14ac:dyDescent="0.3">
      <c r="AF418">
        <f t="shared" si="61"/>
        <v>0</v>
      </c>
      <c r="AG418">
        <f t="shared" si="62"/>
        <v>0</v>
      </c>
      <c r="AH418" s="254">
        <f t="shared" si="59"/>
        <v>0</v>
      </c>
      <c r="AI418" s="254">
        <f t="shared" si="60"/>
        <v>0</v>
      </c>
      <c r="AN418">
        <f t="shared" si="63"/>
        <v>0</v>
      </c>
      <c r="AO418" s="254">
        <f t="shared" si="64"/>
        <v>0</v>
      </c>
    </row>
    <row r="419" spans="32:41" x14ac:dyDescent="0.3">
      <c r="AF419">
        <f t="shared" si="61"/>
        <v>0</v>
      </c>
      <c r="AG419">
        <f t="shared" si="62"/>
        <v>0</v>
      </c>
      <c r="AH419" s="254">
        <f t="shared" si="59"/>
        <v>0</v>
      </c>
      <c r="AI419" s="254">
        <f t="shared" si="60"/>
        <v>0</v>
      </c>
      <c r="AN419">
        <f t="shared" si="63"/>
        <v>0</v>
      </c>
      <c r="AO419" s="254">
        <f t="shared" si="64"/>
        <v>0</v>
      </c>
    </row>
    <row r="420" spans="32:41" x14ac:dyDescent="0.3">
      <c r="AF420">
        <f t="shared" si="61"/>
        <v>0</v>
      </c>
      <c r="AG420">
        <f t="shared" si="62"/>
        <v>0</v>
      </c>
      <c r="AH420" s="254">
        <f t="shared" si="59"/>
        <v>0</v>
      </c>
      <c r="AI420" s="254">
        <f t="shared" si="60"/>
        <v>0</v>
      </c>
      <c r="AN420">
        <f t="shared" si="63"/>
        <v>0</v>
      </c>
      <c r="AO420" s="254">
        <f t="shared" si="64"/>
        <v>0</v>
      </c>
    </row>
    <row r="421" spans="32:41" x14ac:dyDescent="0.3">
      <c r="AF421">
        <f t="shared" si="61"/>
        <v>0</v>
      </c>
      <c r="AG421">
        <f t="shared" si="62"/>
        <v>0</v>
      </c>
      <c r="AH421" s="254">
        <f t="shared" si="59"/>
        <v>0</v>
      </c>
      <c r="AI421" s="254">
        <f t="shared" si="60"/>
        <v>0</v>
      </c>
      <c r="AN421">
        <f t="shared" si="63"/>
        <v>0</v>
      </c>
      <c r="AO421" s="254">
        <f t="shared" si="64"/>
        <v>0</v>
      </c>
    </row>
    <row r="422" spans="32:41" x14ac:dyDescent="0.3">
      <c r="AF422">
        <f t="shared" si="61"/>
        <v>0</v>
      </c>
      <c r="AG422">
        <f t="shared" si="62"/>
        <v>0</v>
      </c>
      <c r="AH422" s="254">
        <f t="shared" si="59"/>
        <v>0</v>
      </c>
      <c r="AI422" s="254">
        <f t="shared" si="60"/>
        <v>0</v>
      </c>
      <c r="AN422">
        <f t="shared" si="63"/>
        <v>0</v>
      </c>
      <c r="AO422" s="254">
        <f t="shared" si="64"/>
        <v>0</v>
      </c>
    </row>
    <row r="423" spans="32:41" x14ac:dyDescent="0.3">
      <c r="AF423">
        <f t="shared" si="61"/>
        <v>0</v>
      </c>
      <c r="AG423">
        <f t="shared" si="62"/>
        <v>0</v>
      </c>
      <c r="AH423" s="254">
        <f t="shared" si="59"/>
        <v>0</v>
      </c>
      <c r="AI423" s="254">
        <f t="shared" si="60"/>
        <v>0</v>
      </c>
      <c r="AN423">
        <f t="shared" si="63"/>
        <v>0</v>
      </c>
      <c r="AO423" s="254">
        <f t="shared" si="64"/>
        <v>0</v>
      </c>
    </row>
    <row r="424" spans="32:41" x14ac:dyDescent="0.3">
      <c r="AF424">
        <f t="shared" si="61"/>
        <v>0</v>
      </c>
      <c r="AG424">
        <f t="shared" si="62"/>
        <v>0</v>
      </c>
      <c r="AH424" s="254">
        <f t="shared" si="59"/>
        <v>0</v>
      </c>
      <c r="AI424" s="254">
        <f t="shared" si="60"/>
        <v>0</v>
      </c>
      <c r="AN424">
        <f t="shared" si="63"/>
        <v>0</v>
      </c>
      <c r="AO424" s="254">
        <f t="shared" si="64"/>
        <v>0</v>
      </c>
    </row>
    <row r="425" spans="32:41" x14ac:dyDescent="0.3">
      <c r="AF425">
        <f t="shared" si="61"/>
        <v>0</v>
      </c>
      <c r="AG425">
        <f t="shared" si="62"/>
        <v>0</v>
      </c>
      <c r="AH425" s="254">
        <f t="shared" si="59"/>
        <v>0</v>
      </c>
      <c r="AI425" s="254">
        <f t="shared" si="60"/>
        <v>0</v>
      </c>
      <c r="AN425">
        <f t="shared" si="63"/>
        <v>0</v>
      </c>
      <c r="AO425" s="254">
        <f t="shared" si="64"/>
        <v>0</v>
      </c>
    </row>
    <row r="426" spans="32:41" x14ac:dyDescent="0.3">
      <c r="AF426">
        <f t="shared" si="61"/>
        <v>0</v>
      </c>
      <c r="AG426">
        <f t="shared" si="62"/>
        <v>0</v>
      </c>
      <c r="AH426" s="254">
        <f t="shared" si="59"/>
        <v>0</v>
      </c>
      <c r="AI426" s="254">
        <f t="shared" si="60"/>
        <v>0</v>
      </c>
      <c r="AN426">
        <f t="shared" si="63"/>
        <v>0</v>
      </c>
      <c r="AO426" s="254">
        <f t="shared" si="64"/>
        <v>0</v>
      </c>
    </row>
    <row r="427" spans="32:41" x14ac:dyDescent="0.3">
      <c r="AF427">
        <f t="shared" si="61"/>
        <v>0</v>
      </c>
      <c r="AG427">
        <f t="shared" si="62"/>
        <v>0</v>
      </c>
      <c r="AH427" s="254">
        <f t="shared" si="59"/>
        <v>0</v>
      </c>
      <c r="AI427" s="254">
        <f t="shared" si="60"/>
        <v>0</v>
      </c>
      <c r="AN427">
        <f t="shared" si="63"/>
        <v>0</v>
      </c>
      <c r="AO427" s="254">
        <f t="shared" si="64"/>
        <v>0</v>
      </c>
    </row>
    <row r="428" spans="32:41" x14ac:dyDescent="0.3">
      <c r="AF428">
        <f t="shared" si="61"/>
        <v>0</v>
      </c>
      <c r="AG428">
        <f t="shared" si="62"/>
        <v>0</v>
      </c>
      <c r="AH428" s="254">
        <f t="shared" si="59"/>
        <v>0</v>
      </c>
      <c r="AI428" s="254">
        <f t="shared" si="60"/>
        <v>0</v>
      </c>
      <c r="AN428">
        <f t="shared" si="63"/>
        <v>0</v>
      </c>
      <c r="AO428" s="254">
        <f t="shared" si="64"/>
        <v>0</v>
      </c>
    </row>
    <row r="429" spans="32:41" x14ac:dyDescent="0.3">
      <c r="AF429">
        <f t="shared" si="61"/>
        <v>0</v>
      </c>
      <c r="AG429">
        <f t="shared" si="62"/>
        <v>0</v>
      </c>
      <c r="AH429" s="254">
        <f t="shared" si="59"/>
        <v>0</v>
      </c>
      <c r="AI429" s="254">
        <f t="shared" si="60"/>
        <v>0</v>
      </c>
      <c r="AN429">
        <f t="shared" si="63"/>
        <v>0</v>
      </c>
      <c r="AO429" s="254">
        <f t="shared" si="64"/>
        <v>0</v>
      </c>
    </row>
    <row r="430" spans="32:41" x14ac:dyDescent="0.3">
      <c r="AF430">
        <f t="shared" si="61"/>
        <v>0</v>
      </c>
      <c r="AG430">
        <f t="shared" si="62"/>
        <v>0</v>
      </c>
      <c r="AH430" s="254">
        <f t="shared" si="59"/>
        <v>0</v>
      </c>
      <c r="AI430" s="254">
        <f t="shared" si="60"/>
        <v>0</v>
      </c>
      <c r="AN430">
        <f t="shared" si="63"/>
        <v>0</v>
      </c>
      <c r="AO430" s="254">
        <f t="shared" si="64"/>
        <v>0</v>
      </c>
    </row>
    <row r="431" spans="32:41" x14ac:dyDescent="0.3">
      <c r="AF431">
        <f t="shared" si="61"/>
        <v>0</v>
      </c>
      <c r="AG431">
        <f t="shared" si="62"/>
        <v>0</v>
      </c>
      <c r="AH431" s="254">
        <f t="shared" si="59"/>
        <v>0</v>
      </c>
      <c r="AI431" s="254">
        <f t="shared" si="60"/>
        <v>0</v>
      </c>
      <c r="AN431">
        <f t="shared" si="63"/>
        <v>0</v>
      </c>
      <c r="AO431" s="254">
        <f t="shared" si="64"/>
        <v>0</v>
      </c>
    </row>
    <row r="432" spans="32:41" x14ac:dyDescent="0.3">
      <c r="AF432">
        <f t="shared" si="61"/>
        <v>0</v>
      </c>
      <c r="AG432">
        <f t="shared" si="62"/>
        <v>0</v>
      </c>
      <c r="AH432" s="254">
        <f t="shared" si="59"/>
        <v>0</v>
      </c>
      <c r="AI432" s="254">
        <f t="shared" si="60"/>
        <v>0</v>
      </c>
      <c r="AN432">
        <f t="shared" si="63"/>
        <v>0</v>
      </c>
      <c r="AO432" s="254">
        <f t="shared" si="64"/>
        <v>0</v>
      </c>
    </row>
    <row r="433" spans="32:41" x14ac:dyDescent="0.3">
      <c r="AF433">
        <f t="shared" si="61"/>
        <v>0</v>
      </c>
      <c r="AG433">
        <f t="shared" si="62"/>
        <v>0</v>
      </c>
      <c r="AH433" s="254">
        <f t="shared" si="59"/>
        <v>0</v>
      </c>
      <c r="AI433" s="254">
        <f t="shared" si="60"/>
        <v>0</v>
      </c>
      <c r="AN433">
        <f t="shared" si="63"/>
        <v>0</v>
      </c>
      <c r="AO433" s="254">
        <f t="shared" si="64"/>
        <v>0</v>
      </c>
    </row>
    <row r="434" spans="32:41" x14ac:dyDescent="0.3">
      <c r="AF434">
        <f t="shared" si="61"/>
        <v>0</v>
      </c>
      <c r="AG434">
        <f t="shared" si="62"/>
        <v>0</v>
      </c>
      <c r="AH434" s="254">
        <f t="shared" si="59"/>
        <v>0</v>
      </c>
      <c r="AI434" s="254">
        <f t="shared" si="60"/>
        <v>0</v>
      </c>
      <c r="AN434">
        <f t="shared" si="63"/>
        <v>0</v>
      </c>
      <c r="AO434" s="254">
        <f t="shared" si="64"/>
        <v>0</v>
      </c>
    </row>
    <row r="435" spans="32:41" x14ac:dyDescent="0.3">
      <c r="AF435">
        <f t="shared" si="61"/>
        <v>0</v>
      </c>
      <c r="AG435">
        <f t="shared" si="62"/>
        <v>0</v>
      </c>
      <c r="AH435" s="254">
        <f t="shared" si="59"/>
        <v>0</v>
      </c>
      <c r="AI435" s="254">
        <f t="shared" si="60"/>
        <v>0</v>
      </c>
      <c r="AN435">
        <f t="shared" si="63"/>
        <v>0</v>
      </c>
      <c r="AO435" s="254">
        <f t="shared" si="64"/>
        <v>0</v>
      </c>
    </row>
    <row r="436" spans="32:41" x14ac:dyDescent="0.3">
      <c r="AF436">
        <f t="shared" si="61"/>
        <v>0</v>
      </c>
      <c r="AG436">
        <f t="shared" si="62"/>
        <v>0</v>
      </c>
      <c r="AH436" s="254">
        <f t="shared" si="59"/>
        <v>0</v>
      </c>
      <c r="AI436" s="254">
        <f t="shared" si="60"/>
        <v>0</v>
      </c>
      <c r="AN436">
        <f t="shared" si="63"/>
        <v>0</v>
      </c>
      <c r="AO436" s="254">
        <f t="shared" si="64"/>
        <v>0</v>
      </c>
    </row>
    <row r="437" spans="32:41" x14ac:dyDescent="0.3">
      <c r="AF437">
        <f t="shared" si="61"/>
        <v>0</v>
      </c>
      <c r="AG437">
        <f t="shared" si="62"/>
        <v>0</v>
      </c>
      <c r="AH437" s="254">
        <f t="shared" si="59"/>
        <v>0</v>
      </c>
      <c r="AI437" s="254">
        <f t="shared" si="60"/>
        <v>0</v>
      </c>
      <c r="AN437">
        <f t="shared" si="63"/>
        <v>0</v>
      </c>
      <c r="AO437" s="254">
        <f t="shared" si="64"/>
        <v>0</v>
      </c>
    </row>
    <row r="438" spans="32:41" x14ac:dyDescent="0.3">
      <c r="AF438">
        <f t="shared" si="61"/>
        <v>0</v>
      </c>
      <c r="AG438">
        <f t="shared" si="62"/>
        <v>0</v>
      </c>
      <c r="AH438" s="254">
        <f t="shared" si="59"/>
        <v>0</v>
      </c>
      <c r="AI438" s="254">
        <f t="shared" si="60"/>
        <v>0</v>
      </c>
      <c r="AN438">
        <f t="shared" si="63"/>
        <v>0</v>
      </c>
      <c r="AO438" s="254">
        <f t="shared" si="64"/>
        <v>0</v>
      </c>
    </row>
    <row r="439" spans="32:41" x14ac:dyDescent="0.3">
      <c r="AF439">
        <f t="shared" si="61"/>
        <v>0</v>
      </c>
      <c r="AG439">
        <f t="shared" si="62"/>
        <v>0</v>
      </c>
      <c r="AH439" s="254">
        <f t="shared" si="59"/>
        <v>0</v>
      </c>
      <c r="AI439" s="254">
        <f t="shared" si="60"/>
        <v>0</v>
      </c>
      <c r="AN439">
        <f t="shared" si="63"/>
        <v>0</v>
      </c>
      <c r="AO439" s="254">
        <f t="shared" si="64"/>
        <v>0</v>
      </c>
    </row>
    <row r="440" spans="32:41" x14ac:dyDescent="0.3">
      <c r="AF440">
        <f t="shared" si="61"/>
        <v>0</v>
      </c>
      <c r="AG440">
        <f t="shared" si="62"/>
        <v>0</v>
      </c>
      <c r="AH440" s="254">
        <f t="shared" si="59"/>
        <v>0</v>
      </c>
      <c r="AI440" s="254">
        <f t="shared" si="60"/>
        <v>0</v>
      </c>
      <c r="AN440">
        <f t="shared" si="63"/>
        <v>0</v>
      </c>
      <c r="AO440" s="254">
        <f t="shared" si="64"/>
        <v>0</v>
      </c>
    </row>
    <row r="441" spans="32:41" x14ac:dyDescent="0.3">
      <c r="AF441">
        <f t="shared" si="61"/>
        <v>0</v>
      </c>
      <c r="AG441">
        <f t="shared" si="62"/>
        <v>0</v>
      </c>
      <c r="AH441" s="254">
        <f t="shared" si="59"/>
        <v>0</v>
      </c>
      <c r="AI441" s="254">
        <f t="shared" si="60"/>
        <v>0</v>
      </c>
      <c r="AN441">
        <f t="shared" si="63"/>
        <v>0</v>
      </c>
      <c r="AO441" s="254">
        <f t="shared" si="64"/>
        <v>0</v>
      </c>
    </row>
    <row r="442" spans="32:41" x14ac:dyDescent="0.3">
      <c r="AF442">
        <f t="shared" si="61"/>
        <v>0</v>
      </c>
      <c r="AG442">
        <f t="shared" si="62"/>
        <v>0</v>
      </c>
      <c r="AH442" s="254">
        <f t="shared" si="59"/>
        <v>0</v>
      </c>
      <c r="AI442" s="254">
        <f t="shared" si="60"/>
        <v>0</v>
      </c>
      <c r="AN442">
        <f t="shared" si="63"/>
        <v>0</v>
      </c>
      <c r="AO442" s="254">
        <f t="shared" si="64"/>
        <v>0</v>
      </c>
    </row>
    <row r="443" spans="32:41" x14ac:dyDescent="0.3">
      <c r="AF443">
        <f t="shared" si="61"/>
        <v>0</v>
      </c>
      <c r="AG443">
        <f t="shared" si="62"/>
        <v>0</v>
      </c>
      <c r="AH443" s="254">
        <f t="shared" si="59"/>
        <v>0</v>
      </c>
      <c r="AI443" s="254">
        <f t="shared" si="60"/>
        <v>0</v>
      </c>
      <c r="AN443">
        <f t="shared" si="63"/>
        <v>0</v>
      </c>
      <c r="AO443" s="254">
        <f t="shared" si="64"/>
        <v>0</v>
      </c>
    </row>
    <row r="444" spans="32:41" x14ac:dyDescent="0.3">
      <c r="AF444">
        <f t="shared" si="61"/>
        <v>0</v>
      </c>
      <c r="AG444">
        <f t="shared" si="62"/>
        <v>0</v>
      </c>
      <c r="AH444" s="254">
        <f t="shared" si="59"/>
        <v>0</v>
      </c>
      <c r="AI444" s="254">
        <f t="shared" si="60"/>
        <v>0</v>
      </c>
      <c r="AN444">
        <f t="shared" si="63"/>
        <v>0</v>
      </c>
      <c r="AO444" s="254">
        <f t="shared" si="64"/>
        <v>0</v>
      </c>
    </row>
    <row r="445" spans="32:41" x14ac:dyDescent="0.3">
      <c r="AF445">
        <f t="shared" si="61"/>
        <v>0</v>
      </c>
      <c r="AG445">
        <f t="shared" si="62"/>
        <v>0</v>
      </c>
      <c r="AH445" s="254">
        <f t="shared" si="59"/>
        <v>0</v>
      </c>
      <c r="AI445" s="254">
        <f t="shared" si="60"/>
        <v>0</v>
      </c>
      <c r="AN445">
        <f t="shared" si="63"/>
        <v>0</v>
      </c>
      <c r="AO445" s="254">
        <f t="shared" si="64"/>
        <v>0</v>
      </c>
    </row>
    <row r="446" spans="32:41" x14ac:dyDescent="0.3">
      <c r="AF446">
        <f t="shared" si="61"/>
        <v>0</v>
      </c>
      <c r="AG446">
        <f t="shared" si="62"/>
        <v>0</v>
      </c>
      <c r="AH446" s="254">
        <f t="shared" si="59"/>
        <v>0</v>
      </c>
      <c r="AI446" s="254">
        <f t="shared" si="60"/>
        <v>0</v>
      </c>
      <c r="AN446">
        <f t="shared" si="63"/>
        <v>0</v>
      </c>
      <c r="AO446" s="254">
        <f t="shared" si="64"/>
        <v>0</v>
      </c>
    </row>
    <row r="447" spans="32:41" x14ac:dyDescent="0.3">
      <c r="AF447">
        <f t="shared" si="61"/>
        <v>0</v>
      </c>
      <c r="AG447">
        <f t="shared" si="62"/>
        <v>0</v>
      </c>
      <c r="AH447" s="254">
        <f t="shared" si="59"/>
        <v>0</v>
      </c>
      <c r="AI447" s="254">
        <f t="shared" si="60"/>
        <v>0</v>
      </c>
      <c r="AN447">
        <f t="shared" si="63"/>
        <v>0</v>
      </c>
      <c r="AO447" s="254">
        <f t="shared" si="64"/>
        <v>0</v>
      </c>
    </row>
    <row r="448" spans="32:41" x14ac:dyDescent="0.3">
      <c r="AF448">
        <f t="shared" si="61"/>
        <v>0</v>
      </c>
      <c r="AG448">
        <f t="shared" si="62"/>
        <v>0</v>
      </c>
      <c r="AH448" s="254">
        <f t="shared" si="59"/>
        <v>0</v>
      </c>
      <c r="AI448" s="254">
        <f t="shared" si="60"/>
        <v>0</v>
      </c>
      <c r="AN448">
        <f t="shared" si="63"/>
        <v>0</v>
      </c>
      <c r="AO448" s="254">
        <f t="shared" si="64"/>
        <v>0</v>
      </c>
    </row>
    <row r="449" spans="32:41" x14ac:dyDescent="0.3">
      <c r="AF449">
        <f t="shared" si="61"/>
        <v>0</v>
      </c>
      <c r="AG449">
        <f t="shared" si="62"/>
        <v>0</v>
      </c>
      <c r="AH449" s="254">
        <f t="shared" si="59"/>
        <v>0</v>
      </c>
      <c r="AI449" s="254">
        <f t="shared" si="60"/>
        <v>0</v>
      </c>
      <c r="AN449">
        <f t="shared" si="63"/>
        <v>0</v>
      </c>
      <c r="AO449" s="254">
        <f t="shared" si="64"/>
        <v>0</v>
      </c>
    </row>
    <row r="450" spans="32:41" x14ac:dyDescent="0.3">
      <c r="AF450">
        <f t="shared" si="61"/>
        <v>0</v>
      </c>
      <c r="AG450">
        <f t="shared" si="62"/>
        <v>0</v>
      </c>
      <c r="AH450" s="254">
        <f t="shared" ref="AH450:AH513" si="65">G451</f>
        <v>0</v>
      </c>
      <c r="AI450" s="254">
        <f t="shared" ref="AI450:AI513" si="66">H451</f>
        <v>0</v>
      </c>
      <c r="AN450">
        <f t="shared" si="63"/>
        <v>0</v>
      </c>
      <c r="AO450" s="254">
        <f t="shared" si="64"/>
        <v>0</v>
      </c>
    </row>
    <row r="451" spans="32:41" x14ac:dyDescent="0.3">
      <c r="AF451">
        <f t="shared" ref="AF451:AF514" si="67">H451</f>
        <v>0</v>
      </c>
      <c r="AG451">
        <f t="shared" ref="AG451:AG514" si="68">$F$6</f>
        <v>0</v>
      </c>
      <c r="AH451" s="254">
        <f t="shared" si="65"/>
        <v>0</v>
      </c>
      <c r="AI451" s="254">
        <f t="shared" si="66"/>
        <v>0</v>
      </c>
      <c r="AN451">
        <f t="shared" si="63"/>
        <v>0</v>
      </c>
      <c r="AO451" s="254">
        <f t="shared" si="64"/>
        <v>0</v>
      </c>
    </row>
    <row r="452" spans="32:41" x14ac:dyDescent="0.3">
      <c r="AF452">
        <f t="shared" si="67"/>
        <v>0</v>
      </c>
      <c r="AG452">
        <f t="shared" si="68"/>
        <v>0</v>
      </c>
      <c r="AH452" s="254">
        <f t="shared" si="65"/>
        <v>0</v>
      </c>
      <c r="AI452" s="254">
        <f t="shared" si="66"/>
        <v>0</v>
      </c>
      <c r="AN452">
        <f t="shared" si="63"/>
        <v>0</v>
      </c>
      <c r="AO452" s="254">
        <f t="shared" si="64"/>
        <v>0</v>
      </c>
    </row>
    <row r="453" spans="32:41" x14ac:dyDescent="0.3">
      <c r="AF453">
        <f t="shared" si="67"/>
        <v>0</v>
      </c>
      <c r="AG453">
        <f t="shared" si="68"/>
        <v>0</v>
      </c>
      <c r="AH453" s="254">
        <f t="shared" si="65"/>
        <v>0</v>
      </c>
      <c r="AI453" s="254">
        <f t="shared" si="66"/>
        <v>0</v>
      </c>
      <c r="AN453">
        <f t="shared" si="63"/>
        <v>0</v>
      </c>
      <c r="AO453" s="254">
        <f t="shared" si="64"/>
        <v>0</v>
      </c>
    </row>
    <row r="454" spans="32:41" x14ac:dyDescent="0.3">
      <c r="AF454">
        <f t="shared" si="67"/>
        <v>0</v>
      </c>
      <c r="AG454">
        <f t="shared" si="68"/>
        <v>0</v>
      </c>
      <c r="AH454" s="254">
        <f t="shared" si="65"/>
        <v>0</v>
      </c>
      <c r="AI454" s="254">
        <f t="shared" si="66"/>
        <v>0</v>
      </c>
      <c r="AN454">
        <f t="shared" si="63"/>
        <v>0</v>
      </c>
      <c r="AO454" s="254">
        <f t="shared" si="64"/>
        <v>0</v>
      </c>
    </row>
    <row r="455" spans="32:41" x14ac:dyDescent="0.3">
      <c r="AF455">
        <f t="shared" si="67"/>
        <v>0</v>
      </c>
      <c r="AG455">
        <f t="shared" si="68"/>
        <v>0</v>
      </c>
      <c r="AH455" s="254">
        <f t="shared" si="65"/>
        <v>0</v>
      </c>
      <c r="AI455" s="254">
        <f t="shared" si="66"/>
        <v>0</v>
      </c>
      <c r="AN455">
        <f t="shared" si="63"/>
        <v>0</v>
      </c>
      <c r="AO455" s="254">
        <f t="shared" si="64"/>
        <v>0</v>
      </c>
    </row>
    <row r="456" spans="32:41" x14ac:dyDescent="0.3">
      <c r="AF456">
        <f t="shared" si="67"/>
        <v>0</v>
      </c>
      <c r="AG456">
        <f t="shared" si="68"/>
        <v>0</v>
      </c>
      <c r="AH456" s="254">
        <f t="shared" si="65"/>
        <v>0</v>
      </c>
      <c r="AI456" s="254">
        <f t="shared" si="66"/>
        <v>0</v>
      </c>
      <c r="AN456">
        <f t="shared" si="63"/>
        <v>0</v>
      </c>
      <c r="AO456" s="254">
        <f t="shared" si="64"/>
        <v>0</v>
      </c>
    </row>
    <row r="457" spans="32:41" x14ac:dyDescent="0.3">
      <c r="AF457">
        <f t="shared" si="67"/>
        <v>0</v>
      </c>
      <c r="AG457">
        <f t="shared" si="68"/>
        <v>0</v>
      </c>
      <c r="AH457" s="254">
        <f t="shared" si="65"/>
        <v>0</v>
      </c>
      <c r="AI457" s="254">
        <f t="shared" si="66"/>
        <v>0</v>
      </c>
      <c r="AN457">
        <f t="shared" ref="AN457:AN520" si="69">I458</f>
        <v>0</v>
      </c>
      <c r="AO457" s="254">
        <f t="shared" si="64"/>
        <v>0</v>
      </c>
    </row>
    <row r="458" spans="32:41" x14ac:dyDescent="0.3">
      <c r="AF458">
        <f t="shared" si="67"/>
        <v>0</v>
      </c>
      <c r="AG458">
        <f t="shared" si="68"/>
        <v>0</v>
      </c>
      <c r="AH458" s="254">
        <f t="shared" si="65"/>
        <v>0</v>
      </c>
      <c r="AI458" s="254">
        <f t="shared" si="66"/>
        <v>0</v>
      </c>
      <c r="AN458">
        <f t="shared" si="69"/>
        <v>0</v>
      </c>
      <c r="AO458" s="254">
        <f t="shared" si="64"/>
        <v>0</v>
      </c>
    </row>
    <row r="459" spans="32:41" x14ac:dyDescent="0.3">
      <c r="AF459">
        <f t="shared" si="67"/>
        <v>0</v>
      </c>
      <c r="AG459">
        <f t="shared" si="68"/>
        <v>0</v>
      </c>
      <c r="AH459" s="254">
        <f t="shared" si="65"/>
        <v>0</v>
      </c>
      <c r="AI459" s="254">
        <f t="shared" si="66"/>
        <v>0</v>
      </c>
      <c r="AN459">
        <f t="shared" si="69"/>
        <v>0</v>
      </c>
      <c r="AO459" s="254">
        <f t="shared" ref="AO459:AO522" si="70">J460</f>
        <v>0</v>
      </c>
    </row>
    <row r="460" spans="32:41" x14ac:dyDescent="0.3">
      <c r="AF460">
        <f t="shared" si="67"/>
        <v>0</v>
      </c>
      <c r="AG460">
        <f t="shared" si="68"/>
        <v>0</v>
      </c>
      <c r="AH460" s="254">
        <f t="shared" si="65"/>
        <v>0</v>
      </c>
      <c r="AI460" s="254">
        <f t="shared" si="66"/>
        <v>0</v>
      </c>
      <c r="AN460">
        <f t="shared" si="69"/>
        <v>0</v>
      </c>
      <c r="AO460" s="254">
        <f t="shared" si="70"/>
        <v>0</v>
      </c>
    </row>
    <row r="461" spans="32:41" x14ac:dyDescent="0.3">
      <c r="AF461">
        <f t="shared" si="67"/>
        <v>0</v>
      </c>
      <c r="AG461">
        <f t="shared" si="68"/>
        <v>0</v>
      </c>
      <c r="AH461" s="254">
        <f t="shared" si="65"/>
        <v>0</v>
      </c>
      <c r="AI461" s="254">
        <f t="shared" si="66"/>
        <v>0</v>
      </c>
      <c r="AN461">
        <f t="shared" si="69"/>
        <v>0</v>
      </c>
      <c r="AO461" s="254">
        <f t="shared" si="70"/>
        <v>0</v>
      </c>
    </row>
    <row r="462" spans="32:41" x14ac:dyDescent="0.3">
      <c r="AF462">
        <f t="shared" si="67"/>
        <v>0</v>
      </c>
      <c r="AG462">
        <f t="shared" si="68"/>
        <v>0</v>
      </c>
      <c r="AH462" s="254">
        <f t="shared" si="65"/>
        <v>0</v>
      </c>
      <c r="AI462" s="254">
        <f t="shared" si="66"/>
        <v>0</v>
      </c>
      <c r="AN462">
        <f t="shared" si="69"/>
        <v>0</v>
      </c>
      <c r="AO462" s="254">
        <f t="shared" si="70"/>
        <v>0</v>
      </c>
    </row>
    <row r="463" spans="32:41" x14ac:dyDescent="0.3">
      <c r="AF463">
        <f t="shared" si="67"/>
        <v>0</v>
      </c>
      <c r="AG463">
        <f t="shared" si="68"/>
        <v>0</v>
      </c>
      <c r="AH463" s="254">
        <f t="shared" si="65"/>
        <v>0</v>
      </c>
      <c r="AI463" s="254">
        <f t="shared" si="66"/>
        <v>0</v>
      </c>
      <c r="AN463">
        <f t="shared" si="69"/>
        <v>0</v>
      </c>
      <c r="AO463" s="254">
        <f t="shared" si="70"/>
        <v>0</v>
      </c>
    </row>
    <row r="464" spans="32:41" x14ac:dyDescent="0.3">
      <c r="AF464">
        <f t="shared" si="67"/>
        <v>0</v>
      </c>
      <c r="AG464">
        <f t="shared" si="68"/>
        <v>0</v>
      </c>
      <c r="AH464" s="254">
        <f t="shared" si="65"/>
        <v>0</v>
      </c>
      <c r="AI464" s="254">
        <f t="shared" si="66"/>
        <v>0</v>
      </c>
      <c r="AN464">
        <f t="shared" si="69"/>
        <v>0</v>
      </c>
      <c r="AO464" s="254">
        <f t="shared" si="70"/>
        <v>0</v>
      </c>
    </row>
    <row r="465" spans="32:41" x14ac:dyDescent="0.3">
      <c r="AF465">
        <f t="shared" si="67"/>
        <v>0</v>
      </c>
      <c r="AG465">
        <f t="shared" si="68"/>
        <v>0</v>
      </c>
      <c r="AH465" s="254">
        <f t="shared" si="65"/>
        <v>0</v>
      </c>
      <c r="AI465" s="254">
        <f t="shared" si="66"/>
        <v>0</v>
      </c>
      <c r="AN465">
        <f t="shared" si="69"/>
        <v>0</v>
      </c>
      <c r="AO465" s="254">
        <f t="shared" si="70"/>
        <v>0</v>
      </c>
    </row>
    <row r="466" spans="32:41" x14ac:dyDescent="0.3">
      <c r="AF466">
        <f t="shared" si="67"/>
        <v>0</v>
      </c>
      <c r="AG466">
        <f t="shared" si="68"/>
        <v>0</v>
      </c>
      <c r="AH466" s="254">
        <f t="shared" si="65"/>
        <v>0</v>
      </c>
      <c r="AI466" s="254">
        <f t="shared" si="66"/>
        <v>0</v>
      </c>
      <c r="AN466">
        <f t="shared" si="69"/>
        <v>0</v>
      </c>
      <c r="AO466" s="254">
        <f t="shared" si="70"/>
        <v>0</v>
      </c>
    </row>
    <row r="467" spans="32:41" x14ac:dyDescent="0.3">
      <c r="AF467">
        <f t="shared" si="67"/>
        <v>0</v>
      </c>
      <c r="AG467">
        <f t="shared" si="68"/>
        <v>0</v>
      </c>
      <c r="AH467" s="254">
        <f t="shared" si="65"/>
        <v>0</v>
      </c>
      <c r="AI467" s="254">
        <f t="shared" si="66"/>
        <v>0</v>
      </c>
      <c r="AN467">
        <f t="shared" si="69"/>
        <v>0</v>
      </c>
      <c r="AO467" s="254">
        <f t="shared" si="70"/>
        <v>0</v>
      </c>
    </row>
    <row r="468" spans="32:41" x14ac:dyDescent="0.3">
      <c r="AF468">
        <f t="shared" si="67"/>
        <v>0</v>
      </c>
      <c r="AG468">
        <f t="shared" si="68"/>
        <v>0</v>
      </c>
      <c r="AH468" s="254">
        <f t="shared" si="65"/>
        <v>0</v>
      </c>
      <c r="AI468" s="254">
        <f t="shared" si="66"/>
        <v>0</v>
      </c>
      <c r="AN468">
        <f t="shared" si="69"/>
        <v>0</v>
      </c>
      <c r="AO468" s="254">
        <f t="shared" si="70"/>
        <v>0</v>
      </c>
    </row>
    <row r="469" spans="32:41" x14ac:dyDescent="0.3">
      <c r="AF469">
        <f t="shared" si="67"/>
        <v>0</v>
      </c>
      <c r="AG469">
        <f t="shared" si="68"/>
        <v>0</v>
      </c>
      <c r="AH469" s="254">
        <f t="shared" si="65"/>
        <v>0</v>
      </c>
      <c r="AI469" s="254">
        <f t="shared" si="66"/>
        <v>0</v>
      </c>
      <c r="AN469">
        <f t="shared" si="69"/>
        <v>0</v>
      </c>
      <c r="AO469" s="254">
        <f t="shared" si="70"/>
        <v>0</v>
      </c>
    </row>
    <row r="470" spans="32:41" x14ac:dyDescent="0.3">
      <c r="AF470">
        <f t="shared" si="67"/>
        <v>0</v>
      </c>
      <c r="AG470">
        <f t="shared" si="68"/>
        <v>0</v>
      </c>
      <c r="AH470" s="254">
        <f t="shared" si="65"/>
        <v>0</v>
      </c>
      <c r="AI470" s="254">
        <f t="shared" si="66"/>
        <v>0</v>
      </c>
      <c r="AN470">
        <f t="shared" si="69"/>
        <v>0</v>
      </c>
      <c r="AO470" s="254">
        <f t="shared" si="70"/>
        <v>0</v>
      </c>
    </row>
    <row r="471" spans="32:41" x14ac:dyDescent="0.3">
      <c r="AF471">
        <f t="shared" si="67"/>
        <v>0</v>
      </c>
      <c r="AG471">
        <f t="shared" si="68"/>
        <v>0</v>
      </c>
      <c r="AH471" s="254">
        <f t="shared" si="65"/>
        <v>0</v>
      </c>
      <c r="AI471" s="254">
        <f t="shared" si="66"/>
        <v>0</v>
      </c>
      <c r="AN471">
        <f t="shared" si="69"/>
        <v>0</v>
      </c>
      <c r="AO471" s="254">
        <f t="shared" si="70"/>
        <v>0</v>
      </c>
    </row>
    <row r="472" spans="32:41" x14ac:dyDescent="0.3">
      <c r="AF472">
        <f t="shared" si="67"/>
        <v>0</v>
      </c>
      <c r="AG472">
        <f t="shared" si="68"/>
        <v>0</v>
      </c>
      <c r="AH472" s="254">
        <f t="shared" si="65"/>
        <v>0</v>
      </c>
      <c r="AI472" s="254">
        <f t="shared" si="66"/>
        <v>0</v>
      </c>
      <c r="AN472">
        <f t="shared" si="69"/>
        <v>0</v>
      </c>
      <c r="AO472" s="254">
        <f t="shared" si="70"/>
        <v>0</v>
      </c>
    </row>
    <row r="473" spans="32:41" x14ac:dyDescent="0.3">
      <c r="AF473">
        <f t="shared" si="67"/>
        <v>0</v>
      </c>
      <c r="AG473">
        <f t="shared" si="68"/>
        <v>0</v>
      </c>
      <c r="AH473" s="254">
        <f t="shared" si="65"/>
        <v>0</v>
      </c>
      <c r="AI473" s="254">
        <f t="shared" si="66"/>
        <v>0</v>
      </c>
      <c r="AN473">
        <f t="shared" si="69"/>
        <v>0</v>
      </c>
      <c r="AO473" s="254">
        <f t="shared" si="70"/>
        <v>0</v>
      </c>
    </row>
    <row r="474" spans="32:41" x14ac:dyDescent="0.3">
      <c r="AF474">
        <f t="shared" si="67"/>
        <v>0</v>
      </c>
      <c r="AG474">
        <f t="shared" si="68"/>
        <v>0</v>
      </c>
      <c r="AH474" s="254">
        <f t="shared" si="65"/>
        <v>0</v>
      </c>
      <c r="AI474" s="254">
        <f t="shared" si="66"/>
        <v>0</v>
      </c>
      <c r="AN474">
        <f t="shared" si="69"/>
        <v>0</v>
      </c>
      <c r="AO474" s="254">
        <f t="shared" si="70"/>
        <v>0</v>
      </c>
    </row>
    <row r="475" spans="32:41" x14ac:dyDescent="0.3">
      <c r="AF475">
        <f t="shared" si="67"/>
        <v>0</v>
      </c>
      <c r="AG475">
        <f t="shared" si="68"/>
        <v>0</v>
      </c>
      <c r="AH475" s="254">
        <f t="shared" si="65"/>
        <v>0</v>
      </c>
      <c r="AI475" s="254">
        <f t="shared" si="66"/>
        <v>0</v>
      </c>
      <c r="AN475">
        <f t="shared" si="69"/>
        <v>0</v>
      </c>
      <c r="AO475" s="254">
        <f t="shared" si="70"/>
        <v>0</v>
      </c>
    </row>
    <row r="476" spans="32:41" x14ac:dyDescent="0.3">
      <c r="AF476">
        <f t="shared" si="67"/>
        <v>0</v>
      </c>
      <c r="AG476">
        <f t="shared" si="68"/>
        <v>0</v>
      </c>
      <c r="AH476" s="254">
        <f t="shared" si="65"/>
        <v>0</v>
      </c>
      <c r="AI476" s="254">
        <f t="shared" si="66"/>
        <v>0</v>
      </c>
      <c r="AN476">
        <f t="shared" si="69"/>
        <v>0</v>
      </c>
      <c r="AO476" s="254">
        <f t="shared" si="70"/>
        <v>0</v>
      </c>
    </row>
    <row r="477" spans="32:41" x14ac:dyDescent="0.3">
      <c r="AF477">
        <f t="shared" si="67"/>
        <v>0</v>
      </c>
      <c r="AG477">
        <f t="shared" si="68"/>
        <v>0</v>
      </c>
      <c r="AH477" s="254">
        <f t="shared" si="65"/>
        <v>0</v>
      </c>
      <c r="AI477" s="254">
        <f t="shared" si="66"/>
        <v>0</v>
      </c>
      <c r="AN477">
        <f t="shared" si="69"/>
        <v>0</v>
      </c>
      <c r="AO477" s="254">
        <f t="shared" si="70"/>
        <v>0</v>
      </c>
    </row>
    <row r="478" spans="32:41" x14ac:dyDescent="0.3">
      <c r="AF478">
        <f t="shared" si="67"/>
        <v>0</v>
      </c>
      <c r="AG478">
        <f t="shared" si="68"/>
        <v>0</v>
      </c>
      <c r="AH478" s="254">
        <f t="shared" si="65"/>
        <v>0</v>
      </c>
      <c r="AI478" s="254">
        <f t="shared" si="66"/>
        <v>0</v>
      </c>
      <c r="AN478">
        <f t="shared" si="69"/>
        <v>0</v>
      </c>
      <c r="AO478" s="254">
        <f t="shared" si="70"/>
        <v>0</v>
      </c>
    </row>
    <row r="479" spans="32:41" x14ac:dyDescent="0.3">
      <c r="AF479">
        <f t="shared" si="67"/>
        <v>0</v>
      </c>
      <c r="AG479">
        <f t="shared" si="68"/>
        <v>0</v>
      </c>
      <c r="AH479" s="254">
        <f t="shared" si="65"/>
        <v>0</v>
      </c>
      <c r="AI479" s="254">
        <f t="shared" si="66"/>
        <v>0</v>
      </c>
      <c r="AN479">
        <f t="shared" si="69"/>
        <v>0</v>
      </c>
      <c r="AO479" s="254">
        <f t="shared" si="70"/>
        <v>0</v>
      </c>
    </row>
    <row r="480" spans="32:41" x14ac:dyDescent="0.3">
      <c r="AF480">
        <f t="shared" si="67"/>
        <v>0</v>
      </c>
      <c r="AG480">
        <f t="shared" si="68"/>
        <v>0</v>
      </c>
      <c r="AH480" s="254">
        <f t="shared" si="65"/>
        <v>0</v>
      </c>
      <c r="AI480" s="254">
        <f t="shared" si="66"/>
        <v>0</v>
      </c>
      <c r="AN480">
        <f t="shared" si="69"/>
        <v>0</v>
      </c>
      <c r="AO480" s="254">
        <f t="shared" si="70"/>
        <v>0</v>
      </c>
    </row>
    <row r="481" spans="32:41" x14ac:dyDescent="0.3">
      <c r="AF481">
        <f t="shared" si="67"/>
        <v>0</v>
      </c>
      <c r="AG481">
        <f t="shared" si="68"/>
        <v>0</v>
      </c>
      <c r="AH481" s="254">
        <f t="shared" si="65"/>
        <v>0</v>
      </c>
      <c r="AI481" s="254">
        <f t="shared" si="66"/>
        <v>0</v>
      </c>
      <c r="AN481">
        <f t="shared" si="69"/>
        <v>0</v>
      </c>
      <c r="AO481" s="254">
        <f t="shared" si="70"/>
        <v>0</v>
      </c>
    </row>
    <row r="482" spans="32:41" x14ac:dyDescent="0.3">
      <c r="AF482">
        <f t="shared" si="67"/>
        <v>0</v>
      </c>
      <c r="AG482">
        <f t="shared" si="68"/>
        <v>0</v>
      </c>
      <c r="AH482" s="254">
        <f t="shared" si="65"/>
        <v>0</v>
      </c>
      <c r="AI482" s="254">
        <f t="shared" si="66"/>
        <v>0</v>
      </c>
      <c r="AN482">
        <f t="shared" si="69"/>
        <v>0</v>
      </c>
      <c r="AO482" s="254">
        <f t="shared" si="70"/>
        <v>0</v>
      </c>
    </row>
    <row r="483" spans="32:41" x14ac:dyDescent="0.3">
      <c r="AF483">
        <f t="shared" si="67"/>
        <v>0</v>
      </c>
      <c r="AG483">
        <f t="shared" si="68"/>
        <v>0</v>
      </c>
      <c r="AH483" s="254">
        <f t="shared" si="65"/>
        <v>0</v>
      </c>
      <c r="AI483" s="254">
        <f t="shared" si="66"/>
        <v>0</v>
      </c>
      <c r="AN483">
        <f t="shared" si="69"/>
        <v>0</v>
      </c>
      <c r="AO483" s="254">
        <f t="shared" si="70"/>
        <v>0</v>
      </c>
    </row>
    <row r="484" spans="32:41" x14ac:dyDescent="0.3">
      <c r="AF484">
        <f t="shared" si="67"/>
        <v>0</v>
      </c>
      <c r="AG484">
        <f t="shared" si="68"/>
        <v>0</v>
      </c>
      <c r="AH484" s="254">
        <f t="shared" si="65"/>
        <v>0</v>
      </c>
      <c r="AI484" s="254">
        <f t="shared" si="66"/>
        <v>0</v>
      </c>
      <c r="AN484">
        <f t="shared" si="69"/>
        <v>0</v>
      </c>
      <c r="AO484" s="254">
        <f t="shared" si="70"/>
        <v>0</v>
      </c>
    </row>
    <row r="485" spans="32:41" x14ac:dyDescent="0.3">
      <c r="AF485">
        <f t="shared" si="67"/>
        <v>0</v>
      </c>
      <c r="AG485">
        <f t="shared" si="68"/>
        <v>0</v>
      </c>
      <c r="AH485" s="254">
        <f t="shared" si="65"/>
        <v>0</v>
      </c>
      <c r="AI485" s="254">
        <f t="shared" si="66"/>
        <v>0</v>
      </c>
      <c r="AN485">
        <f t="shared" si="69"/>
        <v>0</v>
      </c>
      <c r="AO485" s="254">
        <f t="shared" si="70"/>
        <v>0</v>
      </c>
    </row>
    <row r="486" spans="32:41" x14ac:dyDescent="0.3">
      <c r="AF486">
        <f t="shared" si="67"/>
        <v>0</v>
      </c>
      <c r="AG486">
        <f t="shared" si="68"/>
        <v>0</v>
      </c>
      <c r="AH486" s="254">
        <f t="shared" si="65"/>
        <v>0</v>
      </c>
      <c r="AI486" s="254">
        <f t="shared" si="66"/>
        <v>0</v>
      </c>
      <c r="AN486">
        <f t="shared" si="69"/>
        <v>0</v>
      </c>
      <c r="AO486" s="254">
        <f t="shared" si="70"/>
        <v>0</v>
      </c>
    </row>
    <row r="487" spans="32:41" x14ac:dyDescent="0.3">
      <c r="AF487">
        <f t="shared" si="67"/>
        <v>0</v>
      </c>
      <c r="AG487">
        <f t="shared" si="68"/>
        <v>0</v>
      </c>
      <c r="AH487" s="254">
        <f t="shared" si="65"/>
        <v>0</v>
      </c>
      <c r="AI487" s="254">
        <f t="shared" si="66"/>
        <v>0</v>
      </c>
      <c r="AN487">
        <f t="shared" si="69"/>
        <v>0</v>
      </c>
      <c r="AO487" s="254">
        <f t="shared" si="70"/>
        <v>0</v>
      </c>
    </row>
    <row r="488" spans="32:41" x14ac:dyDescent="0.3">
      <c r="AF488">
        <f t="shared" si="67"/>
        <v>0</v>
      </c>
      <c r="AG488">
        <f t="shared" si="68"/>
        <v>0</v>
      </c>
      <c r="AH488" s="254">
        <f t="shared" si="65"/>
        <v>0</v>
      </c>
      <c r="AI488" s="254">
        <f t="shared" si="66"/>
        <v>0</v>
      </c>
      <c r="AN488">
        <f t="shared" si="69"/>
        <v>0</v>
      </c>
      <c r="AO488" s="254">
        <f t="shared" si="70"/>
        <v>0</v>
      </c>
    </row>
    <row r="489" spans="32:41" x14ac:dyDescent="0.3">
      <c r="AF489">
        <f t="shared" si="67"/>
        <v>0</v>
      </c>
      <c r="AG489">
        <f t="shared" si="68"/>
        <v>0</v>
      </c>
      <c r="AH489" s="254">
        <f t="shared" si="65"/>
        <v>0</v>
      </c>
      <c r="AI489" s="254">
        <f t="shared" si="66"/>
        <v>0</v>
      </c>
      <c r="AN489">
        <f t="shared" si="69"/>
        <v>0</v>
      </c>
      <c r="AO489" s="254">
        <f t="shared" si="70"/>
        <v>0</v>
      </c>
    </row>
    <row r="490" spans="32:41" x14ac:dyDescent="0.3">
      <c r="AF490">
        <f t="shared" si="67"/>
        <v>0</v>
      </c>
      <c r="AG490">
        <f t="shared" si="68"/>
        <v>0</v>
      </c>
      <c r="AH490" s="254">
        <f t="shared" si="65"/>
        <v>0</v>
      </c>
      <c r="AI490" s="254">
        <f t="shared" si="66"/>
        <v>0</v>
      </c>
      <c r="AN490">
        <f t="shared" si="69"/>
        <v>0</v>
      </c>
      <c r="AO490" s="254">
        <f t="shared" si="70"/>
        <v>0</v>
      </c>
    </row>
    <row r="491" spans="32:41" x14ac:dyDescent="0.3">
      <c r="AF491">
        <f t="shared" si="67"/>
        <v>0</v>
      </c>
      <c r="AG491">
        <f t="shared" si="68"/>
        <v>0</v>
      </c>
      <c r="AH491" s="254">
        <f t="shared" si="65"/>
        <v>0</v>
      </c>
      <c r="AI491" s="254">
        <f t="shared" si="66"/>
        <v>0</v>
      </c>
      <c r="AN491">
        <f t="shared" si="69"/>
        <v>0</v>
      </c>
      <c r="AO491" s="254">
        <f t="shared" si="70"/>
        <v>0</v>
      </c>
    </row>
    <row r="492" spans="32:41" x14ac:dyDescent="0.3">
      <c r="AF492">
        <f t="shared" si="67"/>
        <v>0</v>
      </c>
      <c r="AG492">
        <f t="shared" si="68"/>
        <v>0</v>
      </c>
      <c r="AH492" s="254">
        <f t="shared" si="65"/>
        <v>0</v>
      </c>
      <c r="AI492" s="254">
        <f t="shared" si="66"/>
        <v>0</v>
      </c>
      <c r="AN492">
        <f t="shared" si="69"/>
        <v>0</v>
      </c>
      <c r="AO492" s="254">
        <f t="shared" si="70"/>
        <v>0</v>
      </c>
    </row>
    <row r="493" spans="32:41" x14ac:dyDescent="0.3">
      <c r="AF493">
        <f t="shared" si="67"/>
        <v>0</v>
      </c>
      <c r="AG493">
        <f t="shared" si="68"/>
        <v>0</v>
      </c>
      <c r="AH493" s="254">
        <f t="shared" si="65"/>
        <v>0</v>
      </c>
      <c r="AI493" s="254">
        <f t="shared" si="66"/>
        <v>0</v>
      </c>
      <c r="AN493">
        <f t="shared" si="69"/>
        <v>0</v>
      </c>
      <c r="AO493" s="254">
        <f t="shared" si="70"/>
        <v>0</v>
      </c>
    </row>
    <row r="494" spans="32:41" x14ac:dyDescent="0.3">
      <c r="AF494">
        <f t="shared" si="67"/>
        <v>0</v>
      </c>
      <c r="AG494">
        <f t="shared" si="68"/>
        <v>0</v>
      </c>
      <c r="AH494" s="254">
        <f t="shared" si="65"/>
        <v>0</v>
      </c>
      <c r="AI494" s="254">
        <f t="shared" si="66"/>
        <v>0</v>
      </c>
      <c r="AN494">
        <f t="shared" si="69"/>
        <v>0</v>
      </c>
      <c r="AO494" s="254">
        <f t="shared" si="70"/>
        <v>0</v>
      </c>
    </row>
    <row r="495" spans="32:41" x14ac:dyDescent="0.3">
      <c r="AF495">
        <f t="shared" si="67"/>
        <v>0</v>
      </c>
      <c r="AG495">
        <f t="shared" si="68"/>
        <v>0</v>
      </c>
      <c r="AH495" s="254">
        <f t="shared" si="65"/>
        <v>0</v>
      </c>
      <c r="AI495" s="254">
        <f t="shared" si="66"/>
        <v>0</v>
      </c>
      <c r="AN495">
        <f t="shared" si="69"/>
        <v>0</v>
      </c>
      <c r="AO495" s="254">
        <f t="shared" si="70"/>
        <v>0</v>
      </c>
    </row>
    <row r="496" spans="32:41" x14ac:dyDescent="0.3">
      <c r="AF496">
        <f t="shared" si="67"/>
        <v>0</v>
      </c>
      <c r="AG496">
        <f t="shared" si="68"/>
        <v>0</v>
      </c>
      <c r="AH496" s="254">
        <f t="shared" si="65"/>
        <v>0</v>
      </c>
      <c r="AI496" s="254">
        <f t="shared" si="66"/>
        <v>0</v>
      </c>
      <c r="AN496">
        <f t="shared" si="69"/>
        <v>0</v>
      </c>
      <c r="AO496" s="254">
        <f t="shared" si="70"/>
        <v>0</v>
      </c>
    </row>
    <row r="497" spans="32:41" x14ac:dyDescent="0.3">
      <c r="AF497">
        <f t="shared" si="67"/>
        <v>0</v>
      </c>
      <c r="AG497">
        <f t="shared" si="68"/>
        <v>0</v>
      </c>
      <c r="AH497" s="254">
        <f t="shared" si="65"/>
        <v>0</v>
      </c>
      <c r="AI497" s="254">
        <f t="shared" si="66"/>
        <v>0</v>
      </c>
      <c r="AN497">
        <f t="shared" si="69"/>
        <v>0</v>
      </c>
      <c r="AO497" s="254">
        <f t="shared" si="70"/>
        <v>0</v>
      </c>
    </row>
    <row r="498" spans="32:41" x14ac:dyDescent="0.3">
      <c r="AF498">
        <f t="shared" si="67"/>
        <v>0</v>
      </c>
      <c r="AG498">
        <f t="shared" si="68"/>
        <v>0</v>
      </c>
      <c r="AH498" s="254">
        <f t="shared" si="65"/>
        <v>0</v>
      </c>
      <c r="AI498" s="254">
        <f t="shared" si="66"/>
        <v>0</v>
      </c>
      <c r="AN498">
        <f t="shared" si="69"/>
        <v>0</v>
      </c>
      <c r="AO498" s="254">
        <f t="shared" si="70"/>
        <v>0</v>
      </c>
    </row>
    <row r="499" spans="32:41" x14ac:dyDescent="0.3">
      <c r="AF499">
        <f t="shared" si="67"/>
        <v>0</v>
      </c>
      <c r="AG499">
        <f t="shared" si="68"/>
        <v>0</v>
      </c>
      <c r="AH499" s="254">
        <f t="shared" si="65"/>
        <v>0</v>
      </c>
      <c r="AI499" s="254">
        <f t="shared" si="66"/>
        <v>0</v>
      </c>
      <c r="AN499">
        <f t="shared" si="69"/>
        <v>0</v>
      </c>
      <c r="AO499" s="254">
        <f t="shared" si="70"/>
        <v>0</v>
      </c>
    </row>
    <row r="500" spans="32:41" x14ac:dyDescent="0.3">
      <c r="AF500">
        <f t="shared" si="67"/>
        <v>0</v>
      </c>
      <c r="AG500">
        <f t="shared" si="68"/>
        <v>0</v>
      </c>
      <c r="AH500" s="254">
        <f t="shared" si="65"/>
        <v>0</v>
      </c>
      <c r="AI500" s="254">
        <f t="shared" si="66"/>
        <v>0</v>
      </c>
      <c r="AN500">
        <f t="shared" si="69"/>
        <v>0</v>
      </c>
      <c r="AO500" s="254">
        <f t="shared" si="70"/>
        <v>0</v>
      </c>
    </row>
    <row r="501" spans="32:41" x14ac:dyDescent="0.3">
      <c r="AF501">
        <f t="shared" si="67"/>
        <v>0</v>
      </c>
      <c r="AG501">
        <f t="shared" si="68"/>
        <v>0</v>
      </c>
      <c r="AH501" s="254">
        <f t="shared" si="65"/>
        <v>0</v>
      </c>
      <c r="AI501" s="254">
        <f t="shared" si="66"/>
        <v>0</v>
      </c>
      <c r="AN501">
        <f t="shared" si="69"/>
        <v>0</v>
      </c>
      <c r="AO501" s="254">
        <f t="shared" si="70"/>
        <v>0</v>
      </c>
    </row>
    <row r="502" spans="32:41" x14ac:dyDescent="0.3">
      <c r="AF502">
        <f t="shared" si="67"/>
        <v>0</v>
      </c>
      <c r="AG502">
        <f t="shared" si="68"/>
        <v>0</v>
      </c>
      <c r="AH502" s="254">
        <f t="shared" si="65"/>
        <v>0</v>
      </c>
      <c r="AI502" s="254">
        <f t="shared" si="66"/>
        <v>0</v>
      </c>
      <c r="AN502">
        <f t="shared" si="69"/>
        <v>0</v>
      </c>
      <c r="AO502" s="254">
        <f t="shared" si="70"/>
        <v>0</v>
      </c>
    </row>
    <row r="503" spans="32:41" x14ac:dyDescent="0.3">
      <c r="AF503">
        <f t="shared" si="67"/>
        <v>0</v>
      </c>
      <c r="AG503">
        <f t="shared" si="68"/>
        <v>0</v>
      </c>
      <c r="AH503" s="254">
        <f t="shared" si="65"/>
        <v>0</v>
      </c>
      <c r="AI503" s="254">
        <f t="shared" si="66"/>
        <v>0</v>
      </c>
      <c r="AN503">
        <f t="shared" si="69"/>
        <v>0</v>
      </c>
      <c r="AO503" s="254">
        <f t="shared" si="70"/>
        <v>0</v>
      </c>
    </row>
    <row r="504" spans="32:41" x14ac:dyDescent="0.3">
      <c r="AF504">
        <f t="shared" si="67"/>
        <v>0</v>
      </c>
      <c r="AG504">
        <f t="shared" si="68"/>
        <v>0</v>
      </c>
      <c r="AH504" s="254">
        <f t="shared" si="65"/>
        <v>0</v>
      </c>
      <c r="AI504" s="254">
        <f t="shared" si="66"/>
        <v>0</v>
      </c>
      <c r="AN504">
        <f t="shared" si="69"/>
        <v>0</v>
      </c>
      <c r="AO504" s="254">
        <f t="shared" si="70"/>
        <v>0</v>
      </c>
    </row>
    <row r="505" spans="32:41" x14ac:dyDescent="0.3">
      <c r="AF505">
        <f t="shared" si="67"/>
        <v>0</v>
      </c>
      <c r="AG505">
        <f t="shared" si="68"/>
        <v>0</v>
      </c>
      <c r="AH505" s="254">
        <f t="shared" si="65"/>
        <v>0</v>
      </c>
      <c r="AI505" s="254">
        <f t="shared" si="66"/>
        <v>0</v>
      </c>
      <c r="AN505">
        <f t="shared" si="69"/>
        <v>0</v>
      </c>
      <c r="AO505" s="254">
        <f t="shared" si="70"/>
        <v>0</v>
      </c>
    </row>
    <row r="506" spans="32:41" x14ac:dyDescent="0.3">
      <c r="AF506">
        <f t="shared" si="67"/>
        <v>0</v>
      </c>
      <c r="AG506">
        <f t="shared" si="68"/>
        <v>0</v>
      </c>
      <c r="AH506" s="254">
        <f t="shared" si="65"/>
        <v>0</v>
      </c>
      <c r="AI506" s="254">
        <f t="shared" si="66"/>
        <v>0</v>
      </c>
      <c r="AN506">
        <f t="shared" si="69"/>
        <v>0</v>
      </c>
      <c r="AO506" s="254">
        <f t="shared" si="70"/>
        <v>0</v>
      </c>
    </row>
    <row r="507" spans="32:41" x14ac:dyDescent="0.3">
      <c r="AF507">
        <f t="shared" si="67"/>
        <v>0</v>
      </c>
      <c r="AG507">
        <f t="shared" si="68"/>
        <v>0</v>
      </c>
      <c r="AH507" s="254">
        <f t="shared" si="65"/>
        <v>0</v>
      </c>
      <c r="AI507" s="254">
        <f t="shared" si="66"/>
        <v>0</v>
      </c>
      <c r="AN507">
        <f t="shared" si="69"/>
        <v>0</v>
      </c>
      <c r="AO507" s="254">
        <f t="shared" si="70"/>
        <v>0</v>
      </c>
    </row>
    <row r="508" spans="32:41" x14ac:dyDescent="0.3">
      <c r="AF508">
        <f t="shared" si="67"/>
        <v>0</v>
      </c>
      <c r="AG508">
        <f t="shared" si="68"/>
        <v>0</v>
      </c>
      <c r="AH508" s="254">
        <f t="shared" si="65"/>
        <v>0</v>
      </c>
      <c r="AI508" s="254">
        <f t="shared" si="66"/>
        <v>0</v>
      </c>
      <c r="AN508">
        <f t="shared" si="69"/>
        <v>0</v>
      </c>
      <c r="AO508" s="254">
        <f t="shared" si="70"/>
        <v>0</v>
      </c>
    </row>
    <row r="509" spans="32:41" x14ac:dyDescent="0.3">
      <c r="AF509">
        <f t="shared" si="67"/>
        <v>0</v>
      </c>
      <c r="AG509">
        <f t="shared" si="68"/>
        <v>0</v>
      </c>
      <c r="AH509" s="254">
        <f t="shared" si="65"/>
        <v>0</v>
      </c>
      <c r="AI509" s="254">
        <f t="shared" si="66"/>
        <v>0</v>
      </c>
      <c r="AN509">
        <f t="shared" si="69"/>
        <v>0</v>
      </c>
      <c r="AO509" s="254">
        <f t="shared" si="70"/>
        <v>0</v>
      </c>
    </row>
    <row r="510" spans="32:41" x14ac:dyDescent="0.3">
      <c r="AF510">
        <f t="shared" si="67"/>
        <v>0</v>
      </c>
      <c r="AG510">
        <f t="shared" si="68"/>
        <v>0</v>
      </c>
      <c r="AH510" s="254">
        <f t="shared" si="65"/>
        <v>0</v>
      </c>
      <c r="AI510" s="254">
        <f t="shared" si="66"/>
        <v>0</v>
      </c>
      <c r="AN510">
        <f t="shared" si="69"/>
        <v>0</v>
      </c>
      <c r="AO510" s="254">
        <f t="shared" si="70"/>
        <v>0</v>
      </c>
    </row>
    <row r="511" spans="32:41" x14ac:dyDescent="0.3">
      <c r="AF511">
        <f t="shared" si="67"/>
        <v>0</v>
      </c>
      <c r="AG511">
        <f t="shared" si="68"/>
        <v>0</v>
      </c>
      <c r="AH511" s="254">
        <f t="shared" si="65"/>
        <v>0</v>
      </c>
      <c r="AI511" s="254">
        <f t="shared" si="66"/>
        <v>0</v>
      </c>
      <c r="AN511">
        <f t="shared" si="69"/>
        <v>0</v>
      </c>
      <c r="AO511" s="254">
        <f t="shared" si="70"/>
        <v>0</v>
      </c>
    </row>
    <row r="512" spans="32:41" x14ac:dyDescent="0.3">
      <c r="AF512">
        <f t="shared" si="67"/>
        <v>0</v>
      </c>
      <c r="AG512">
        <f t="shared" si="68"/>
        <v>0</v>
      </c>
      <c r="AH512" s="254">
        <f t="shared" si="65"/>
        <v>0</v>
      </c>
      <c r="AI512" s="254">
        <f t="shared" si="66"/>
        <v>0</v>
      </c>
      <c r="AN512">
        <f t="shared" si="69"/>
        <v>0</v>
      </c>
      <c r="AO512" s="254">
        <f t="shared" si="70"/>
        <v>0</v>
      </c>
    </row>
    <row r="513" spans="32:41" x14ac:dyDescent="0.3">
      <c r="AF513">
        <f t="shared" si="67"/>
        <v>0</v>
      </c>
      <c r="AG513">
        <f t="shared" si="68"/>
        <v>0</v>
      </c>
      <c r="AH513" s="254">
        <f t="shared" si="65"/>
        <v>0</v>
      </c>
      <c r="AI513" s="254">
        <f t="shared" si="66"/>
        <v>0</v>
      </c>
      <c r="AN513">
        <f t="shared" si="69"/>
        <v>0</v>
      </c>
      <c r="AO513" s="254">
        <f t="shared" si="70"/>
        <v>0</v>
      </c>
    </row>
    <row r="514" spans="32:41" x14ac:dyDescent="0.3">
      <c r="AF514">
        <f t="shared" si="67"/>
        <v>0</v>
      </c>
      <c r="AG514">
        <f t="shared" si="68"/>
        <v>0</v>
      </c>
      <c r="AH514" s="254">
        <f t="shared" ref="AH514:AH577" si="71">G515</f>
        <v>0</v>
      </c>
      <c r="AI514" s="254">
        <f t="shared" ref="AI514:AI577" si="72">H515</f>
        <v>0</v>
      </c>
      <c r="AN514">
        <f t="shared" si="69"/>
        <v>0</v>
      </c>
      <c r="AO514" s="254">
        <f t="shared" si="70"/>
        <v>0</v>
      </c>
    </row>
    <row r="515" spans="32:41" x14ac:dyDescent="0.3">
      <c r="AF515">
        <f t="shared" ref="AF515:AF578" si="73">H515</f>
        <v>0</v>
      </c>
      <c r="AG515">
        <f t="shared" ref="AG515:AG578" si="74">$F$6</f>
        <v>0</v>
      </c>
      <c r="AH515" s="254">
        <f t="shared" si="71"/>
        <v>0</v>
      </c>
      <c r="AI515" s="254">
        <f t="shared" si="72"/>
        <v>0</v>
      </c>
      <c r="AN515">
        <f t="shared" si="69"/>
        <v>0</v>
      </c>
      <c r="AO515" s="254">
        <f t="shared" si="70"/>
        <v>0</v>
      </c>
    </row>
    <row r="516" spans="32:41" x14ac:dyDescent="0.3">
      <c r="AF516">
        <f t="shared" si="73"/>
        <v>0</v>
      </c>
      <c r="AG516">
        <f t="shared" si="74"/>
        <v>0</v>
      </c>
      <c r="AH516" s="254">
        <f t="shared" si="71"/>
        <v>0</v>
      </c>
      <c r="AI516" s="254">
        <f t="shared" si="72"/>
        <v>0</v>
      </c>
      <c r="AN516">
        <f t="shared" si="69"/>
        <v>0</v>
      </c>
      <c r="AO516" s="254">
        <f t="shared" si="70"/>
        <v>0</v>
      </c>
    </row>
    <row r="517" spans="32:41" x14ac:dyDescent="0.3">
      <c r="AF517">
        <f t="shared" si="73"/>
        <v>0</v>
      </c>
      <c r="AG517">
        <f t="shared" si="74"/>
        <v>0</v>
      </c>
      <c r="AH517" s="254">
        <f t="shared" si="71"/>
        <v>0</v>
      </c>
      <c r="AI517" s="254">
        <f t="shared" si="72"/>
        <v>0</v>
      </c>
      <c r="AN517">
        <f t="shared" si="69"/>
        <v>0</v>
      </c>
      <c r="AO517" s="254">
        <f t="shared" si="70"/>
        <v>0</v>
      </c>
    </row>
    <row r="518" spans="32:41" x14ac:dyDescent="0.3">
      <c r="AF518">
        <f t="shared" si="73"/>
        <v>0</v>
      </c>
      <c r="AG518">
        <f t="shared" si="74"/>
        <v>0</v>
      </c>
      <c r="AH518" s="254">
        <f t="shared" si="71"/>
        <v>0</v>
      </c>
      <c r="AI518" s="254">
        <f t="shared" si="72"/>
        <v>0</v>
      </c>
      <c r="AN518">
        <f t="shared" si="69"/>
        <v>0</v>
      </c>
      <c r="AO518" s="254">
        <f t="shared" si="70"/>
        <v>0</v>
      </c>
    </row>
    <row r="519" spans="32:41" x14ac:dyDescent="0.3">
      <c r="AF519">
        <f t="shared" si="73"/>
        <v>0</v>
      </c>
      <c r="AG519">
        <f t="shared" si="74"/>
        <v>0</v>
      </c>
      <c r="AH519" s="254">
        <f t="shared" si="71"/>
        <v>0</v>
      </c>
      <c r="AI519" s="254">
        <f t="shared" si="72"/>
        <v>0</v>
      </c>
      <c r="AN519">
        <f t="shared" si="69"/>
        <v>0</v>
      </c>
      <c r="AO519" s="254">
        <f t="shared" si="70"/>
        <v>0</v>
      </c>
    </row>
    <row r="520" spans="32:41" x14ac:dyDescent="0.3">
      <c r="AF520">
        <f t="shared" si="73"/>
        <v>0</v>
      </c>
      <c r="AG520">
        <f t="shared" si="74"/>
        <v>0</v>
      </c>
      <c r="AH520" s="254">
        <f t="shared" si="71"/>
        <v>0</v>
      </c>
      <c r="AI520" s="254">
        <f t="shared" si="72"/>
        <v>0</v>
      </c>
      <c r="AN520">
        <f t="shared" si="69"/>
        <v>0</v>
      </c>
      <c r="AO520" s="254">
        <f t="shared" si="70"/>
        <v>0</v>
      </c>
    </row>
    <row r="521" spans="32:41" x14ac:dyDescent="0.3">
      <c r="AF521">
        <f t="shared" si="73"/>
        <v>0</v>
      </c>
      <c r="AG521">
        <f t="shared" si="74"/>
        <v>0</v>
      </c>
      <c r="AH521" s="254">
        <f t="shared" si="71"/>
        <v>0</v>
      </c>
      <c r="AI521" s="254">
        <f t="shared" si="72"/>
        <v>0</v>
      </c>
      <c r="AN521">
        <f t="shared" ref="AN521:AN584" si="75">I522</f>
        <v>0</v>
      </c>
      <c r="AO521" s="254">
        <f t="shared" si="70"/>
        <v>0</v>
      </c>
    </row>
    <row r="522" spans="32:41" x14ac:dyDescent="0.3">
      <c r="AF522">
        <f t="shared" si="73"/>
        <v>0</v>
      </c>
      <c r="AG522">
        <f t="shared" si="74"/>
        <v>0</v>
      </c>
      <c r="AH522" s="254">
        <f t="shared" si="71"/>
        <v>0</v>
      </c>
      <c r="AI522" s="254">
        <f t="shared" si="72"/>
        <v>0</v>
      </c>
      <c r="AN522">
        <f t="shared" si="75"/>
        <v>0</v>
      </c>
      <c r="AO522" s="254">
        <f t="shared" si="70"/>
        <v>0</v>
      </c>
    </row>
    <row r="523" spans="32:41" x14ac:dyDescent="0.3">
      <c r="AF523">
        <f t="shared" si="73"/>
        <v>0</v>
      </c>
      <c r="AG523">
        <f t="shared" si="74"/>
        <v>0</v>
      </c>
      <c r="AH523" s="254">
        <f t="shared" si="71"/>
        <v>0</v>
      </c>
      <c r="AI523" s="254">
        <f t="shared" si="72"/>
        <v>0</v>
      </c>
      <c r="AN523">
        <f t="shared" si="75"/>
        <v>0</v>
      </c>
      <c r="AO523" s="254">
        <f t="shared" ref="AO523:AO586" si="76">J524</f>
        <v>0</v>
      </c>
    </row>
    <row r="524" spans="32:41" x14ac:dyDescent="0.3">
      <c r="AF524">
        <f t="shared" si="73"/>
        <v>0</v>
      </c>
      <c r="AG524">
        <f t="shared" si="74"/>
        <v>0</v>
      </c>
      <c r="AH524" s="254">
        <f t="shared" si="71"/>
        <v>0</v>
      </c>
      <c r="AI524" s="254">
        <f t="shared" si="72"/>
        <v>0</v>
      </c>
      <c r="AN524">
        <f t="shared" si="75"/>
        <v>0</v>
      </c>
      <c r="AO524" s="254">
        <f t="shared" si="76"/>
        <v>0</v>
      </c>
    </row>
    <row r="525" spans="32:41" x14ac:dyDescent="0.3">
      <c r="AF525">
        <f t="shared" si="73"/>
        <v>0</v>
      </c>
      <c r="AG525">
        <f t="shared" si="74"/>
        <v>0</v>
      </c>
      <c r="AH525" s="254">
        <f t="shared" si="71"/>
        <v>0</v>
      </c>
      <c r="AI525" s="254">
        <f t="shared" si="72"/>
        <v>0</v>
      </c>
      <c r="AN525">
        <f t="shared" si="75"/>
        <v>0</v>
      </c>
      <c r="AO525" s="254">
        <f t="shared" si="76"/>
        <v>0</v>
      </c>
    </row>
    <row r="526" spans="32:41" x14ac:dyDescent="0.3">
      <c r="AF526">
        <f t="shared" si="73"/>
        <v>0</v>
      </c>
      <c r="AG526">
        <f t="shared" si="74"/>
        <v>0</v>
      </c>
      <c r="AH526" s="254">
        <f t="shared" si="71"/>
        <v>0</v>
      </c>
      <c r="AI526" s="254">
        <f t="shared" si="72"/>
        <v>0</v>
      </c>
      <c r="AN526">
        <f t="shared" si="75"/>
        <v>0</v>
      </c>
      <c r="AO526" s="254">
        <f t="shared" si="76"/>
        <v>0</v>
      </c>
    </row>
    <row r="527" spans="32:41" x14ac:dyDescent="0.3">
      <c r="AF527">
        <f t="shared" si="73"/>
        <v>0</v>
      </c>
      <c r="AG527">
        <f t="shared" si="74"/>
        <v>0</v>
      </c>
      <c r="AH527" s="254">
        <f t="shared" si="71"/>
        <v>0</v>
      </c>
      <c r="AI527" s="254">
        <f t="shared" si="72"/>
        <v>0</v>
      </c>
      <c r="AN527">
        <f t="shared" si="75"/>
        <v>0</v>
      </c>
      <c r="AO527" s="254">
        <f t="shared" si="76"/>
        <v>0</v>
      </c>
    </row>
    <row r="528" spans="32:41" x14ac:dyDescent="0.3">
      <c r="AF528">
        <f t="shared" si="73"/>
        <v>0</v>
      </c>
      <c r="AG528">
        <f t="shared" si="74"/>
        <v>0</v>
      </c>
      <c r="AH528" s="254">
        <f t="shared" si="71"/>
        <v>0</v>
      </c>
      <c r="AI528" s="254">
        <f t="shared" si="72"/>
        <v>0</v>
      </c>
      <c r="AN528">
        <f t="shared" si="75"/>
        <v>0</v>
      </c>
      <c r="AO528" s="254">
        <f t="shared" si="76"/>
        <v>0</v>
      </c>
    </row>
    <row r="529" spans="32:41" x14ac:dyDescent="0.3">
      <c r="AF529">
        <f t="shared" si="73"/>
        <v>0</v>
      </c>
      <c r="AG529">
        <f t="shared" si="74"/>
        <v>0</v>
      </c>
      <c r="AH529" s="254">
        <f t="shared" si="71"/>
        <v>0</v>
      </c>
      <c r="AI529" s="254">
        <f t="shared" si="72"/>
        <v>0</v>
      </c>
      <c r="AN529">
        <f t="shared" si="75"/>
        <v>0</v>
      </c>
      <c r="AO529" s="254">
        <f t="shared" si="76"/>
        <v>0</v>
      </c>
    </row>
    <row r="530" spans="32:41" x14ac:dyDescent="0.3">
      <c r="AF530">
        <f t="shared" si="73"/>
        <v>0</v>
      </c>
      <c r="AG530">
        <f t="shared" si="74"/>
        <v>0</v>
      </c>
      <c r="AH530" s="254">
        <f t="shared" si="71"/>
        <v>0</v>
      </c>
      <c r="AI530" s="254">
        <f t="shared" si="72"/>
        <v>0</v>
      </c>
      <c r="AN530">
        <f t="shared" si="75"/>
        <v>0</v>
      </c>
      <c r="AO530" s="254">
        <f t="shared" si="76"/>
        <v>0</v>
      </c>
    </row>
    <row r="531" spans="32:41" x14ac:dyDescent="0.3">
      <c r="AF531">
        <f t="shared" si="73"/>
        <v>0</v>
      </c>
      <c r="AG531">
        <f t="shared" si="74"/>
        <v>0</v>
      </c>
      <c r="AH531" s="254">
        <f t="shared" si="71"/>
        <v>0</v>
      </c>
      <c r="AI531" s="254">
        <f t="shared" si="72"/>
        <v>0</v>
      </c>
      <c r="AN531">
        <f t="shared" si="75"/>
        <v>0</v>
      </c>
      <c r="AO531" s="254">
        <f t="shared" si="76"/>
        <v>0</v>
      </c>
    </row>
    <row r="532" spans="32:41" x14ac:dyDescent="0.3">
      <c r="AF532">
        <f t="shared" si="73"/>
        <v>0</v>
      </c>
      <c r="AG532">
        <f t="shared" si="74"/>
        <v>0</v>
      </c>
      <c r="AH532" s="254">
        <f t="shared" si="71"/>
        <v>0</v>
      </c>
      <c r="AI532" s="254">
        <f t="shared" si="72"/>
        <v>0</v>
      </c>
      <c r="AN532">
        <f t="shared" si="75"/>
        <v>0</v>
      </c>
      <c r="AO532" s="254">
        <f t="shared" si="76"/>
        <v>0</v>
      </c>
    </row>
    <row r="533" spans="32:41" x14ac:dyDescent="0.3">
      <c r="AF533">
        <f t="shared" si="73"/>
        <v>0</v>
      </c>
      <c r="AG533">
        <f t="shared" si="74"/>
        <v>0</v>
      </c>
      <c r="AH533" s="254">
        <f t="shared" si="71"/>
        <v>0</v>
      </c>
      <c r="AI533" s="254">
        <f t="shared" si="72"/>
        <v>0</v>
      </c>
      <c r="AN533">
        <f t="shared" si="75"/>
        <v>0</v>
      </c>
      <c r="AO533" s="254">
        <f t="shared" si="76"/>
        <v>0</v>
      </c>
    </row>
    <row r="534" spans="32:41" x14ac:dyDescent="0.3">
      <c r="AF534">
        <f t="shared" si="73"/>
        <v>0</v>
      </c>
      <c r="AG534">
        <f t="shared" si="74"/>
        <v>0</v>
      </c>
      <c r="AH534" s="254">
        <f t="shared" si="71"/>
        <v>0</v>
      </c>
      <c r="AI534" s="254">
        <f t="shared" si="72"/>
        <v>0</v>
      </c>
      <c r="AN534">
        <f t="shared" si="75"/>
        <v>0</v>
      </c>
      <c r="AO534" s="254">
        <f t="shared" si="76"/>
        <v>0</v>
      </c>
    </row>
    <row r="535" spans="32:41" x14ac:dyDescent="0.3">
      <c r="AF535">
        <f t="shared" si="73"/>
        <v>0</v>
      </c>
      <c r="AG535">
        <f t="shared" si="74"/>
        <v>0</v>
      </c>
      <c r="AH535" s="254">
        <f t="shared" si="71"/>
        <v>0</v>
      </c>
      <c r="AI535" s="254">
        <f t="shared" si="72"/>
        <v>0</v>
      </c>
      <c r="AN535">
        <f t="shared" si="75"/>
        <v>0</v>
      </c>
      <c r="AO535" s="254">
        <f t="shared" si="76"/>
        <v>0</v>
      </c>
    </row>
    <row r="536" spans="32:41" x14ac:dyDescent="0.3">
      <c r="AF536">
        <f t="shared" si="73"/>
        <v>0</v>
      </c>
      <c r="AG536">
        <f t="shared" si="74"/>
        <v>0</v>
      </c>
      <c r="AH536" s="254">
        <f t="shared" si="71"/>
        <v>0</v>
      </c>
      <c r="AI536" s="254">
        <f t="shared" si="72"/>
        <v>0</v>
      </c>
      <c r="AN536">
        <f t="shared" si="75"/>
        <v>0</v>
      </c>
      <c r="AO536" s="254">
        <f t="shared" si="76"/>
        <v>0</v>
      </c>
    </row>
    <row r="537" spans="32:41" x14ac:dyDescent="0.3">
      <c r="AF537">
        <f t="shared" si="73"/>
        <v>0</v>
      </c>
      <c r="AG537">
        <f t="shared" si="74"/>
        <v>0</v>
      </c>
      <c r="AH537" s="254">
        <f t="shared" si="71"/>
        <v>0</v>
      </c>
      <c r="AI537" s="254">
        <f t="shared" si="72"/>
        <v>0</v>
      </c>
      <c r="AN537">
        <f t="shared" si="75"/>
        <v>0</v>
      </c>
      <c r="AO537" s="254">
        <f t="shared" si="76"/>
        <v>0</v>
      </c>
    </row>
    <row r="538" spans="32:41" x14ac:dyDescent="0.3">
      <c r="AF538">
        <f t="shared" si="73"/>
        <v>0</v>
      </c>
      <c r="AG538">
        <f t="shared" si="74"/>
        <v>0</v>
      </c>
      <c r="AH538" s="254">
        <f t="shared" si="71"/>
        <v>0</v>
      </c>
      <c r="AI538" s="254">
        <f t="shared" si="72"/>
        <v>0</v>
      </c>
      <c r="AN538">
        <f t="shared" si="75"/>
        <v>0</v>
      </c>
      <c r="AO538" s="254">
        <f t="shared" si="76"/>
        <v>0</v>
      </c>
    </row>
    <row r="539" spans="32:41" x14ac:dyDescent="0.3">
      <c r="AF539">
        <f t="shared" si="73"/>
        <v>0</v>
      </c>
      <c r="AG539">
        <f t="shared" si="74"/>
        <v>0</v>
      </c>
      <c r="AH539" s="254">
        <f t="shared" si="71"/>
        <v>0</v>
      </c>
      <c r="AI539" s="254">
        <f t="shared" si="72"/>
        <v>0</v>
      </c>
      <c r="AN539">
        <f t="shared" si="75"/>
        <v>0</v>
      </c>
      <c r="AO539" s="254">
        <f t="shared" si="76"/>
        <v>0</v>
      </c>
    </row>
    <row r="540" spans="32:41" x14ac:dyDescent="0.3">
      <c r="AF540">
        <f t="shared" si="73"/>
        <v>0</v>
      </c>
      <c r="AG540">
        <f t="shared" si="74"/>
        <v>0</v>
      </c>
      <c r="AH540" s="254">
        <f t="shared" si="71"/>
        <v>0</v>
      </c>
      <c r="AI540" s="254">
        <f t="shared" si="72"/>
        <v>0</v>
      </c>
      <c r="AN540">
        <f t="shared" si="75"/>
        <v>0</v>
      </c>
      <c r="AO540" s="254">
        <f t="shared" si="76"/>
        <v>0</v>
      </c>
    </row>
    <row r="541" spans="32:41" x14ac:dyDescent="0.3">
      <c r="AF541">
        <f t="shared" si="73"/>
        <v>0</v>
      </c>
      <c r="AG541">
        <f t="shared" si="74"/>
        <v>0</v>
      </c>
      <c r="AH541" s="254">
        <f t="shared" si="71"/>
        <v>0</v>
      </c>
      <c r="AI541" s="254">
        <f t="shared" si="72"/>
        <v>0</v>
      </c>
      <c r="AN541">
        <f t="shared" si="75"/>
        <v>0</v>
      </c>
      <c r="AO541" s="254">
        <f t="shared" si="76"/>
        <v>0</v>
      </c>
    </row>
    <row r="542" spans="32:41" x14ac:dyDescent="0.3">
      <c r="AF542">
        <f t="shared" si="73"/>
        <v>0</v>
      </c>
      <c r="AG542">
        <f t="shared" si="74"/>
        <v>0</v>
      </c>
      <c r="AH542" s="254">
        <f t="shared" si="71"/>
        <v>0</v>
      </c>
      <c r="AI542" s="254">
        <f t="shared" si="72"/>
        <v>0</v>
      </c>
      <c r="AN542">
        <f t="shared" si="75"/>
        <v>0</v>
      </c>
      <c r="AO542" s="254">
        <f t="shared" si="76"/>
        <v>0</v>
      </c>
    </row>
    <row r="543" spans="32:41" x14ac:dyDescent="0.3">
      <c r="AF543">
        <f t="shared" si="73"/>
        <v>0</v>
      </c>
      <c r="AG543">
        <f t="shared" si="74"/>
        <v>0</v>
      </c>
      <c r="AH543" s="254">
        <f t="shared" si="71"/>
        <v>0</v>
      </c>
      <c r="AI543" s="254">
        <f t="shared" si="72"/>
        <v>0</v>
      </c>
      <c r="AN543">
        <f t="shared" si="75"/>
        <v>0</v>
      </c>
      <c r="AO543" s="254">
        <f t="shared" si="76"/>
        <v>0</v>
      </c>
    </row>
    <row r="544" spans="32:41" x14ac:dyDescent="0.3">
      <c r="AF544">
        <f t="shared" si="73"/>
        <v>0</v>
      </c>
      <c r="AG544">
        <f t="shared" si="74"/>
        <v>0</v>
      </c>
      <c r="AH544" s="254">
        <f t="shared" si="71"/>
        <v>0</v>
      </c>
      <c r="AI544" s="254">
        <f t="shared" si="72"/>
        <v>0</v>
      </c>
      <c r="AN544">
        <f t="shared" si="75"/>
        <v>0</v>
      </c>
      <c r="AO544" s="254">
        <f t="shared" si="76"/>
        <v>0</v>
      </c>
    </row>
    <row r="545" spans="32:41" x14ac:dyDescent="0.3">
      <c r="AF545">
        <f t="shared" si="73"/>
        <v>0</v>
      </c>
      <c r="AG545">
        <f t="shared" si="74"/>
        <v>0</v>
      </c>
      <c r="AH545" s="254">
        <f t="shared" si="71"/>
        <v>0</v>
      </c>
      <c r="AI545" s="254">
        <f t="shared" si="72"/>
        <v>0</v>
      </c>
      <c r="AN545">
        <f t="shared" si="75"/>
        <v>0</v>
      </c>
      <c r="AO545" s="254">
        <f t="shared" si="76"/>
        <v>0</v>
      </c>
    </row>
    <row r="546" spans="32:41" x14ac:dyDescent="0.3">
      <c r="AF546">
        <f t="shared" si="73"/>
        <v>0</v>
      </c>
      <c r="AG546">
        <f t="shared" si="74"/>
        <v>0</v>
      </c>
      <c r="AH546" s="254">
        <f t="shared" si="71"/>
        <v>0</v>
      </c>
      <c r="AI546" s="254">
        <f t="shared" si="72"/>
        <v>0</v>
      </c>
      <c r="AN546">
        <f t="shared" si="75"/>
        <v>0</v>
      </c>
      <c r="AO546" s="254">
        <f t="shared" si="76"/>
        <v>0</v>
      </c>
    </row>
    <row r="547" spans="32:41" x14ac:dyDescent="0.3">
      <c r="AF547">
        <f t="shared" si="73"/>
        <v>0</v>
      </c>
      <c r="AG547">
        <f t="shared" si="74"/>
        <v>0</v>
      </c>
      <c r="AH547" s="254">
        <f t="shared" si="71"/>
        <v>0</v>
      </c>
      <c r="AI547" s="254">
        <f t="shared" si="72"/>
        <v>0</v>
      </c>
      <c r="AN547">
        <f t="shared" si="75"/>
        <v>0</v>
      </c>
      <c r="AO547" s="254">
        <f t="shared" si="76"/>
        <v>0</v>
      </c>
    </row>
    <row r="548" spans="32:41" x14ac:dyDescent="0.3">
      <c r="AF548">
        <f t="shared" si="73"/>
        <v>0</v>
      </c>
      <c r="AG548">
        <f t="shared" si="74"/>
        <v>0</v>
      </c>
      <c r="AH548" s="254">
        <f t="shared" si="71"/>
        <v>0</v>
      </c>
      <c r="AI548" s="254">
        <f t="shared" si="72"/>
        <v>0</v>
      </c>
      <c r="AN548">
        <f t="shared" si="75"/>
        <v>0</v>
      </c>
      <c r="AO548" s="254">
        <f t="shared" si="76"/>
        <v>0</v>
      </c>
    </row>
    <row r="549" spans="32:41" x14ac:dyDescent="0.3">
      <c r="AF549">
        <f t="shared" si="73"/>
        <v>0</v>
      </c>
      <c r="AG549">
        <f t="shared" si="74"/>
        <v>0</v>
      </c>
      <c r="AH549" s="254">
        <f t="shared" si="71"/>
        <v>0</v>
      </c>
      <c r="AI549" s="254">
        <f t="shared" si="72"/>
        <v>0</v>
      </c>
      <c r="AN549">
        <f t="shared" si="75"/>
        <v>0</v>
      </c>
      <c r="AO549" s="254">
        <f t="shared" si="76"/>
        <v>0</v>
      </c>
    </row>
    <row r="550" spans="32:41" x14ac:dyDescent="0.3">
      <c r="AF550">
        <f t="shared" si="73"/>
        <v>0</v>
      </c>
      <c r="AG550">
        <f t="shared" si="74"/>
        <v>0</v>
      </c>
      <c r="AH550" s="254">
        <f t="shared" si="71"/>
        <v>0</v>
      </c>
      <c r="AI550" s="254">
        <f t="shared" si="72"/>
        <v>0</v>
      </c>
      <c r="AN550">
        <f t="shared" si="75"/>
        <v>0</v>
      </c>
      <c r="AO550" s="254">
        <f t="shared" si="76"/>
        <v>0</v>
      </c>
    </row>
    <row r="551" spans="32:41" x14ac:dyDescent="0.3">
      <c r="AF551">
        <f t="shared" si="73"/>
        <v>0</v>
      </c>
      <c r="AG551">
        <f t="shared" si="74"/>
        <v>0</v>
      </c>
      <c r="AH551" s="254">
        <f t="shared" si="71"/>
        <v>0</v>
      </c>
      <c r="AI551" s="254">
        <f t="shared" si="72"/>
        <v>0</v>
      </c>
      <c r="AN551">
        <f t="shared" si="75"/>
        <v>0</v>
      </c>
      <c r="AO551" s="254">
        <f t="shared" si="76"/>
        <v>0</v>
      </c>
    </row>
    <row r="552" spans="32:41" x14ac:dyDescent="0.3">
      <c r="AF552">
        <f t="shared" si="73"/>
        <v>0</v>
      </c>
      <c r="AG552">
        <f t="shared" si="74"/>
        <v>0</v>
      </c>
      <c r="AH552" s="254">
        <f t="shared" si="71"/>
        <v>0</v>
      </c>
      <c r="AI552" s="254">
        <f t="shared" si="72"/>
        <v>0</v>
      </c>
      <c r="AN552">
        <f t="shared" si="75"/>
        <v>0</v>
      </c>
      <c r="AO552" s="254">
        <f t="shared" si="76"/>
        <v>0</v>
      </c>
    </row>
    <row r="553" spans="32:41" x14ac:dyDescent="0.3">
      <c r="AF553">
        <f t="shared" si="73"/>
        <v>0</v>
      </c>
      <c r="AG553">
        <f t="shared" si="74"/>
        <v>0</v>
      </c>
      <c r="AH553" s="254">
        <f t="shared" si="71"/>
        <v>0</v>
      </c>
      <c r="AI553" s="254">
        <f t="shared" si="72"/>
        <v>0</v>
      </c>
      <c r="AN553">
        <f t="shared" si="75"/>
        <v>0</v>
      </c>
      <c r="AO553" s="254">
        <f t="shared" si="76"/>
        <v>0</v>
      </c>
    </row>
    <row r="554" spans="32:41" x14ac:dyDescent="0.3">
      <c r="AF554">
        <f t="shared" si="73"/>
        <v>0</v>
      </c>
      <c r="AG554">
        <f t="shared" si="74"/>
        <v>0</v>
      </c>
      <c r="AH554" s="254">
        <f t="shared" si="71"/>
        <v>0</v>
      </c>
      <c r="AI554" s="254">
        <f t="shared" si="72"/>
        <v>0</v>
      </c>
      <c r="AN554">
        <f t="shared" si="75"/>
        <v>0</v>
      </c>
      <c r="AO554" s="254">
        <f t="shared" si="76"/>
        <v>0</v>
      </c>
    </row>
    <row r="555" spans="32:41" x14ac:dyDescent="0.3">
      <c r="AF555">
        <f t="shared" si="73"/>
        <v>0</v>
      </c>
      <c r="AG555">
        <f t="shared" si="74"/>
        <v>0</v>
      </c>
      <c r="AH555" s="254">
        <f t="shared" si="71"/>
        <v>0</v>
      </c>
      <c r="AI555" s="254">
        <f t="shared" si="72"/>
        <v>0</v>
      </c>
      <c r="AN555">
        <f t="shared" si="75"/>
        <v>0</v>
      </c>
      <c r="AO555" s="254">
        <f t="shared" si="76"/>
        <v>0</v>
      </c>
    </row>
    <row r="556" spans="32:41" x14ac:dyDescent="0.3">
      <c r="AF556">
        <f t="shared" si="73"/>
        <v>0</v>
      </c>
      <c r="AG556">
        <f t="shared" si="74"/>
        <v>0</v>
      </c>
      <c r="AH556" s="254">
        <f t="shared" si="71"/>
        <v>0</v>
      </c>
      <c r="AI556" s="254">
        <f t="shared" si="72"/>
        <v>0</v>
      </c>
      <c r="AN556">
        <f t="shared" si="75"/>
        <v>0</v>
      </c>
      <c r="AO556" s="254">
        <f t="shared" si="76"/>
        <v>0</v>
      </c>
    </row>
    <row r="557" spans="32:41" x14ac:dyDescent="0.3">
      <c r="AF557">
        <f t="shared" si="73"/>
        <v>0</v>
      </c>
      <c r="AG557">
        <f t="shared" si="74"/>
        <v>0</v>
      </c>
      <c r="AH557" s="254">
        <f t="shared" si="71"/>
        <v>0</v>
      </c>
      <c r="AI557" s="254">
        <f t="shared" si="72"/>
        <v>0</v>
      </c>
      <c r="AN557">
        <f t="shared" si="75"/>
        <v>0</v>
      </c>
      <c r="AO557" s="254">
        <f t="shared" si="76"/>
        <v>0</v>
      </c>
    </row>
    <row r="558" spans="32:41" x14ac:dyDescent="0.3">
      <c r="AF558">
        <f t="shared" si="73"/>
        <v>0</v>
      </c>
      <c r="AG558">
        <f t="shared" si="74"/>
        <v>0</v>
      </c>
      <c r="AH558" s="254">
        <f t="shared" si="71"/>
        <v>0</v>
      </c>
      <c r="AI558" s="254">
        <f t="shared" si="72"/>
        <v>0</v>
      </c>
      <c r="AN558">
        <f t="shared" si="75"/>
        <v>0</v>
      </c>
      <c r="AO558" s="254">
        <f t="shared" si="76"/>
        <v>0</v>
      </c>
    </row>
    <row r="559" spans="32:41" x14ac:dyDescent="0.3">
      <c r="AF559">
        <f t="shared" si="73"/>
        <v>0</v>
      </c>
      <c r="AG559">
        <f t="shared" si="74"/>
        <v>0</v>
      </c>
      <c r="AH559" s="254">
        <f t="shared" si="71"/>
        <v>0</v>
      </c>
      <c r="AI559" s="254">
        <f t="shared" si="72"/>
        <v>0</v>
      </c>
      <c r="AN559">
        <f t="shared" si="75"/>
        <v>0</v>
      </c>
      <c r="AO559" s="254">
        <f t="shared" si="76"/>
        <v>0</v>
      </c>
    </row>
    <row r="560" spans="32:41" x14ac:dyDescent="0.3">
      <c r="AF560">
        <f t="shared" si="73"/>
        <v>0</v>
      </c>
      <c r="AG560">
        <f t="shared" si="74"/>
        <v>0</v>
      </c>
      <c r="AH560" s="254">
        <f t="shared" si="71"/>
        <v>0</v>
      </c>
      <c r="AI560" s="254">
        <f t="shared" si="72"/>
        <v>0</v>
      </c>
      <c r="AN560">
        <f t="shared" si="75"/>
        <v>0</v>
      </c>
      <c r="AO560" s="254">
        <f t="shared" si="76"/>
        <v>0</v>
      </c>
    </row>
    <row r="561" spans="32:41" x14ac:dyDescent="0.3">
      <c r="AF561">
        <f t="shared" si="73"/>
        <v>0</v>
      </c>
      <c r="AG561">
        <f t="shared" si="74"/>
        <v>0</v>
      </c>
      <c r="AH561" s="254">
        <f t="shared" si="71"/>
        <v>0</v>
      </c>
      <c r="AI561" s="254">
        <f t="shared" si="72"/>
        <v>0</v>
      </c>
      <c r="AN561">
        <f t="shared" si="75"/>
        <v>0</v>
      </c>
      <c r="AO561" s="254">
        <f t="shared" si="76"/>
        <v>0</v>
      </c>
    </row>
    <row r="562" spans="32:41" x14ac:dyDescent="0.3">
      <c r="AF562">
        <f t="shared" si="73"/>
        <v>0</v>
      </c>
      <c r="AG562">
        <f t="shared" si="74"/>
        <v>0</v>
      </c>
      <c r="AH562" s="254">
        <f t="shared" si="71"/>
        <v>0</v>
      </c>
      <c r="AI562" s="254">
        <f t="shared" si="72"/>
        <v>0</v>
      </c>
      <c r="AN562">
        <f t="shared" si="75"/>
        <v>0</v>
      </c>
      <c r="AO562" s="254">
        <f t="shared" si="76"/>
        <v>0</v>
      </c>
    </row>
    <row r="563" spans="32:41" x14ac:dyDescent="0.3">
      <c r="AF563">
        <f t="shared" si="73"/>
        <v>0</v>
      </c>
      <c r="AG563">
        <f t="shared" si="74"/>
        <v>0</v>
      </c>
      <c r="AH563" s="254">
        <f t="shared" si="71"/>
        <v>0</v>
      </c>
      <c r="AI563" s="254">
        <f t="shared" si="72"/>
        <v>0</v>
      </c>
      <c r="AN563">
        <f t="shared" si="75"/>
        <v>0</v>
      </c>
      <c r="AO563" s="254">
        <f t="shared" si="76"/>
        <v>0</v>
      </c>
    </row>
    <row r="564" spans="32:41" x14ac:dyDescent="0.3">
      <c r="AF564">
        <f t="shared" si="73"/>
        <v>0</v>
      </c>
      <c r="AG564">
        <f t="shared" si="74"/>
        <v>0</v>
      </c>
      <c r="AH564" s="254">
        <f t="shared" si="71"/>
        <v>0</v>
      </c>
      <c r="AI564" s="254">
        <f t="shared" si="72"/>
        <v>0</v>
      </c>
      <c r="AN564">
        <f t="shared" si="75"/>
        <v>0</v>
      </c>
      <c r="AO564" s="254">
        <f t="shared" si="76"/>
        <v>0</v>
      </c>
    </row>
    <row r="565" spans="32:41" x14ac:dyDescent="0.3">
      <c r="AF565">
        <f t="shared" si="73"/>
        <v>0</v>
      </c>
      <c r="AG565">
        <f t="shared" si="74"/>
        <v>0</v>
      </c>
      <c r="AH565" s="254">
        <f t="shared" si="71"/>
        <v>0</v>
      </c>
      <c r="AI565" s="254">
        <f t="shared" si="72"/>
        <v>0</v>
      </c>
      <c r="AN565">
        <f t="shared" si="75"/>
        <v>0</v>
      </c>
      <c r="AO565" s="254">
        <f t="shared" si="76"/>
        <v>0</v>
      </c>
    </row>
    <row r="566" spans="32:41" x14ac:dyDescent="0.3">
      <c r="AF566">
        <f t="shared" si="73"/>
        <v>0</v>
      </c>
      <c r="AG566">
        <f t="shared" si="74"/>
        <v>0</v>
      </c>
      <c r="AH566" s="254">
        <f t="shared" si="71"/>
        <v>0</v>
      </c>
      <c r="AI566" s="254">
        <f t="shared" si="72"/>
        <v>0</v>
      </c>
      <c r="AN566">
        <f t="shared" si="75"/>
        <v>0</v>
      </c>
      <c r="AO566" s="254">
        <f t="shared" si="76"/>
        <v>0</v>
      </c>
    </row>
    <row r="567" spans="32:41" x14ac:dyDescent="0.3">
      <c r="AF567">
        <f t="shared" si="73"/>
        <v>0</v>
      </c>
      <c r="AG567">
        <f t="shared" si="74"/>
        <v>0</v>
      </c>
      <c r="AH567" s="254">
        <f t="shared" si="71"/>
        <v>0</v>
      </c>
      <c r="AI567" s="254">
        <f t="shared" si="72"/>
        <v>0</v>
      </c>
      <c r="AN567">
        <f t="shared" si="75"/>
        <v>0</v>
      </c>
      <c r="AO567" s="254">
        <f t="shared" si="76"/>
        <v>0</v>
      </c>
    </row>
    <row r="568" spans="32:41" x14ac:dyDescent="0.3">
      <c r="AF568">
        <f t="shared" si="73"/>
        <v>0</v>
      </c>
      <c r="AG568">
        <f t="shared" si="74"/>
        <v>0</v>
      </c>
      <c r="AH568" s="254">
        <f t="shared" si="71"/>
        <v>0</v>
      </c>
      <c r="AI568" s="254">
        <f t="shared" si="72"/>
        <v>0</v>
      </c>
      <c r="AN568">
        <f t="shared" si="75"/>
        <v>0</v>
      </c>
      <c r="AO568" s="254">
        <f t="shared" si="76"/>
        <v>0</v>
      </c>
    </row>
    <row r="569" spans="32:41" x14ac:dyDescent="0.3">
      <c r="AF569">
        <f t="shared" si="73"/>
        <v>0</v>
      </c>
      <c r="AG569">
        <f t="shared" si="74"/>
        <v>0</v>
      </c>
      <c r="AH569" s="254">
        <f t="shared" si="71"/>
        <v>0</v>
      </c>
      <c r="AI569" s="254">
        <f t="shared" si="72"/>
        <v>0</v>
      </c>
      <c r="AN569">
        <f t="shared" si="75"/>
        <v>0</v>
      </c>
      <c r="AO569" s="254">
        <f t="shared" si="76"/>
        <v>0</v>
      </c>
    </row>
    <row r="570" spans="32:41" x14ac:dyDescent="0.3">
      <c r="AF570">
        <f t="shared" si="73"/>
        <v>0</v>
      </c>
      <c r="AG570">
        <f t="shared" si="74"/>
        <v>0</v>
      </c>
      <c r="AH570" s="254">
        <f t="shared" si="71"/>
        <v>0</v>
      </c>
      <c r="AI570" s="254">
        <f t="shared" si="72"/>
        <v>0</v>
      </c>
      <c r="AN570">
        <f t="shared" si="75"/>
        <v>0</v>
      </c>
      <c r="AO570" s="254">
        <f t="shared" si="76"/>
        <v>0</v>
      </c>
    </row>
    <row r="571" spans="32:41" x14ac:dyDescent="0.3">
      <c r="AF571">
        <f t="shared" si="73"/>
        <v>0</v>
      </c>
      <c r="AG571">
        <f t="shared" si="74"/>
        <v>0</v>
      </c>
      <c r="AH571" s="254">
        <f t="shared" si="71"/>
        <v>0</v>
      </c>
      <c r="AI571" s="254">
        <f t="shared" si="72"/>
        <v>0</v>
      </c>
      <c r="AN571">
        <f t="shared" si="75"/>
        <v>0</v>
      </c>
      <c r="AO571" s="254">
        <f t="shared" si="76"/>
        <v>0</v>
      </c>
    </row>
    <row r="572" spans="32:41" x14ac:dyDescent="0.3">
      <c r="AF572">
        <f t="shared" si="73"/>
        <v>0</v>
      </c>
      <c r="AG572">
        <f t="shared" si="74"/>
        <v>0</v>
      </c>
      <c r="AH572" s="254">
        <f t="shared" si="71"/>
        <v>0</v>
      </c>
      <c r="AI572" s="254">
        <f t="shared" si="72"/>
        <v>0</v>
      </c>
      <c r="AN572">
        <f t="shared" si="75"/>
        <v>0</v>
      </c>
      <c r="AO572" s="254">
        <f t="shared" si="76"/>
        <v>0</v>
      </c>
    </row>
    <row r="573" spans="32:41" x14ac:dyDescent="0.3">
      <c r="AF573">
        <f t="shared" si="73"/>
        <v>0</v>
      </c>
      <c r="AG573">
        <f t="shared" si="74"/>
        <v>0</v>
      </c>
      <c r="AH573" s="254">
        <f t="shared" si="71"/>
        <v>0</v>
      </c>
      <c r="AI573" s="254">
        <f t="shared" si="72"/>
        <v>0</v>
      </c>
      <c r="AN573">
        <f t="shared" si="75"/>
        <v>0</v>
      </c>
      <c r="AO573" s="254">
        <f t="shared" si="76"/>
        <v>0</v>
      </c>
    </row>
    <row r="574" spans="32:41" x14ac:dyDescent="0.3">
      <c r="AF574">
        <f t="shared" si="73"/>
        <v>0</v>
      </c>
      <c r="AG574">
        <f t="shared" si="74"/>
        <v>0</v>
      </c>
      <c r="AH574" s="254">
        <f t="shared" si="71"/>
        <v>0</v>
      </c>
      <c r="AI574" s="254">
        <f t="shared" si="72"/>
        <v>0</v>
      </c>
      <c r="AN574">
        <f t="shared" si="75"/>
        <v>0</v>
      </c>
      <c r="AO574" s="254">
        <f t="shared" si="76"/>
        <v>0</v>
      </c>
    </row>
    <row r="575" spans="32:41" x14ac:dyDescent="0.3">
      <c r="AF575">
        <f t="shared" si="73"/>
        <v>0</v>
      </c>
      <c r="AG575">
        <f t="shared" si="74"/>
        <v>0</v>
      </c>
      <c r="AH575" s="254">
        <f t="shared" si="71"/>
        <v>0</v>
      </c>
      <c r="AI575" s="254">
        <f t="shared" si="72"/>
        <v>0</v>
      </c>
      <c r="AN575">
        <f t="shared" si="75"/>
        <v>0</v>
      </c>
      <c r="AO575" s="254">
        <f t="shared" si="76"/>
        <v>0</v>
      </c>
    </row>
    <row r="576" spans="32:41" x14ac:dyDescent="0.3">
      <c r="AF576">
        <f t="shared" si="73"/>
        <v>0</v>
      </c>
      <c r="AG576">
        <f t="shared" si="74"/>
        <v>0</v>
      </c>
      <c r="AH576" s="254">
        <f t="shared" si="71"/>
        <v>0</v>
      </c>
      <c r="AI576" s="254">
        <f t="shared" si="72"/>
        <v>0</v>
      </c>
      <c r="AN576">
        <f t="shared" si="75"/>
        <v>0</v>
      </c>
      <c r="AO576" s="254">
        <f t="shared" si="76"/>
        <v>0</v>
      </c>
    </row>
    <row r="577" spans="32:41" x14ac:dyDescent="0.3">
      <c r="AF577">
        <f t="shared" si="73"/>
        <v>0</v>
      </c>
      <c r="AG577">
        <f t="shared" si="74"/>
        <v>0</v>
      </c>
      <c r="AH577" s="254">
        <f t="shared" si="71"/>
        <v>0</v>
      </c>
      <c r="AI577" s="254">
        <f t="shared" si="72"/>
        <v>0</v>
      </c>
      <c r="AN577">
        <f t="shared" si="75"/>
        <v>0</v>
      </c>
      <c r="AO577" s="254">
        <f t="shared" si="76"/>
        <v>0</v>
      </c>
    </row>
    <row r="578" spans="32:41" x14ac:dyDescent="0.3">
      <c r="AF578">
        <f t="shared" si="73"/>
        <v>0</v>
      </c>
      <c r="AG578">
        <f t="shared" si="74"/>
        <v>0</v>
      </c>
      <c r="AH578" s="254">
        <f t="shared" ref="AH578:AH641" si="77">G579</f>
        <v>0</v>
      </c>
      <c r="AI578" s="254">
        <f t="shared" ref="AI578:AI641" si="78">H579</f>
        <v>0</v>
      </c>
      <c r="AN578">
        <f t="shared" si="75"/>
        <v>0</v>
      </c>
      <c r="AO578" s="254">
        <f t="shared" si="76"/>
        <v>0</v>
      </c>
    </row>
    <row r="579" spans="32:41" x14ac:dyDescent="0.3">
      <c r="AF579">
        <f t="shared" ref="AF579:AF642" si="79">H579</f>
        <v>0</v>
      </c>
      <c r="AG579">
        <f t="shared" ref="AG579:AG642" si="80">$F$6</f>
        <v>0</v>
      </c>
      <c r="AH579" s="254">
        <f t="shared" si="77"/>
        <v>0</v>
      </c>
      <c r="AI579" s="254">
        <f t="shared" si="78"/>
        <v>0</v>
      </c>
      <c r="AN579">
        <f t="shared" si="75"/>
        <v>0</v>
      </c>
      <c r="AO579" s="254">
        <f t="shared" si="76"/>
        <v>0</v>
      </c>
    </row>
    <row r="580" spans="32:41" x14ac:dyDescent="0.3">
      <c r="AF580">
        <f t="shared" si="79"/>
        <v>0</v>
      </c>
      <c r="AG580">
        <f t="shared" si="80"/>
        <v>0</v>
      </c>
      <c r="AH580" s="254">
        <f t="shared" si="77"/>
        <v>0</v>
      </c>
      <c r="AI580" s="254">
        <f t="shared" si="78"/>
        <v>0</v>
      </c>
      <c r="AN580">
        <f t="shared" si="75"/>
        <v>0</v>
      </c>
      <c r="AO580" s="254">
        <f t="shared" si="76"/>
        <v>0</v>
      </c>
    </row>
    <row r="581" spans="32:41" x14ac:dyDescent="0.3">
      <c r="AF581">
        <f t="shared" si="79"/>
        <v>0</v>
      </c>
      <c r="AG581">
        <f t="shared" si="80"/>
        <v>0</v>
      </c>
      <c r="AH581" s="254">
        <f t="shared" si="77"/>
        <v>0</v>
      </c>
      <c r="AI581" s="254">
        <f t="shared" si="78"/>
        <v>0</v>
      </c>
      <c r="AN581">
        <f t="shared" si="75"/>
        <v>0</v>
      </c>
      <c r="AO581" s="254">
        <f t="shared" si="76"/>
        <v>0</v>
      </c>
    </row>
    <row r="582" spans="32:41" x14ac:dyDescent="0.3">
      <c r="AF582">
        <f t="shared" si="79"/>
        <v>0</v>
      </c>
      <c r="AG582">
        <f t="shared" si="80"/>
        <v>0</v>
      </c>
      <c r="AH582" s="254">
        <f t="shared" si="77"/>
        <v>0</v>
      </c>
      <c r="AI582" s="254">
        <f t="shared" si="78"/>
        <v>0</v>
      </c>
      <c r="AN582">
        <f t="shared" si="75"/>
        <v>0</v>
      </c>
      <c r="AO582" s="254">
        <f t="shared" si="76"/>
        <v>0</v>
      </c>
    </row>
    <row r="583" spans="32:41" x14ac:dyDescent="0.3">
      <c r="AF583">
        <f t="shared" si="79"/>
        <v>0</v>
      </c>
      <c r="AG583">
        <f t="shared" si="80"/>
        <v>0</v>
      </c>
      <c r="AH583" s="254">
        <f t="shared" si="77"/>
        <v>0</v>
      </c>
      <c r="AI583" s="254">
        <f t="shared" si="78"/>
        <v>0</v>
      </c>
      <c r="AN583">
        <f t="shared" si="75"/>
        <v>0</v>
      </c>
      <c r="AO583" s="254">
        <f t="shared" si="76"/>
        <v>0</v>
      </c>
    </row>
    <row r="584" spans="32:41" x14ac:dyDescent="0.3">
      <c r="AF584">
        <f t="shared" si="79"/>
        <v>0</v>
      </c>
      <c r="AG584">
        <f t="shared" si="80"/>
        <v>0</v>
      </c>
      <c r="AH584" s="254">
        <f t="shared" si="77"/>
        <v>0</v>
      </c>
      <c r="AI584" s="254">
        <f t="shared" si="78"/>
        <v>0</v>
      </c>
      <c r="AN584">
        <f t="shared" si="75"/>
        <v>0</v>
      </c>
      <c r="AO584" s="254">
        <f t="shared" si="76"/>
        <v>0</v>
      </c>
    </row>
    <row r="585" spans="32:41" x14ac:dyDescent="0.3">
      <c r="AF585">
        <f t="shared" si="79"/>
        <v>0</v>
      </c>
      <c r="AG585">
        <f t="shared" si="80"/>
        <v>0</v>
      </c>
      <c r="AH585" s="254">
        <f t="shared" si="77"/>
        <v>0</v>
      </c>
      <c r="AI585" s="254">
        <f t="shared" si="78"/>
        <v>0</v>
      </c>
      <c r="AN585">
        <f t="shared" ref="AN585:AN648" si="81">I586</f>
        <v>0</v>
      </c>
      <c r="AO585" s="254">
        <f t="shared" si="76"/>
        <v>0</v>
      </c>
    </row>
    <row r="586" spans="32:41" x14ac:dyDescent="0.3">
      <c r="AF586">
        <f t="shared" si="79"/>
        <v>0</v>
      </c>
      <c r="AG586">
        <f t="shared" si="80"/>
        <v>0</v>
      </c>
      <c r="AH586" s="254">
        <f t="shared" si="77"/>
        <v>0</v>
      </c>
      <c r="AI586" s="254">
        <f t="shared" si="78"/>
        <v>0</v>
      </c>
      <c r="AN586">
        <f t="shared" si="81"/>
        <v>0</v>
      </c>
      <c r="AO586" s="254">
        <f t="shared" si="76"/>
        <v>0</v>
      </c>
    </row>
    <row r="587" spans="32:41" x14ac:dyDescent="0.3">
      <c r="AF587">
        <f t="shared" si="79"/>
        <v>0</v>
      </c>
      <c r="AG587">
        <f t="shared" si="80"/>
        <v>0</v>
      </c>
      <c r="AH587" s="254">
        <f t="shared" si="77"/>
        <v>0</v>
      </c>
      <c r="AI587" s="254">
        <f t="shared" si="78"/>
        <v>0</v>
      </c>
      <c r="AN587">
        <f t="shared" si="81"/>
        <v>0</v>
      </c>
      <c r="AO587" s="254">
        <f t="shared" ref="AO587:AO650" si="82">J588</f>
        <v>0</v>
      </c>
    </row>
    <row r="588" spans="32:41" x14ac:dyDescent="0.3">
      <c r="AF588">
        <f t="shared" si="79"/>
        <v>0</v>
      </c>
      <c r="AG588">
        <f t="shared" si="80"/>
        <v>0</v>
      </c>
      <c r="AH588" s="254">
        <f t="shared" si="77"/>
        <v>0</v>
      </c>
      <c r="AI588" s="254">
        <f t="shared" si="78"/>
        <v>0</v>
      </c>
      <c r="AN588">
        <f t="shared" si="81"/>
        <v>0</v>
      </c>
      <c r="AO588" s="254">
        <f t="shared" si="82"/>
        <v>0</v>
      </c>
    </row>
    <row r="589" spans="32:41" x14ac:dyDescent="0.3">
      <c r="AF589">
        <f t="shared" si="79"/>
        <v>0</v>
      </c>
      <c r="AG589">
        <f t="shared" si="80"/>
        <v>0</v>
      </c>
      <c r="AH589" s="254">
        <f t="shared" si="77"/>
        <v>0</v>
      </c>
      <c r="AI589" s="254">
        <f t="shared" si="78"/>
        <v>0</v>
      </c>
      <c r="AN589">
        <f t="shared" si="81"/>
        <v>0</v>
      </c>
      <c r="AO589" s="254">
        <f t="shared" si="82"/>
        <v>0</v>
      </c>
    </row>
    <row r="590" spans="32:41" x14ac:dyDescent="0.3">
      <c r="AF590">
        <f t="shared" si="79"/>
        <v>0</v>
      </c>
      <c r="AG590">
        <f t="shared" si="80"/>
        <v>0</v>
      </c>
      <c r="AH590" s="254">
        <f t="shared" si="77"/>
        <v>0</v>
      </c>
      <c r="AI590" s="254">
        <f t="shared" si="78"/>
        <v>0</v>
      </c>
      <c r="AN590">
        <f t="shared" si="81"/>
        <v>0</v>
      </c>
      <c r="AO590" s="254">
        <f t="shared" si="82"/>
        <v>0</v>
      </c>
    </row>
    <row r="591" spans="32:41" x14ac:dyDescent="0.3">
      <c r="AF591">
        <f t="shared" si="79"/>
        <v>0</v>
      </c>
      <c r="AG591">
        <f t="shared" si="80"/>
        <v>0</v>
      </c>
      <c r="AH591" s="254">
        <f t="shared" si="77"/>
        <v>0</v>
      </c>
      <c r="AI591" s="254">
        <f t="shared" si="78"/>
        <v>0</v>
      </c>
      <c r="AN591">
        <f t="shared" si="81"/>
        <v>0</v>
      </c>
      <c r="AO591" s="254">
        <f t="shared" si="82"/>
        <v>0</v>
      </c>
    </row>
    <row r="592" spans="32:41" x14ac:dyDescent="0.3">
      <c r="AF592">
        <f t="shared" si="79"/>
        <v>0</v>
      </c>
      <c r="AG592">
        <f t="shared" si="80"/>
        <v>0</v>
      </c>
      <c r="AH592" s="254">
        <f t="shared" si="77"/>
        <v>0</v>
      </c>
      <c r="AI592" s="254">
        <f t="shared" si="78"/>
        <v>0</v>
      </c>
      <c r="AN592">
        <f t="shared" si="81"/>
        <v>0</v>
      </c>
      <c r="AO592" s="254">
        <f t="shared" si="82"/>
        <v>0</v>
      </c>
    </row>
    <row r="593" spans="32:41" x14ac:dyDescent="0.3">
      <c r="AF593">
        <f t="shared" si="79"/>
        <v>0</v>
      </c>
      <c r="AG593">
        <f t="shared" si="80"/>
        <v>0</v>
      </c>
      <c r="AH593" s="254">
        <f t="shared" si="77"/>
        <v>0</v>
      </c>
      <c r="AI593" s="254">
        <f t="shared" si="78"/>
        <v>0</v>
      </c>
      <c r="AN593">
        <f t="shared" si="81"/>
        <v>0</v>
      </c>
      <c r="AO593" s="254">
        <f t="shared" si="82"/>
        <v>0</v>
      </c>
    </row>
    <row r="594" spans="32:41" x14ac:dyDescent="0.3">
      <c r="AF594">
        <f t="shared" si="79"/>
        <v>0</v>
      </c>
      <c r="AG594">
        <f t="shared" si="80"/>
        <v>0</v>
      </c>
      <c r="AH594" s="254">
        <f t="shared" si="77"/>
        <v>0</v>
      </c>
      <c r="AI594" s="254">
        <f t="shared" si="78"/>
        <v>0</v>
      </c>
      <c r="AN594">
        <f t="shared" si="81"/>
        <v>0</v>
      </c>
      <c r="AO594" s="254">
        <f t="shared" si="82"/>
        <v>0</v>
      </c>
    </row>
    <row r="595" spans="32:41" x14ac:dyDescent="0.3">
      <c r="AF595">
        <f t="shared" si="79"/>
        <v>0</v>
      </c>
      <c r="AG595">
        <f t="shared" si="80"/>
        <v>0</v>
      </c>
      <c r="AH595" s="254">
        <f t="shared" si="77"/>
        <v>0</v>
      </c>
      <c r="AI595" s="254">
        <f t="shared" si="78"/>
        <v>0</v>
      </c>
      <c r="AN595">
        <f t="shared" si="81"/>
        <v>0</v>
      </c>
      <c r="AO595" s="254">
        <f t="shared" si="82"/>
        <v>0</v>
      </c>
    </row>
    <row r="596" spans="32:41" x14ac:dyDescent="0.3">
      <c r="AF596">
        <f t="shared" si="79"/>
        <v>0</v>
      </c>
      <c r="AG596">
        <f t="shared" si="80"/>
        <v>0</v>
      </c>
      <c r="AH596" s="254">
        <f t="shared" si="77"/>
        <v>0</v>
      </c>
      <c r="AI596" s="254">
        <f t="shared" si="78"/>
        <v>0</v>
      </c>
      <c r="AN596">
        <f t="shared" si="81"/>
        <v>0</v>
      </c>
      <c r="AO596" s="254">
        <f t="shared" si="82"/>
        <v>0</v>
      </c>
    </row>
    <row r="597" spans="32:41" x14ac:dyDescent="0.3">
      <c r="AF597">
        <f t="shared" si="79"/>
        <v>0</v>
      </c>
      <c r="AG597">
        <f t="shared" si="80"/>
        <v>0</v>
      </c>
      <c r="AH597" s="254">
        <f t="shared" si="77"/>
        <v>0</v>
      </c>
      <c r="AI597" s="254">
        <f t="shared" si="78"/>
        <v>0</v>
      </c>
      <c r="AN597">
        <f t="shared" si="81"/>
        <v>0</v>
      </c>
      <c r="AO597" s="254">
        <f t="shared" si="82"/>
        <v>0</v>
      </c>
    </row>
    <row r="598" spans="32:41" x14ac:dyDescent="0.3">
      <c r="AF598">
        <f t="shared" si="79"/>
        <v>0</v>
      </c>
      <c r="AG598">
        <f t="shared" si="80"/>
        <v>0</v>
      </c>
      <c r="AH598" s="254">
        <f t="shared" si="77"/>
        <v>0</v>
      </c>
      <c r="AI598" s="254">
        <f t="shared" si="78"/>
        <v>0</v>
      </c>
      <c r="AN598">
        <f t="shared" si="81"/>
        <v>0</v>
      </c>
      <c r="AO598" s="254">
        <f t="shared" si="82"/>
        <v>0</v>
      </c>
    </row>
    <row r="599" spans="32:41" x14ac:dyDescent="0.3">
      <c r="AF599">
        <f t="shared" si="79"/>
        <v>0</v>
      </c>
      <c r="AG599">
        <f t="shared" si="80"/>
        <v>0</v>
      </c>
      <c r="AH599" s="254">
        <f t="shared" si="77"/>
        <v>0</v>
      </c>
      <c r="AI599" s="254">
        <f t="shared" si="78"/>
        <v>0</v>
      </c>
      <c r="AN599">
        <f t="shared" si="81"/>
        <v>0</v>
      </c>
      <c r="AO599" s="254">
        <f t="shared" si="82"/>
        <v>0</v>
      </c>
    </row>
    <row r="600" spans="32:41" x14ac:dyDescent="0.3">
      <c r="AF600">
        <f t="shared" si="79"/>
        <v>0</v>
      </c>
      <c r="AG600">
        <f t="shared" si="80"/>
        <v>0</v>
      </c>
      <c r="AH600" s="254">
        <f t="shared" si="77"/>
        <v>0</v>
      </c>
      <c r="AI600" s="254">
        <f t="shared" si="78"/>
        <v>0</v>
      </c>
      <c r="AN600">
        <f t="shared" si="81"/>
        <v>0</v>
      </c>
      <c r="AO600" s="254">
        <f t="shared" si="82"/>
        <v>0</v>
      </c>
    </row>
    <row r="601" spans="32:41" x14ac:dyDescent="0.3">
      <c r="AF601">
        <f t="shared" si="79"/>
        <v>0</v>
      </c>
      <c r="AG601">
        <f t="shared" si="80"/>
        <v>0</v>
      </c>
      <c r="AH601" s="254">
        <f t="shared" si="77"/>
        <v>0</v>
      </c>
      <c r="AI601" s="254">
        <f t="shared" si="78"/>
        <v>0</v>
      </c>
      <c r="AN601">
        <f t="shared" si="81"/>
        <v>0</v>
      </c>
      <c r="AO601" s="254">
        <f t="shared" si="82"/>
        <v>0</v>
      </c>
    </row>
    <row r="602" spans="32:41" x14ac:dyDescent="0.3">
      <c r="AF602">
        <f t="shared" si="79"/>
        <v>0</v>
      </c>
      <c r="AG602">
        <f t="shared" si="80"/>
        <v>0</v>
      </c>
      <c r="AH602" s="254">
        <f t="shared" si="77"/>
        <v>0</v>
      </c>
      <c r="AI602" s="254">
        <f t="shared" si="78"/>
        <v>0</v>
      </c>
      <c r="AN602">
        <f t="shared" si="81"/>
        <v>0</v>
      </c>
      <c r="AO602" s="254">
        <f t="shared" si="82"/>
        <v>0</v>
      </c>
    </row>
    <row r="603" spans="32:41" x14ac:dyDescent="0.3">
      <c r="AF603">
        <f t="shared" si="79"/>
        <v>0</v>
      </c>
      <c r="AG603">
        <f t="shared" si="80"/>
        <v>0</v>
      </c>
      <c r="AH603" s="254">
        <f t="shared" si="77"/>
        <v>0</v>
      </c>
      <c r="AI603" s="254">
        <f t="shared" si="78"/>
        <v>0</v>
      </c>
      <c r="AN603">
        <f t="shared" si="81"/>
        <v>0</v>
      </c>
      <c r="AO603" s="254">
        <f t="shared" si="82"/>
        <v>0</v>
      </c>
    </row>
    <row r="604" spans="32:41" x14ac:dyDescent="0.3">
      <c r="AF604">
        <f t="shared" si="79"/>
        <v>0</v>
      </c>
      <c r="AG604">
        <f t="shared" si="80"/>
        <v>0</v>
      </c>
      <c r="AH604" s="254">
        <f t="shared" si="77"/>
        <v>0</v>
      </c>
      <c r="AI604" s="254">
        <f t="shared" si="78"/>
        <v>0</v>
      </c>
      <c r="AN604">
        <f t="shared" si="81"/>
        <v>0</v>
      </c>
      <c r="AO604" s="254">
        <f t="shared" si="82"/>
        <v>0</v>
      </c>
    </row>
    <row r="605" spans="32:41" x14ac:dyDescent="0.3">
      <c r="AF605">
        <f t="shared" si="79"/>
        <v>0</v>
      </c>
      <c r="AG605">
        <f t="shared" si="80"/>
        <v>0</v>
      </c>
      <c r="AH605" s="254">
        <f t="shared" si="77"/>
        <v>0</v>
      </c>
      <c r="AI605" s="254">
        <f t="shared" si="78"/>
        <v>0</v>
      </c>
      <c r="AN605">
        <f t="shared" si="81"/>
        <v>0</v>
      </c>
      <c r="AO605" s="254">
        <f t="shared" si="82"/>
        <v>0</v>
      </c>
    </row>
    <row r="606" spans="32:41" x14ac:dyDescent="0.3">
      <c r="AF606">
        <f t="shared" si="79"/>
        <v>0</v>
      </c>
      <c r="AG606">
        <f t="shared" si="80"/>
        <v>0</v>
      </c>
      <c r="AH606" s="254">
        <f t="shared" si="77"/>
        <v>0</v>
      </c>
      <c r="AI606" s="254">
        <f t="shared" si="78"/>
        <v>0</v>
      </c>
      <c r="AN606">
        <f t="shared" si="81"/>
        <v>0</v>
      </c>
      <c r="AO606" s="254">
        <f t="shared" si="82"/>
        <v>0</v>
      </c>
    </row>
    <row r="607" spans="32:41" x14ac:dyDescent="0.3">
      <c r="AF607">
        <f t="shared" si="79"/>
        <v>0</v>
      </c>
      <c r="AG607">
        <f t="shared" si="80"/>
        <v>0</v>
      </c>
      <c r="AH607" s="254">
        <f t="shared" si="77"/>
        <v>0</v>
      </c>
      <c r="AI607" s="254">
        <f t="shared" si="78"/>
        <v>0</v>
      </c>
      <c r="AN607">
        <f t="shared" si="81"/>
        <v>0</v>
      </c>
      <c r="AO607" s="254">
        <f t="shared" si="82"/>
        <v>0</v>
      </c>
    </row>
    <row r="608" spans="32:41" x14ac:dyDescent="0.3">
      <c r="AF608">
        <f t="shared" si="79"/>
        <v>0</v>
      </c>
      <c r="AG608">
        <f t="shared" si="80"/>
        <v>0</v>
      </c>
      <c r="AH608" s="254">
        <f t="shared" si="77"/>
        <v>0</v>
      </c>
      <c r="AI608" s="254">
        <f t="shared" si="78"/>
        <v>0</v>
      </c>
      <c r="AN608">
        <f t="shared" si="81"/>
        <v>0</v>
      </c>
      <c r="AO608" s="254">
        <f t="shared" si="82"/>
        <v>0</v>
      </c>
    </row>
    <row r="609" spans="32:41" x14ac:dyDescent="0.3">
      <c r="AF609">
        <f t="shared" si="79"/>
        <v>0</v>
      </c>
      <c r="AG609">
        <f t="shared" si="80"/>
        <v>0</v>
      </c>
      <c r="AH609" s="254">
        <f t="shared" si="77"/>
        <v>0</v>
      </c>
      <c r="AI609" s="254">
        <f t="shared" si="78"/>
        <v>0</v>
      </c>
      <c r="AN609">
        <f t="shared" si="81"/>
        <v>0</v>
      </c>
      <c r="AO609" s="254">
        <f t="shared" si="82"/>
        <v>0</v>
      </c>
    </row>
    <row r="610" spans="32:41" x14ac:dyDescent="0.3">
      <c r="AF610">
        <f t="shared" si="79"/>
        <v>0</v>
      </c>
      <c r="AG610">
        <f t="shared" si="80"/>
        <v>0</v>
      </c>
      <c r="AH610" s="254">
        <f t="shared" si="77"/>
        <v>0</v>
      </c>
      <c r="AI610" s="254">
        <f t="shared" si="78"/>
        <v>0</v>
      </c>
      <c r="AN610">
        <f t="shared" si="81"/>
        <v>0</v>
      </c>
      <c r="AO610" s="254">
        <f t="shared" si="82"/>
        <v>0</v>
      </c>
    </row>
    <row r="611" spans="32:41" x14ac:dyDescent="0.3">
      <c r="AF611">
        <f t="shared" si="79"/>
        <v>0</v>
      </c>
      <c r="AG611">
        <f t="shared" si="80"/>
        <v>0</v>
      </c>
      <c r="AH611" s="254">
        <f t="shared" si="77"/>
        <v>0</v>
      </c>
      <c r="AI611" s="254">
        <f t="shared" si="78"/>
        <v>0</v>
      </c>
      <c r="AN611">
        <f t="shared" si="81"/>
        <v>0</v>
      </c>
      <c r="AO611" s="254">
        <f t="shared" si="82"/>
        <v>0</v>
      </c>
    </row>
    <row r="612" spans="32:41" x14ac:dyDescent="0.3">
      <c r="AF612">
        <f t="shared" si="79"/>
        <v>0</v>
      </c>
      <c r="AG612">
        <f t="shared" si="80"/>
        <v>0</v>
      </c>
      <c r="AH612" s="254">
        <f t="shared" si="77"/>
        <v>0</v>
      </c>
      <c r="AI612" s="254">
        <f t="shared" si="78"/>
        <v>0</v>
      </c>
      <c r="AN612">
        <f t="shared" si="81"/>
        <v>0</v>
      </c>
      <c r="AO612" s="254">
        <f t="shared" si="82"/>
        <v>0</v>
      </c>
    </row>
    <row r="613" spans="32:41" x14ac:dyDescent="0.3">
      <c r="AF613">
        <f t="shared" si="79"/>
        <v>0</v>
      </c>
      <c r="AG613">
        <f t="shared" si="80"/>
        <v>0</v>
      </c>
      <c r="AH613" s="254">
        <f t="shared" si="77"/>
        <v>0</v>
      </c>
      <c r="AI613" s="254">
        <f t="shared" si="78"/>
        <v>0</v>
      </c>
      <c r="AN613">
        <f t="shared" si="81"/>
        <v>0</v>
      </c>
      <c r="AO613" s="254">
        <f t="shared" si="82"/>
        <v>0</v>
      </c>
    </row>
    <row r="614" spans="32:41" x14ac:dyDescent="0.3">
      <c r="AF614">
        <f t="shared" si="79"/>
        <v>0</v>
      </c>
      <c r="AG614">
        <f t="shared" si="80"/>
        <v>0</v>
      </c>
      <c r="AH614" s="254">
        <f t="shared" si="77"/>
        <v>0</v>
      </c>
      <c r="AI614" s="254">
        <f t="shared" si="78"/>
        <v>0</v>
      </c>
      <c r="AN614">
        <f t="shared" si="81"/>
        <v>0</v>
      </c>
      <c r="AO614" s="254">
        <f t="shared" si="82"/>
        <v>0</v>
      </c>
    </row>
    <row r="615" spans="32:41" x14ac:dyDescent="0.3">
      <c r="AF615">
        <f t="shared" si="79"/>
        <v>0</v>
      </c>
      <c r="AG615">
        <f t="shared" si="80"/>
        <v>0</v>
      </c>
      <c r="AH615" s="254">
        <f t="shared" si="77"/>
        <v>0</v>
      </c>
      <c r="AI615" s="254">
        <f t="shared" si="78"/>
        <v>0</v>
      </c>
      <c r="AN615">
        <f t="shared" si="81"/>
        <v>0</v>
      </c>
      <c r="AO615" s="254">
        <f t="shared" si="82"/>
        <v>0</v>
      </c>
    </row>
    <row r="616" spans="32:41" x14ac:dyDescent="0.3">
      <c r="AF616">
        <f t="shared" si="79"/>
        <v>0</v>
      </c>
      <c r="AG616">
        <f t="shared" si="80"/>
        <v>0</v>
      </c>
      <c r="AH616" s="254">
        <f t="shared" si="77"/>
        <v>0</v>
      </c>
      <c r="AI616" s="254">
        <f t="shared" si="78"/>
        <v>0</v>
      </c>
      <c r="AN616">
        <f t="shared" si="81"/>
        <v>0</v>
      </c>
      <c r="AO616" s="254">
        <f t="shared" si="82"/>
        <v>0</v>
      </c>
    </row>
    <row r="617" spans="32:41" x14ac:dyDescent="0.3">
      <c r="AF617">
        <f t="shared" si="79"/>
        <v>0</v>
      </c>
      <c r="AG617">
        <f t="shared" si="80"/>
        <v>0</v>
      </c>
      <c r="AH617" s="254">
        <f t="shared" si="77"/>
        <v>0</v>
      </c>
      <c r="AI617" s="254">
        <f t="shared" si="78"/>
        <v>0</v>
      </c>
      <c r="AN617">
        <f t="shared" si="81"/>
        <v>0</v>
      </c>
      <c r="AO617" s="254">
        <f t="shared" si="82"/>
        <v>0</v>
      </c>
    </row>
    <row r="618" spans="32:41" x14ac:dyDescent="0.3">
      <c r="AF618">
        <f t="shared" si="79"/>
        <v>0</v>
      </c>
      <c r="AG618">
        <f t="shared" si="80"/>
        <v>0</v>
      </c>
      <c r="AH618" s="254">
        <f t="shared" si="77"/>
        <v>0</v>
      </c>
      <c r="AI618" s="254">
        <f t="shared" si="78"/>
        <v>0</v>
      </c>
      <c r="AN618">
        <f t="shared" si="81"/>
        <v>0</v>
      </c>
      <c r="AO618" s="254">
        <f t="shared" si="82"/>
        <v>0</v>
      </c>
    </row>
    <row r="619" spans="32:41" x14ac:dyDescent="0.3">
      <c r="AF619">
        <f t="shared" si="79"/>
        <v>0</v>
      </c>
      <c r="AG619">
        <f t="shared" si="80"/>
        <v>0</v>
      </c>
      <c r="AH619" s="254">
        <f t="shared" si="77"/>
        <v>0</v>
      </c>
      <c r="AI619" s="254">
        <f t="shared" si="78"/>
        <v>0</v>
      </c>
      <c r="AN619">
        <f t="shared" si="81"/>
        <v>0</v>
      </c>
      <c r="AO619" s="254">
        <f t="shared" si="82"/>
        <v>0</v>
      </c>
    </row>
    <row r="620" spans="32:41" x14ac:dyDescent="0.3">
      <c r="AF620">
        <f t="shared" si="79"/>
        <v>0</v>
      </c>
      <c r="AG620">
        <f t="shared" si="80"/>
        <v>0</v>
      </c>
      <c r="AH620" s="254">
        <f t="shared" si="77"/>
        <v>0</v>
      </c>
      <c r="AI620" s="254">
        <f t="shared" si="78"/>
        <v>0</v>
      </c>
      <c r="AN620">
        <f t="shared" si="81"/>
        <v>0</v>
      </c>
      <c r="AO620" s="254">
        <f t="shared" si="82"/>
        <v>0</v>
      </c>
    </row>
    <row r="621" spans="32:41" x14ac:dyDescent="0.3">
      <c r="AF621">
        <f t="shared" si="79"/>
        <v>0</v>
      </c>
      <c r="AG621">
        <f t="shared" si="80"/>
        <v>0</v>
      </c>
      <c r="AH621" s="254">
        <f t="shared" si="77"/>
        <v>0</v>
      </c>
      <c r="AI621" s="254">
        <f t="shared" si="78"/>
        <v>0</v>
      </c>
      <c r="AN621">
        <f t="shared" si="81"/>
        <v>0</v>
      </c>
      <c r="AO621" s="254">
        <f t="shared" si="82"/>
        <v>0</v>
      </c>
    </row>
    <row r="622" spans="32:41" x14ac:dyDescent="0.3">
      <c r="AF622">
        <f t="shared" si="79"/>
        <v>0</v>
      </c>
      <c r="AG622">
        <f t="shared" si="80"/>
        <v>0</v>
      </c>
      <c r="AH622" s="254">
        <f t="shared" si="77"/>
        <v>0</v>
      </c>
      <c r="AI622" s="254">
        <f t="shared" si="78"/>
        <v>0</v>
      </c>
      <c r="AN622">
        <f t="shared" si="81"/>
        <v>0</v>
      </c>
      <c r="AO622" s="254">
        <f t="shared" si="82"/>
        <v>0</v>
      </c>
    </row>
    <row r="623" spans="32:41" x14ac:dyDescent="0.3">
      <c r="AF623">
        <f t="shared" si="79"/>
        <v>0</v>
      </c>
      <c r="AG623">
        <f t="shared" si="80"/>
        <v>0</v>
      </c>
      <c r="AH623" s="254">
        <f t="shared" si="77"/>
        <v>0</v>
      </c>
      <c r="AI623" s="254">
        <f t="shared" si="78"/>
        <v>0</v>
      </c>
      <c r="AN623">
        <f t="shared" si="81"/>
        <v>0</v>
      </c>
      <c r="AO623" s="254">
        <f t="shared" si="82"/>
        <v>0</v>
      </c>
    </row>
    <row r="624" spans="32:41" x14ac:dyDescent="0.3">
      <c r="AF624">
        <f t="shared" si="79"/>
        <v>0</v>
      </c>
      <c r="AG624">
        <f t="shared" si="80"/>
        <v>0</v>
      </c>
      <c r="AH624" s="254">
        <f t="shared" si="77"/>
        <v>0</v>
      </c>
      <c r="AI624" s="254">
        <f t="shared" si="78"/>
        <v>0</v>
      </c>
      <c r="AN624">
        <f t="shared" si="81"/>
        <v>0</v>
      </c>
      <c r="AO624" s="254">
        <f t="shared" si="82"/>
        <v>0</v>
      </c>
    </row>
    <row r="625" spans="32:41" x14ac:dyDescent="0.3">
      <c r="AF625">
        <f t="shared" si="79"/>
        <v>0</v>
      </c>
      <c r="AG625">
        <f t="shared" si="80"/>
        <v>0</v>
      </c>
      <c r="AH625" s="254">
        <f t="shared" si="77"/>
        <v>0</v>
      </c>
      <c r="AI625" s="254">
        <f t="shared" si="78"/>
        <v>0</v>
      </c>
      <c r="AN625">
        <f t="shared" si="81"/>
        <v>0</v>
      </c>
      <c r="AO625" s="254">
        <f t="shared" si="82"/>
        <v>0</v>
      </c>
    </row>
    <row r="626" spans="32:41" x14ac:dyDescent="0.3">
      <c r="AF626">
        <f t="shared" si="79"/>
        <v>0</v>
      </c>
      <c r="AG626">
        <f t="shared" si="80"/>
        <v>0</v>
      </c>
      <c r="AH626" s="254">
        <f t="shared" si="77"/>
        <v>0</v>
      </c>
      <c r="AI626" s="254">
        <f t="shared" si="78"/>
        <v>0</v>
      </c>
      <c r="AN626">
        <f t="shared" si="81"/>
        <v>0</v>
      </c>
      <c r="AO626" s="254">
        <f t="shared" si="82"/>
        <v>0</v>
      </c>
    </row>
    <row r="627" spans="32:41" x14ac:dyDescent="0.3">
      <c r="AF627">
        <f t="shared" si="79"/>
        <v>0</v>
      </c>
      <c r="AG627">
        <f t="shared" si="80"/>
        <v>0</v>
      </c>
      <c r="AH627" s="254">
        <f t="shared" si="77"/>
        <v>0</v>
      </c>
      <c r="AI627" s="254">
        <f t="shared" si="78"/>
        <v>0</v>
      </c>
      <c r="AN627">
        <f t="shared" si="81"/>
        <v>0</v>
      </c>
      <c r="AO627" s="254">
        <f t="shared" si="82"/>
        <v>0</v>
      </c>
    </row>
    <row r="628" spans="32:41" x14ac:dyDescent="0.3">
      <c r="AF628">
        <f t="shared" si="79"/>
        <v>0</v>
      </c>
      <c r="AG628">
        <f t="shared" si="80"/>
        <v>0</v>
      </c>
      <c r="AH628" s="254">
        <f t="shared" si="77"/>
        <v>0</v>
      </c>
      <c r="AI628" s="254">
        <f t="shared" si="78"/>
        <v>0</v>
      </c>
      <c r="AN628">
        <f t="shared" si="81"/>
        <v>0</v>
      </c>
      <c r="AO628" s="254">
        <f t="shared" si="82"/>
        <v>0</v>
      </c>
    </row>
    <row r="629" spans="32:41" x14ac:dyDescent="0.3">
      <c r="AF629">
        <f t="shared" si="79"/>
        <v>0</v>
      </c>
      <c r="AG629">
        <f t="shared" si="80"/>
        <v>0</v>
      </c>
      <c r="AH629" s="254">
        <f t="shared" si="77"/>
        <v>0</v>
      </c>
      <c r="AI629" s="254">
        <f t="shared" si="78"/>
        <v>0</v>
      </c>
      <c r="AN629">
        <f t="shared" si="81"/>
        <v>0</v>
      </c>
      <c r="AO629" s="254">
        <f t="shared" si="82"/>
        <v>0</v>
      </c>
    </row>
    <row r="630" spans="32:41" x14ac:dyDescent="0.3">
      <c r="AF630">
        <f t="shared" si="79"/>
        <v>0</v>
      </c>
      <c r="AG630">
        <f t="shared" si="80"/>
        <v>0</v>
      </c>
      <c r="AH630" s="254">
        <f t="shared" si="77"/>
        <v>0</v>
      </c>
      <c r="AI630" s="254">
        <f t="shared" si="78"/>
        <v>0</v>
      </c>
      <c r="AN630">
        <f t="shared" si="81"/>
        <v>0</v>
      </c>
      <c r="AO630" s="254">
        <f t="shared" si="82"/>
        <v>0</v>
      </c>
    </row>
    <row r="631" spans="32:41" x14ac:dyDescent="0.3">
      <c r="AF631">
        <f t="shared" si="79"/>
        <v>0</v>
      </c>
      <c r="AG631">
        <f t="shared" si="80"/>
        <v>0</v>
      </c>
      <c r="AH631" s="254">
        <f t="shared" si="77"/>
        <v>0</v>
      </c>
      <c r="AI631" s="254">
        <f t="shared" si="78"/>
        <v>0</v>
      </c>
      <c r="AN631">
        <f t="shared" si="81"/>
        <v>0</v>
      </c>
      <c r="AO631" s="254">
        <f t="shared" si="82"/>
        <v>0</v>
      </c>
    </row>
    <row r="632" spans="32:41" x14ac:dyDescent="0.3">
      <c r="AF632">
        <f t="shared" si="79"/>
        <v>0</v>
      </c>
      <c r="AG632">
        <f t="shared" si="80"/>
        <v>0</v>
      </c>
      <c r="AH632" s="254">
        <f t="shared" si="77"/>
        <v>0</v>
      </c>
      <c r="AI632" s="254">
        <f t="shared" si="78"/>
        <v>0</v>
      </c>
      <c r="AN632">
        <f t="shared" si="81"/>
        <v>0</v>
      </c>
      <c r="AO632" s="254">
        <f t="shared" si="82"/>
        <v>0</v>
      </c>
    </row>
    <row r="633" spans="32:41" x14ac:dyDescent="0.3">
      <c r="AF633">
        <f t="shared" si="79"/>
        <v>0</v>
      </c>
      <c r="AG633">
        <f t="shared" si="80"/>
        <v>0</v>
      </c>
      <c r="AH633" s="254">
        <f t="shared" si="77"/>
        <v>0</v>
      </c>
      <c r="AI633" s="254">
        <f t="shared" si="78"/>
        <v>0</v>
      </c>
      <c r="AN633">
        <f t="shared" si="81"/>
        <v>0</v>
      </c>
      <c r="AO633" s="254">
        <f t="shared" si="82"/>
        <v>0</v>
      </c>
    </row>
    <row r="634" spans="32:41" x14ac:dyDescent="0.3">
      <c r="AF634">
        <f t="shared" si="79"/>
        <v>0</v>
      </c>
      <c r="AG634">
        <f t="shared" si="80"/>
        <v>0</v>
      </c>
      <c r="AH634" s="254">
        <f t="shared" si="77"/>
        <v>0</v>
      </c>
      <c r="AI634" s="254">
        <f t="shared" si="78"/>
        <v>0</v>
      </c>
      <c r="AN634">
        <f t="shared" si="81"/>
        <v>0</v>
      </c>
      <c r="AO634" s="254">
        <f t="shared" si="82"/>
        <v>0</v>
      </c>
    </row>
    <row r="635" spans="32:41" x14ac:dyDescent="0.3">
      <c r="AF635">
        <f t="shared" si="79"/>
        <v>0</v>
      </c>
      <c r="AG635">
        <f t="shared" si="80"/>
        <v>0</v>
      </c>
      <c r="AH635" s="254">
        <f t="shared" si="77"/>
        <v>0</v>
      </c>
      <c r="AI635" s="254">
        <f t="shared" si="78"/>
        <v>0</v>
      </c>
      <c r="AN635">
        <f t="shared" si="81"/>
        <v>0</v>
      </c>
      <c r="AO635" s="254">
        <f t="shared" si="82"/>
        <v>0</v>
      </c>
    </row>
    <row r="636" spans="32:41" x14ac:dyDescent="0.3">
      <c r="AF636">
        <f t="shared" si="79"/>
        <v>0</v>
      </c>
      <c r="AG636">
        <f t="shared" si="80"/>
        <v>0</v>
      </c>
      <c r="AH636" s="254">
        <f t="shared" si="77"/>
        <v>0</v>
      </c>
      <c r="AI636" s="254">
        <f t="shared" si="78"/>
        <v>0</v>
      </c>
      <c r="AN636">
        <f t="shared" si="81"/>
        <v>0</v>
      </c>
      <c r="AO636" s="254">
        <f t="shared" si="82"/>
        <v>0</v>
      </c>
    </row>
    <row r="637" spans="32:41" x14ac:dyDescent="0.3">
      <c r="AF637">
        <f t="shared" si="79"/>
        <v>0</v>
      </c>
      <c r="AG637">
        <f t="shared" si="80"/>
        <v>0</v>
      </c>
      <c r="AH637" s="254">
        <f t="shared" si="77"/>
        <v>0</v>
      </c>
      <c r="AI637" s="254">
        <f t="shared" si="78"/>
        <v>0</v>
      </c>
      <c r="AN637">
        <f t="shared" si="81"/>
        <v>0</v>
      </c>
      <c r="AO637" s="254">
        <f t="shared" si="82"/>
        <v>0</v>
      </c>
    </row>
    <row r="638" spans="32:41" x14ac:dyDescent="0.3">
      <c r="AF638">
        <f t="shared" si="79"/>
        <v>0</v>
      </c>
      <c r="AG638">
        <f t="shared" si="80"/>
        <v>0</v>
      </c>
      <c r="AH638" s="254">
        <f t="shared" si="77"/>
        <v>0</v>
      </c>
      <c r="AI638" s="254">
        <f t="shared" si="78"/>
        <v>0</v>
      </c>
      <c r="AN638">
        <f t="shared" si="81"/>
        <v>0</v>
      </c>
      <c r="AO638" s="254">
        <f t="shared" si="82"/>
        <v>0</v>
      </c>
    </row>
    <row r="639" spans="32:41" x14ac:dyDescent="0.3">
      <c r="AF639">
        <f t="shared" si="79"/>
        <v>0</v>
      </c>
      <c r="AG639">
        <f t="shared" si="80"/>
        <v>0</v>
      </c>
      <c r="AH639" s="254">
        <f t="shared" si="77"/>
        <v>0</v>
      </c>
      <c r="AI639" s="254">
        <f t="shared" si="78"/>
        <v>0</v>
      </c>
      <c r="AN639">
        <f t="shared" si="81"/>
        <v>0</v>
      </c>
      <c r="AO639" s="254">
        <f t="shared" si="82"/>
        <v>0</v>
      </c>
    </row>
    <row r="640" spans="32:41" x14ac:dyDescent="0.3">
      <c r="AF640">
        <f t="shared" si="79"/>
        <v>0</v>
      </c>
      <c r="AG640">
        <f t="shared" si="80"/>
        <v>0</v>
      </c>
      <c r="AH640" s="254">
        <f t="shared" si="77"/>
        <v>0</v>
      </c>
      <c r="AI640" s="254">
        <f t="shared" si="78"/>
        <v>0</v>
      </c>
      <c r="AN640">
        <f t="shared" si="81"/>
        <v>0</v>
      </c>
      <c r="AO640" s="254">
        <f t="shared" si="82"/>
        <v>0</v>
      </c>
    </row>
    <row r="641" spans="32:41" x14ac:dyDescent="0.3">
      <c r="AF641">
        <f t="shared" si="79"/>
        <v>0</v>
      </c>
      <c r="AG641">
        <f t="shared" si="80"/>
        <v>0</v>
      </c>
      <c r="AH641" s="254">
        <f t="shared" si="77"/>
        <v>0</v>
      </c>
      <c r="AI641" s="254">
        <f t="shared" si="78"/>
        <v>0</v>
      </c>
      <c r="AN641">
        <f t="shared" si="81"/>
        <v>0</v>
      </c>
      <c r="AO641" s="254">
        <f t="shared" si="82"/>
        <v>0</v>
      </c>
    </row>
    <row r="642" spans="32:41" x14ac:dyDescent="0.3">
      <c r="AF642">
        <f t="shared" si="79"/>
        <v>0</v>
      </c>
      <c r="AG642">
        <f t="shared" si="80"/>
        <v>0</v>
      </c>
      <c r="AH642" s="254">
        <f t="shared" ref="AH642:AH705" si="83">G643</f>
        <v>0</v>
      </c>
      <c r="AI642" s="254">
        <f t="shared" ref="AI642:AI705" si="84">H643</f>
        <v>0</v>
      </c>
      <c r="AN642">
        <f t="shared" si="81"/>
        <v>0</v>
      </c>
      <c r="AO642" s="254">
        <f t="shared" si="82"/>
        <v>0</v>
      </c>
    </row>
    <row r="643" spans="32:41" x14ac:dyDescent="0.3">
      <c r="AF643">
        <f t="shared" ref="AF643:AF706" si="85">H643</f>
        <v>0</v>
      </c>
      <c r="AG643">
        <f t="shared" ref="AG643:AG706" si="86">$F$6</f>
        <v>0</v>
      </c>
      <c r="AH643" s="254">
        <f t="shared" si="83"/>
        <v>0</v>
      </c>
      <c r="AI643" s="254">
        <f t="shared" si="84"/>
        <v>0</v>
      </c>
      <c r="AN643">
        <f t="shared" si="81"/>
        <v>0</v>
      </c>
      <c r="AO643" s="254">
        <f t="shared" si="82"/>
        <v>0</v>
      </c>
    </row>
    <row r="644" spans="32:41" x14ac:dyDescent="0.3">
      <c r="AF644">
        <f t="shared" si="85"/>
        <v>0</v>
      </c>
      <c r="AG644">
        <f t="shared" si="86"/>
        <v>0</v>
      </c>
      <c r="AH644" s="254">
        <f t="shared" si="83"/>
        <v>0</v>
      </c>
      <c r="AI644" s="254">
        <f t="shared" si="84"/>
        <v>0</v>
      </c>
      <c r="AN644">
        <f t="shared" si="81"/>
        <v>0</v>
      </c>
      <c r="AO644" s="254">
        <f t="shared" si="82"/>
        <v>0</v>
      </c>
    </row>
    <row r="645" spans="32:41" x14ac:dyDescent="0.3">
      <c r="AF645">
        <f t="shared" si="85"/>
        <v>0</v>
      </c>
      <c r="AG645">
        <f t="shared" si="86"/>
        <v>0</v>
      </c>
      <c r="AH645" s="254">
        <f t="shared" si="83"/>
        <v>0</v>
      </c>
      <c r="AI645" s="254">
        <f t="shared" si="84"/>
        <v>0</v>
      </c>
      <c r="AN645">
        <f t="shared" si="81"/>
        <v>0</v>
      </c>
      <c r="AO645" s="254">
        <f t="shared" si="82"/>
        <v>0</v>
      </c>
    </row>
    <row r="646" spans="32:41" x14ac:dyDescent="0.3">
      <c r="AF646">
        <f t="shared" si="85"/>
        <v>0</v>
      </c>
      <c r="AG646">
        <f t="shared" si="86"/>
        <v>0</v>
      </c>
      <c r="AH646" s="254">
        <f t="shared" si="83"/>
        <v>0</v>
      </c>
      <c r="AI646" s="254">
        <f t="shared" si="84"/>
        <v>0</v>
      </c>
      <c r="AN646">
        <f t="shared" si="81"/>
        <v>0</v>
      </c>
      <c r="AO646" s="254">
        <f t="shared" si="82"/>
        <v>0</v>
      </c>
    </row>
    <row r="647" spans="32:41" x14ac:dyDescent="0.3">
      <c r="AF647">
        <f t="shared" si="85"/>
        <v>0</v>
      </c>
      <c r="AG647">
        <f t="shared" si="86"/>
        <v>0</v>
      </c>
      <c r="AH647" s="254">
        <f t="shared" si="83"/>
        <v>0</v>
      </c>
      <c r="AI647" s="254">
        <f t="shared" si="84"/>
        <v>0</v>
      </c>
      <c r="AN647">
        <f t="shared" si="81"/>
        <v>0</v>
      </c>
      <c r="AO647" s="254">
        <f t="shared" si="82"/>
        <v>0</v>
      </c>
    </row>
    <row r="648" spans="32:41" x14ac:dyDescent="0.3">
      <c r="AF648">
        <f t="shared" si="85"/>
        <v>0</v>
      </c>
      <c r="AG648">
        <f t="shared" si="86"/>
        <v>0</v>
      </c>
      <c r="AH648" s="254">
        <f t="shared" si="83"/>
        <v>0</v>
      </c>
      <c r="AI648" s="254">
        <f t="shared" si="84"/>
        <v>0</v>
      </c>
      <c r="AN648">
        <f t="shared" si="81"/>
        <v>0</v>
      </c>
      <c r="AO648" s="254">
        <f t="shared" si="82"/>
        <v>0</v>
      </c>
    </row>
    <row r="649" spans="32:41" x14ac:dyDescent="0.3">
      <c r="AF649">
        <f t="shared" si="85"/>
        <v>0</v>
      </c>
      <c r="AG649">
        <f t="shared" si="86"/>
        <v>0</v>
      </c>
      <c r="AH649" s="254">
        <f t="shared" si="83"/>
        <v>0</v>
      </c>
      <c r="AI649" s="254">
        <f t="shared" si="84"/>
        <v>0</v>
      </c>
      <c r="AN649">
        <f t="shared" ref="AN649:AN712" si="87">I650</f>
        <v>0</v>
      </c>
      <c r="AO649" s="254">
        <f t="shared" si="82"/>
        <v>0</v>
      </c>
    </row>
    <row r="650" spans="32:41" x14ac:dyDescent="0.3">
      <c r="AF650">
        <f t="shared" si="85"/>
        <v>0</v>
      </c>
      <c r="AG650">
        <f t="shared" si="86"/>
        <v>0</v>
      </c>
      <c r="AH650" s="254">
        <f t="shared" si="83"/>
        <v>0</v>
      </c>
      <c r="AI650" s="254">
        <f t="shared" si="84"/>
        <v>0</v>
      </c>
      <c r="AN650">
        <f t="shared" si="87"/>
        <v>0</v>
      </c>
      <c r="AO650" s="254">
        <f t="shared" si="82"/>
        <v>0</v>
      </c>
    </row>
    <row r="651" spans="32:41" x14ac:dyDescent="0.3">
      <c r="AF651">
        <f t="shared" si="85"/>
        <v>0</v>
      </c>
      <c r="AG651">
        <f t="shared" si="86"/>
        <v>0</v>
      </c>
      <c r="AH651" s="254">
        <f t="shared" si="83"/>
        <v>0</v>
      </c>
      <c r="AI651" s="254">
        <f t="shared" si="84"/>
        <v>0</v>
      </c>
      <c r="AN651">
        <f t="shared" si="87"/>
        <v>0</v>
      </c>
      <c r="AO651" s="254">
        <f t="shared" ref="AO651:AO714" si="88">J652</f>
        <v>0</v>
      </c>
    </row>
    <row r="652" spans="32:41" x14ac:dyDescent="0.3">
      <c r="AF652">
        <f t="shared" si="85"/>
        <v>0</v>
      </c>
      <c r="AG652">
        <f t="shared" si="86"/>
        <v>0</v>
      </c>
      <c r="AH652" s="254">
        <f t="shared" si="83"/>
        <v>0</v>
      </c>
      <c r="AI652" s="254">
        <f t="shared" si="84"/>
        <v>0</v>
      </c>
      <c r="AN652">
        <f t="shared" si="87"/>
        <v>0</v>
      </c>
      <c r="AO652" s="254">
        <f t="shared" si="88"/>
        <v>0</v>
      </c>
    </row>
    <row r="653" spans="32:41" x14ac:dyDescent="0.3">
      <c r="AF653">
        <f t="shared" si="85"/>
        <v>0</v>
      </c>
      <c r="AG653">
        <f t="shared" si="86"/>
        <v>0</v>
      </c>
      <c r="AH653" s="254">
        <f t="shared" si="83"/>
        <v>0</v>
      </c>
      <c r="AI653" s="254">
        <f t="shared" si="84"/>
        <v>0</v>
      </c>
      <c r="AN653">
        <f t="shared" si="87"/>
        <v>0</v>
      </c>
      <c r="AO653" s="254">
        <f t="shared" si="88"/>
        <v>0</v>
      </c>
    </row>
    <row r="654" spans="32:41" x14ac:dyDescent="0.3">
      <c r="AF654">
        <f t="shared" si="85"/>
        <v>0</v>
      </c>
      <c r="AG654">
        <f t="shared" si="86"/>
        <v>0</v>
      </c>
      <c r="AH654" s="254">
        <f t="shared" si="83"/>
        <v>0</v>
      </c>
      <c r="AI654" s="254">
        <f t="shared" si="84"/>
        <v>0</v>
      </c>
      <c r="AN654">
        <f t="shared" si="87"/>
        <v>0</v>
      </c>
      <c r="AO654" s="254">
        <f t="shared" si="88"/>
        <v>0</v>
      </c>
    </row>
    <row r="655" spans="32:41" x14ac:dyDescent="0.3">
      <c r="AF655">
        <f t="shared" si="85"/>
        <v>0</v>
      </c>
      <c r="AG655">
        <f t="shared" si="86"/>
        <v>0</v>
      </c>
      <c r="AH655" s="254">
        <f t="shared" si="83"/>
        <v>0</v>
      </c>
      <c r="AI655" s="254">
        <f t="shared" si="84"/>
        <v>0</v>
      </c>
      <c r="AN655">
        <f t="shared" si="87"/>
        <v>0</v>
      </c>
      <c r="AO655" s="254">
        <f t="shared" si="88"/>
        <v>0</v>
      </c>
    </row>
    <row r="656" spans="32:41" x14ac:dyDescent="0.3">
      <c r="AF656">
        <f t="shared" si="85"/>
        <v>0</v>
      </c>
      <c r="AG656">
        <f t="shared" si="86"/>
        <v>0</v>
      </c>
      <c r="AH656" s="254">
        <f t="shared" si="83"/>
        <v>0</v>
      </c>
      <c r="AI656" s="254">
        <f t="shared" si="84"/>
        <v>0</v>
      </c>
      <c r="AN656">
        <f t="shared" si="87"/>
        <v>0</v>
      </c>
      <c r="AO656" s="254">
        <f t="shared" si="88"/>
        <v>0</v>
      </c>
    </row>
    <row r="657" spans="32:41" x14ac:dyDescent="0.3">
      <c r="AF657">
        <f t="shared" si="85"/>
        <v>0</v>
      </c>
      <c r="AG657">
        <f t="shared" si="86"/>
        <v>0</v>
      </c>
      <c r="AH657" s="254">
        <f t="shared" si="83"/>
        <v>0</v>
      </c>
      <c r="AI657" s="254">
        <f t="shared" si="84"/>
        <v>0</v>
      </c>
      <c r="AN657">
        <f t="shared" si="87"/>
        <v>0</v>
      </c>
      <c r="AO657" s="254">
        <f t="shared" si="88"/>
        <v>0</v>
      </c>
    </row>
    <row r="658" spans="32:41" x14ac:dyDescent="0.3">
      <c r="AF658">
        <f t="shared" si="85"/>
        <v>0</v>
      </c>
      <c r="AG658">
        <f t="shared" si="86"/>
        <v>0</v>
      </c>
      <c r="AH658" s="254">
        <f t="shared" si="83"/>
        <v>0</v>
      </c>
      <c r="AI658" s="254">
        <f t="shared" si="84"/>
        <v>0</v>
      </c>
      <c r="AN658">
        <f t="shared" si="87"/>
        <v>0</v>
      </c>
      <c r="AO658" s="254">
        <f t="shared" si="88"/>
        <v>0</v>
      </c>
    </row>
    <row r="659" spans="32:41" x14ac:dyDescent="0.3">
      <c r="AF659">
        <f t="shared" si="85"/>
        <v>0</v>
      </c>
      <c r="AG659">
        <f t="shared" si="86"/>
        <v>0</v>
      </c>
      <c r="AH659" s="254">
        <f t="shared" si="83"/>
        <v>0</v>
      </c>
      <c r="AI659" s="254">
        <f t="shared" si="84"/>
        <v>0</v>
      </c>
      <c r="AN659">
        <f t="shared" si="87"/>
        <v>0</v>
      </c>
      <c r="AO659" s="254">
        <f t="shared" si="88"/>
        <v>0</v>
      </c>
    </row>
    <row r="660" spans="32:41" x14ac:dyDescent="0.3">
      <c r="AF660">
        <f t="shared" si="85"/>
        <v>0</v>
      </c>
      <c r="AG660">
        <f t="shared" si="86"/>
        <v>0</v>
      </c>
      <c r="AH660" s="254">
        <f t="shared" si="83"/>
        <v>0</v>
      </c>
      <c r="AI660" s="254">
        <f t="shared" si="84"/>
        <v>0</v>
      </c>
      <c r="AN660">
        <f t="shared" si="87"/>
        <v>0</v>
      </c>
      <c r="AO660" s="254">
        <f t="shared" si="88"/>
        <v>0</v>
      </c>
    </row>
    <row r="661" spans="32:41" x14ac:dyDescent="0.3">
      <c r="AF661">
        <f t="shared" si="85"/>
        <v>0</v>
      </c>
      <c r="AG661">
        <f t="shared" si="86"/>
        <v>0</v>
      </c>
      <c r="AH661" s="254">
        <f t="shared" si="83"/>
        <v>0</v>
      </c>
      <c r="AI661" s="254">
        <f t="shared" si="84"/>
        <v>0</v>
      </c>
      <c r="AN661">
        <f t="shared" si="87"/>
        <v>0</v>
      </c>
      <c r="AO661" s="254">
        <f t="shared" si="88"/>
        <v>0</v>
      </c>
    </row>
    <row r="662" spans="32:41" x14ac:dyDescent="0.3">
      <c r="AF662">
        <f t="shared" si="85"/>
        <v>0</v>
      </c>
      <c r="AG662">
        <f t="shared" si="86"/>
        <v>0</v>
      </c>
      <c r="AH662" s="254">
        <f t="shared" si="83"/>
        <v>0</v>
      </c>
      <c r="AI662" s="254">
        <f t="shared" si="84"/>
        <v>0</v>
      </c>
      <c r="AN662">
        <f t="shared" si="87"/>
        <v>0</v>
      </c>
      <c r="AO662" s="254">
        <f t="shared" si="88"/>
        <v>0</v>
      </c>
    </row>
    <row r="663" spans="32:41" x14ac:dyDescent="0.3">
      <c r="AF663">
        <f t="shared" si="85"/>
        <v>0</v>
      </c>
      <c r="AG663">
        <f t="shared" si="86"/>
        <v>0</v>
      </c>
      <c r="AH663" s="254">
        <f t="shared" si="83"/>
        <v>0</v>
      </c>
      <c r="AI663" s="254">
        <f t="shared" si="84"/>
        <v>0</v>
      </c>
      <c r="AN663">
        <f t="shared" si="87"/>
        <v>0</v>
      </c>
      <c r="AO663" s="254">
        <f t="shared" si="88"/>
        <v>0</v>
      </c>
    </row>
    <row r="664" spans="32:41" x14ac:dyDescent="0.3">
      <c r="AF664">
        <f t="shared" si="85"/>
        <v>0</v>
      </c>
      <c r="AG664">
        <f t="shared" si="86"/>
        <v>0</v>
      </c>
      <c r="AH664" s="254">
        <f t="shared" si="83"/>
        <v>0</v>
      </c>
      <c r="AI664" s="254">
        <f t="shared" si="84"/>
        <v>0</v>
      </c>
      <c r="AN664">
        <f t="shared" si="87"/>
        <v>0</v>
      </c>
      <c r="AO664" s="254">
        <f t="shared" si="88"/>
        <v>0</v>
      </c>
    </row>
    <row r="665" spans="32:41" x14ac:dyDescent="0.3">
      <c r="AF665">
        <f t="shared" si="85"/>
        <v>0</v>
      </c>
      <c r="AG665">
        <f t="shared" si="86"/>
        <v>0</v>
      </c>
      <c r="AH665" s="254">
        <f t="shared" si="83"/>
        <v>0</v>
      </c>
      <c r="AI665" s="254">
        <f t="shared" si="84"/>
        <v>0</v>
      </c>
      <c r="AN665">
        <f t="shared" si="87"/>
        <v>0</v>
      </c>
      <c r="AO665" s="254">
        <f t="shared" si="88"/>
        <v>0</v>
      </c>
    </row>
    <row r="666" spans="32:41" x14ac:dyDescent="0.3">
      <c r="AF666">
        <f t="shared" si="85"/>
        <v>0</v>
      </c>
      <c r="AG666">
        <f t="shared" si="86"/>
        <v>0</v>
      </c>
      <c r="AH666" s="254">
        <f t="shared" si="83"/>
        <v>0</v>
      </c>
      <c r="AI666" s="254">
        <f t="shared" si="84"/>
        <v>0</v>
      </c>
      <c r="AN666">
        <f t="shared" si="87"/>
        <v>0</v>
      </c>
      <c r="AO666" s="254">
        <f t="shared" si="88"/>
        <v>0</v>
      </c>
    </row>
    <row r="667" spans="32:41" x14ac:dyDescent="0.3">
      <c r="AF667">
        <f t="shared" si="85"/>
        <v>0</v>
      </c>
      <c r="AG667">
        <f t="shared" si="86"/>
        <v>0</v>
      </c>
      <c r="AH667" s="254">
        <f t="shared" si="83"/>
        <v>0</v>
      </c>
      <c r="AI667" s="254">
        <f t="shared" si="84"/>
        <v>0</v>
      </c>
      <c r="AN667">
        <f t="shared" si="87"/>
        <v>0</v>
      </c>
      <c r="AO667" s="254">
        <f t="shared" si="88"/>
        <v>0</v>
      </c>
    </row>
    <row r="668" spans="32:41" x14ac:dyDescent="0.3">
      <c r="AF668">
        <f t="shared" si="85"/>
        <v>0</v>
      </c>
      <c r="AG668">
        <f t="shared" si="86"/>
        <v>0</v>
      </c>
      <c r="AH668" s="254">
        <f t="shared" si="83"/>
        <v>0</v>
      </c>
      <c r="AI668" s="254">
        <f t="shared" si="84"/>
        <v>0</v>
      </c>
      <c r="AN668">
        <f t="shared" si="87"/>
        <v>0</v>
      </c>
      <c r="AO668" s="254">
        <f t="shared" si="88"/>
        <v>0</v>
      </c>
    </row>
    <row r="669" spans="32:41" x14ac:dyDescent="0.3">
      <c r="AF669">
        <f t="shared" si="85"/>
        <v>0</v>
      </c>
      <c r="AG669">
        <f t="shared" si="86"/>
        <v>0</v>
      </c>
      <c r="AH669" s="254">
        <f t="shared" si="83"/>
        <v>0</v>
      </c>
      <c r="AI669" s="254">
        <f t="shared" si="84"/>
        <v>0</v>
      </c>
      <c r="AN669">
        <f t="shared" si="87"/>
        <v>0</v>
      </c>
      <c r="AO669" s="254">
        <f t="shared" si="88"/>
        <v>0</v>
      </c>
    </row>
    <row r="670" spans="32:41" x14ac:dyDescent="0.3">
      <c r="AF670">
        <f t="shared" si="85"/>
        <v>0</v>
      </c>
      <c r="AG670">
        <f t="shared" si="86"/>
        <v>0</v>
      </c>
      <c r="AH670" s="254">
        <f t="shared" si="83"/>
        <v>0</v>
      </c>
      <c r="AI670" s="254">
        <f t="shared" si="84"/>
        <v>0</v>
      </c>
      <c r="AN670">
        <f t="shared" si="87"/>
        <v>0</v>
      </c>
      <c r="AO670" s="254">
        <f t="shared" si="88"/>
        <v>0</v>
      </c>
    </row>
    <row r="671" spans="32:41" x14ac:dyDescent="0.3">
      <c r="AF671">
        <f t="shared" si="85"/>
        <v>0</v>
      </c>
      <c r="AG671">
        <f t="shared" si="86"/>
        <v>0</v>
      </c>
      <c r="AH671" s="254">
        <f t="shared" si="83"/>
        <v>0</v>
      </c>
      <c r="AI671" s="254">
        <f t="shared" si="84"/>
        <v>0</v>
      </c>
      <c r="AN671">
        <f t="shared" si="87"/>
        <v>0</v>
      </c>
      <c r="AO671" s="254">
        <f t="shared" si="88"/>
        <v>0</v>
      </c>
    </row>
    <row r="672" spans="32:41" x14ac:dyDescent="0.3">
      <c r="AF672">
        <f t="shared" si="85"/>
        <v>0</v>
      </c>
      <c r="AG672">
        <f t="shared" si="86"/>
        <v>0</v>
      </c>
      <c r="AH672" s="254">
        <f t="shared" si="83"/>
        <v>0</v>
      </c>
      <c r="AI672" s="254">
        <f t="shared" si="84"/>
        <v>0</v>
      </c>
      <c r="AN672">
        <f t="shared" si="87"/>
        <v>0</v>
      </c>
      <c r="AO672" s="254">
        <f t="shared" si="88"/>
        <v>0</v>
      </c>
    </row>
    <row r="673" spans="32:41" x14ac:dyDescent="0.3">
      <c r="AF673">
        <f t="shared" si="85"/>
        <v>0</v>
      </c>
      <c r="AG673">
        <f t="shared" si="86"/>
        <v>0</v>
      </c>
      <c r="AH673" s="254">
        <f t="shared" si="83"/>
        <v>0</v>
      </c>
      <c r="AI673" s="254">
        <f t="shared" si="84"/>
        <v>0</v>
      </c>
      <c r="AN673">
        <f t="shared" si="87"/>
        <v>0</v>
      </c>
      <c r="AO673" s="254">
        <f t="shared" si="88"/>
        <v>0</v>
      </c>
    </row>
    <row r="674" spans="32:41" x14ac:dyDescent="0.3">
      <c r="AF674">
        <f t="shared" si="85"/>
        <v>0</v>
      </c>
      <c r="AG674">
        <f t="shared" si="86"/>
        <v>0</v>
      </c>
      <c r="AH674" s="254">
        <f t="shared" si="83"/>
        <v>0</v>
      </c>
      <c r="AI674" s="254">
        <f t="shared" si="84"/>
        <v>0</v>
      </c>
      <c r="AN674">
        <f t="shared" si="87"/>
        <v>0</v>
      </c>
      <c r="AO674" s="254">
        <f t="shared" si="88"/>
        <v>0</v>
      </c>
    </row>
    <row r="675" spans="32:41" x14ac:dyDescent="0.3">
      <c r="AF675">
        <f t="shared" si="85"/>
        <v>0</v>
      </c>
      <c r="AG675">
        <f t="shared" si="86"/>
        <v>0</v>
      </c>
      <c r="AH675" s="254">
        <f t="shared" si="83"/>
        <v>0</v>
      </c>
      <c r="AI675" s="254">
        <f t="shared" si="84"/>
        <v>0</v>
      </c>
      <c r="AN675">
        <f t="shared" si="87"/>
        <v>0</v>
      </c>
      <c r="AO675" s="254">
        <f t="shared" si="88"/>
        <v>0</v>
      </c>
    </row>
    <row r="676" spans="32:41" x14ac:dyDescent="0.3">
      <c r="AF676">
        <f t="shared" si="85"/>
        <v>0</v>
      </c>
      <c r="AG676">
        <f t="shared" si="86"/>
        <v>0</v>
      </c>
      <c r="AH676" s="254">
        <f t="shared" si="83"/>
        <v>0</v>
      </c>
      <c r="AI676" s="254">
        <f t="shared" si="84"/>
        <v>0</v>
      </c>
      <c r="AN676">
        <f t="shared" si="87"/>
        <v>0</v>
      </c>
      <c r="AO676" s="254">
        <f t="shared" si="88"/>
        <v>0</v>
      </c>
    </row>
    <row r="677" spans="32:41" x14ac:dyDescent="0.3">
      <c r="AF677">
        <f t="shared" si="85"/>
        <v>0</v>
      </c>
      <c r="AG677">
        <f t="shared" si="86"/>
        <v>0</v>
      </c>
      <c r="AH677" s="254">
        <f t="shared" si="83"/>
        <v>0</v>
      </c>
      <c r="AI677" s="254">
        <f t="shared" si="84"/>
        <v>0</v>
      </c>
      <c r="AN677">
        <f t="shared" si="87"/>
        <v>0</v>
      </c>
      <c r="AO677" s="254">
        <f t="shared" si="88"/>
        <v>0</v>
      </c>
    </row>
    <row r="678" spans="32:41" x14ac:dyDescent="0.3">
      <c r="AF678">
        <f t="shared" si="85"/>
        <v>0</v>
      </c>
      <c r="AG678">
        <f t="shared" si="86"/>
        <v>0</v>
      </c>
      <c r="AH678" s="254">
        <f t="shared" si="83"/>
        <v>0</v>
      </c>
      <c r="AI678" s="254">
        <f t="shared" si="84"/>
        <v>0</v>
      </c>
      <c r="AN678">
        <f t="shared" si="87"/>
        <v>0</v>
      </c>
      <c r="AO678" s="254">
        <f t="shared" si="88"/>
        <v>0</v>
      </c>
    </row>
    <row r="679" spans="32:41" x14ac:dyDescent="0.3">
      <c r="AF679">
        <f t="shared" si="85"/>
        <v>0</v>
      </c>
      <c r="AG679">
        <f t="shared" si="86"/>
        <v>0</v>
      </c>
      <c r="AH679" s="254">
        <f t="shared" si="83"/>
        <v>0</v>
      </c>
      <c r="AI679" s="254">
        <f t="shared" si="84"/>
        <v>0</v>
      </c>
      <c r="AN679">
        <f t="shared" si="87"/>
        <v>0</v>
      </c>
      <c r="AO679" s="254">
        <f t="shared" si="88"/>
        <v>0</v>
      </c>
    </row>
    <row r="680" spans="32:41" x14ac:dyDescent="0.3">
      <c r="AF680">
        <f t="shared" si="85"/>
        <v>0</v>
      </c>
      <c r="AG680">
        <f t="shared" si="86"/>
        <v>0</v>
      </c>
      <c r="AH680" s="254">
        <f t="shared" si="83"/>
        <v>0</v>
      </c>
      <c r="AI680" s="254">
        <f t="shared" si="84"/>
        <v>0</v>
      </c>
      <c r="AN680">
        <f t="shared" si="87"/>
        <v>0</v>
      </c>
      <c r="AO680" s="254">
        <f t="shared" si="88"/>
        <v>0</v>
      </c>
    </row>
    <row r="681" spans="32:41" x14ac:dyDescent="0.3">
      <c r="AF681">
        <f t="shared" si="85"/>
        <v>0</v>
      </c>
      <c r="AG681">
        <f t="shared" si="86"/>
        <v>0</v>
      </c>
      <c r="AH681" s="254">
        <f t="shared" si="83"/>
        <v>0</v>
      </c>
      <c r="AI681" s="254">
        <f t="shared" si="84"/>
        <v>0</v>
      </c>
      <c r="AN681">
        <f t="shared" si="87"/>
        <v>0</v>
      </c>
      <c r="AO681" s="254">
        <f t="shared" si="88"/>
        <v>0</v>
      </c>
    </row>
    <row r="682" spans="32:41" x14ac:dyDescent="0.3">
      <c r="AF682">
        <f t="shared" si="85"/>
        <v>0</v>
      </c>
      <c r="AG682">
        <f t="shared" si="86"/>
        <v>0</v>
      </c>
      <c r="AH682" s="254">
        <f t="shared" si="83"/>
        <v>0</v>
      </c>
      <c r="AI682" s="254">
        <f t="shared" si="84"/>
        <v>0</v>
      </c>
      <c r="AN682">
        <f t="shared" si="87"/>
        <v>0</v>
      </c>
      <c r="AO682" s="254">
        <f t="shared" si="88"/>
        <v>0</v>
      </c>
    </row>
    <row r="683" spans="32:41" x14ac:dyDescent="0.3">
      <c r="AF683">
        <f t="shared" si="85"/>
        <v>0</v>
      </c>
      <c r="AG683">
        <f t="shared" si="86"/>
        <v>0</v>
      </c>
      <c r="AH683" s="254">
        <f t="shared" si="83"/>
        <v>0</v>
      </c>
      <c r="AI683" s="254">
        <f t="shared" si="84"/>
        <v>0</v>
      </c>
      <c r="AN683">
        <f t="shared" si="87"/>
        <v>0</v>
      </c>
      <c r="AO683" s="254">
        <f t="shared" si="88"/>
        <v>0</v>
      </c>
    </row>
    <row r="684" spans="32:41" x14ac:dyDescent="0.3">
      <c r="AF684">
        <f t="shared" si="85"/>
        <v>0</v>
      </c>
      <c r="AG684">
        <f t="shared" si="86"/>
        <v>0</v>
      </c>
      <c r="AH684" s="254">
        <f t="shared" si="83"/>
        <v>0</v>
      </c>
      <c r="AI684" s="254">
        <f t="shared" si="84"/>
        <v>0</v>
      </c>
      <c r="AN684">
        <f t="shared" si="87"/>
        <v>0</v>
      </c>
      <c r="AO684" s="254">
        <f t="shared" si="88"/>
        <v>0</v>
      </c>
    </row>
    <row r="685" spans="32:41" x14ac:dyDescent="0.3">
      <c r="AF685">
        <f t="shared" si="85"/>
        <v>0</v>
      </c>
      <c r="AG685">
        <f t="shared" si="86"/>
        <v>0</v>
      </c>
      <c r="AH685" s="254">
        <f t="shared" si="83"/>
        <v>0</v>
      </c>
      <c r="AI685" s="254">
        <f t="shared" si="84"/>
        <v>0</v>
      </c>
      <c r="AN685">
        <f t="shared" si="87"/>
        <v>0</v>
      </c>
      <c r="AO685" s="254">
        <f t="shared" si="88"/>
        <v>0</v>
      </c>
    </row>
    <row r="686" spans="32:41" x14ac:dyDescent="0.3">
      <c r="AF686">
        <f t="shared" si="85"/>
        <v>0</v>
      </c>
      <c r="AG686">
        <f t="shared" si="86"/>
        <v>0</v>
      </c>
      <c r="AH686" s="254">
        <f t="shared" si="83"/>
        <v>0</v>
      </c>
      <c r="AI686" s="254">
        <f t="shared" si="84"/>
        <v>0</v>
      </c>
      <c r="AN686">
        <f t="shared" si="87"/>
        <v>0</v>
      </c>
      <c r="AO686" s="254">
        <f t="shared" si="88"/>
        <v>0</v>
      </c>
    </row>
    <row r="687" spans="32:41" x14ac:dyDescent="0.3">
      <c r="AF687">
        <f t="shared" si="85"/>
        <v>0</v>
      </c>
      <c r="AG687">
        <f t="shared" si="86"/>
        <v>0</v>
      </c>
      <c r="AH687" s="254">
        <f t="shared" si="83"/>
        <v>0</v>
      </c>
      <c r="AI687" s="254">
        <f t="shared" si="84"/>
        <v>0</v>
      </c>
      <c r="AN687">
        <f t="shared" si="87"/>
        <v>0</v>
      </c>
      <c r="AO687" s="254">
        <f t="shared" si="88"/>
        <v>0</v>
      </c>
    </row>
    <row r="688" spans="32:41" x14ac:dyDescent="0.3">
      <c r="AF688">
        <f t="shared" si="85"/>
        <v>0</v>
      </c>
      <c r="AG688">
        <f t="shared" si="86"/>
        <v>0</v>
      </c>
      <c r="AH688" s="254">
        <f t="shared" si="83"/>
        <v>0</v>
      </c>
      <c r="AI688" s="254">
        <f t="shared" si="84"/>
        <v>0</v>
      </c>
      <c r="AN688">
        <f t="shared" si="87"/>
        <v>0</v>
      </c>
      <c r="AO688" s="254">
        <f t="shared" si="88"/>
        <v>0</v>
      </c>
    </row>
    <row r="689" spans="32:41" x14ac:dyDescent="0.3">
      <c r="AF689">
        <f t="shared" si="85"/>
        <v>0</v>
      </c>
      <c r="AG689">
        <f t="shared" si="86"/>
        <v>0</v>
      </c>
      <c r="AH689" s="254">
        <f t="shared" si="83"/>
        <v>0</v>
      </c>
      <c r="AI689" s="254">
        <f t="shared" si="84"/>
        <v>0</v>
      </c>
      <c r="AN689">
        <f t="shared" si="87"/>
        <v>0</v>
      </c>
      <c r="AO689" s="254">
        <f t="shared" si="88"/>
        <v>0</v>
      </c>
    </row>
    <row r="690" spans="32:41" x14ac:dyDescent="0.3">
      <c r="AF690">
        <f t="shared" si="85"/>
        <v>0</v>
      </c>
      <c r="AG690">
        <f t="shared" si="86"/>
        <v>0</v>
      </c>
      <c r="AH690" s="254">
        <f t="shared" si="83"/>
        <v>0</v>
      </c>
      <c r="AI690" s="254">
        <f t="shared" si="84"/>
        <v>0</v>
      </c>
      <c r="AN690">
        <f t="shared" si="87"/>
        <v>0</v>
      </c>
      <c r="AO690" s="254">
        <f t="shared" si="88"/>
        <v>0</v>
      </c>
    </row>
    <row r="691" spans="32:41" x14ac:dyDescent="0.3">
      <c r="AF691">
        <f t="shared" si="85"/>
        <v>0</v>
      </c>
      <c r="AG691">
        <f t="shared" si="86"/>
        <v>0</v>
      </c>
      <c r="AH691" s="254">
        <f t="shared" si="83"/>
        <v>0</v>
      </c>
      <c r="AI691" s="254">
        <f t="shared" si="84"/>
        <v>0</v>
      </c>
      <c r="AN691">
        <f t="shared" si="87"/>
        <v>0</v>
      </c>
      <c r="AO691" s="254">
        <f t="shared" si="88"/>
        <v>0</v>
      </c>
    </row>
    <row r="692" spans="32:41" x14ac:dyDescent="0.3">
      <c r="AF692">
        <f t="shared" si="85"/>
        <v>0</v>
      </c>
      <c r="AG692">
        <f t="shared" si="86"/>
        <v>0</v>
      </c>
      <c r="AH692" s="254">
        <f t="shared" si="83"/>
        <v>0</v>
      </c>
      <c r="AI692" s="254">
        <f t="shared" si="84"/>
        <v>0</v>
      </c>
      <c r="AN692">
        <f t="shared" si="87"/>
        <v>0</v>
      </c>
      <c r="AO692" s="254">
        <f t="shared" si="88"/>
        <v>0</v>
      </c>
    </row>
    <row r="693" spans="32:41" x14ac:dyDescent="0.3">
      <c r="AF693">
        <f t="shared" si="85"/>
        <v>0</v>
      </c>
      <c r="AG693">
        <f t="shared" si="86"/>
        <v>0</v>
      </c>
      <c r="AH693" s="254">
        <f t="shared" si="83"/>
        <v>0</v>
      </c>
      <c r="AI693" s="254">
        <f t="shared" si="84"/>
        <v>0</v>
      </c>
      <c r="AN693">
        <f t="shared" si="87"/>
        <v>0</v>
      </c>
      <c r="AO693" s="254">
        <f t="shared" si="88"/>
        <v>0</v>
      </c>
    </row>
    <row r="694" spans="32:41" x14ac:dyDescent="0.3">
      <c r="AF694">
        <f t="shared" si="85"/>
        <v>0</v>
      </c>
      <c r="AG694">
        <f t="shared" si="86"/>
        <v>0</v>
      </c>
      <c r="AH694" s="254">
        <f t="shared" si="83"/>
        <v>0</v>
      </c>
      <c r="AI694" s="254">
        <f t="shared" si="84"/>
        <v>0</v>
      </c>
      <c r="AN694">
        <f t="shared" si="87"/>
        <v>0</v>
      </c>
      <c r="AO694" s="254">
        <f t="shared" si="88"/>
        <v>0</v>
      </c>
    </row>
    <row r="695" spans="32:41" x14ac:dyDescent="0.3">
      <c r="AF695">
        <f t="shared" si="85"/>
        <v>0</v>
      </c>
      <c r="AG695">
        <f t="shared" si="86"/>
        <v>0</v>
      </c>
      <c r="AH695" s="254">
        <f t="shared" si="83"/>
        <v>0</v>
      </c>
      <c r="AI695" s="254">
        <f t="shared" si="84"/>
        <v>0</v>
      </c>
      <c r="AN695">
        <f t="shared" si="87"/>
        <v>0</v>
      </c>
      <c r="AO695" s="254">
        <f t="shared" si="88"/>
        <v>0</v>
      </c>
    </row>
    <row r="696" spans="32:41" x14ac:dyDescent="0.3">
      <c r="AF696">
        <f t="shared" si="85"/>
        <v>0</v>
      </c>
      <c r="AG696">
        <f t="shared" si="86"/>
        <v>0</v>
      </c>
      <c r="AH696" s="254">
        <f t="shared" si="83"/>
        <v>0</v>
      </c>
      <c r="AI696" s="254">
        <f t="shared" si="84"/>
        <v>0</v>
      </c>
      <c r="AN696">
        <f t="shared" si="87"/>
        <v>0</v>
      </c>
      <c r="AO696" s="254">
        <f t="shared" si="88"/>
        <v>0</v>
      </c>
    </row>
    <row r="697" spans="32:41" x14ac:dyDescent="0.3">
      <c r="AF697">
        <f t="shared" si="85"/>
        <v>0</v>
      </c>
      <c r="AG697">
        <f t="shared" si="86"/>
        <v>0</v>
      </c>
      <c r="AH697" s="254">
        <f t="shared" si="83"/>
        <v>0</v>
      </c>
      <c r="AI697" s="254">
        <f t="shared" si="84"/>
        <v>0</v>
      </c>
      <c r="AN697">
        <f t="shared" si="87"/>
        <v>0</v>
      </c>
      <c r="AO697" s="254">
        <f t="shared" si="88"/>
        <v>0</v>
      </c>
    </row>
    <row r="698" spans="32:41" x14ac:dyDescent="0.3">
      <c r="AF698">
        <f t="shared" si="85"/>
        <v>0</v>
      </c>
      <c r="AG698">
        <f t="shared" si="86"/>
        <v>0</v>
      </c>
      <c r="AH698" s="254">
        <f t="shared" si="83"/>
        <v>0</v>
      </c>
      <c r="AI698" s="254">
        <f t="shared" si="84"/>
        <v>0</v>
      </c>
      <c r="AN698">
        <f t="shared" si="87"/>
        <v>0</v>
      </c>
      <c r="AO698" s="254">
        <f t="shared" si="88"/>
        <v>0</v>
      </c>
    </row>
    <row r="699" spans="32:41" x14ac:dyDescent="0.3">
      <c r="AF699">
        <f t="shared" si="85"/>
        <v>0</v>
      </c>
      <c r="AG699">
        <f t="shared" si="86"/>
        <v>0</v>
      </c>
      <c r="AH699" s="254">
        <f t="shared" si="83"/>
        <v>0</v>
      </c>
      <c r="AI699" s="254">
        <f t="shared" si="84"/>
        <v>0</v>
      </c>
      <c r="AN699">
        <f t="shared" si="87"/>
        <v>0</v>
      </c>
      <c r="AO699" s="254">
        <f t="shared" si="88"/>
        <v>0</v>
      </c>
    </row>
    <row r="700" spans="32:41" x14ac:dyDescent="0.3">
      <c r="AF700">
        <f t="shared" si="85"/>
        <v>0</v>
      </c>
      <c r="AG700">
        <f t="shared" si="86"/>
        <v>0</v>
      </c>
      <c r="AH700" s="254">
        <f t="shared" si="83"/>
        <v>0</v>
      </c>
      <c r="AI700" s="254">
        <f t="shared" si="84"/>
        <v>0</v>
      </c>
      <c r="AN700">
        <f t="shared" si="87"/>
        <v>0</v>
      </c>
      <c r="AO700" s="254">
        <f t="shared" si="88"/>
        <v>0</v>
      </c>
    </row>
    <row r="701" spans="32:41" x14ac:dyDescent="0.3">
      <c r="AF701">
        <f t="shared" si="85"/>
        <v>0</v>
      </c>
      <c r="AG701">
        <f t="shared" si="86"/>
        <v>0</v>
      </c>
      <c r="AH701" s="254">
        <f t="shared" si="83"/>
        <v>0</v>
      </c>
      <c r="AI701" s="254">
        <f t="shared" si="84"/>
        <v>0</v>
      </c>
      <c r="AN701">
        <f t="shared" si="87"/>
        <v>0</v>
      </c>
      <c r="AO701" s="254">
        <f t="shared" si="88"/>
        <v>0</v>
      </c>
    </row>
    <row r="702" spans="32:41" x14ac:dyDescent="0.3">
      <c r="AF702">
        <f t="shared" si="85"/>
        <v>0</v>
      </c>
      <c r="AG702">
        <f t="shared" si="86"/>
        <v>0</v>
      </c>
      <c r="AH702" s="254">
        <f t="shared" si="83"/>
        <v>0</v>
      </c>
      <c r="AI702" s="254">
        <f t="shared" si="84"/>
        <v>0</v>
      </c>
      <c r="AN702">
        <f t="shared" si="87"/>
        <v>0</v>
      </c>
      <c r="AO702" s="254">
        <f t="shared" si="88"/>
        <v>0</v>
      </c>
    </row>
    <row r="703" spans="32:41" x14ac:dyDescent="0.3">
      <c r="AF703">
        <f t="shared" si="85"/>
        <v>0</v>
      </c>
      <c r="AG703">
        <f t="shared" si="86"/>
        <v>0</v>
      </c>
      <c r="AH703" s="254">
        <f t="shared" si="83"/>
        <v>0</v>
      </c>
      <c r="AI703" s="254">
        <f t="shared" si="84"/>
        <v>0</v>
      </c>
      <c r="AN703">
        <f t="shared" si="87"/>
        <v>0</v>
      </c>
      <c r="AO703" s="254">
        <f t="shared" si="88"/>
        <v>0</v>
      </c>
    </row>
    <row r="704" spans="32:41" x14ac:dyDescent="0.3">
      <c r="AF704">
        <f t="shared" si="85"/>
        <v>0</v>
      </c>
      <c r="AG704">
        <f t="shared" si="86"/>
        <v>0</v>
      </c>
      <c r="AH704" s="254">
        <f t="shared" si="83"/>
        <v>0</v>
      </c>
      <c r="AI704" s="254">
        <f t="shared" si="84"/>
        <v>0</v>
      </c>
      <c r="AN704">
        <f t="shared" si="87"/>
        <v>0</v>
      </c>
      <c r="AO704" s="254">
        <f t="shared" si="88"/>
        <v>0</v>
      </c>
    </row>
    <row r="705" spans="32:41" x14ac:dyDescent="0.3">
      <c r="AF705">
        <f t="shared" si="85"/>
        <v>0</v>
      </c>
      <c r="AG705">
        <f t="shared" si="86"/>
        <v>0</v>
      </c>
      <c r="AH705" s="254">
        <f t="shared" si="83"/>
        <v>0</v>
      </c>
      <c r="AI705" s="254">
        <f t="shared" si="84"/>
        <v>0</v>
      </c>
      <c r="AN705">
        <f t="shared" si="87"/>
        <v>0</v>
      </c>
      <c r="AO705" s="254">
        <f t="shared" si="88"/>
        <v>0</v>
      </c>
    </row>
    <row r="706" spans="32:41" x14ac:dyDescent="0.3">
      <c r="AF706">
        <f t="shared" si="85"/>
        <v>0</v>
      </c>
      <c r="AG706">
        <f t="shared" si="86"/>
        <v>0</v>
      </c>
      <c r="AH706" s="254">
        <f t="shared" ref="AH706:AH769" si="89">G707</f>
        <v>0</v>
      </c>
      <c r="AI706" s="254">
        <f t="shared" ref="AI706:AI769" si="90">H707</f>
        <v>0</v>
      </c>
      <c r="AN706">
        <f t="shared" si="87"/>
        <v>0</v>
      </c>
      <c r="AO706" s="254">
        <f t="shared" si="88"/>
        <v>0</v>
      </c>
    </row>
    <row r="707" spans="32:41" x14ac:dyDescent="0.3">
      <c r="AF707">
        <f t="shared" ref="AF707:AF770" si="91">H707</f>
        <v>0</v>
      </c>
      <c r="AG707">
        <f t="shared" ref="AG707:AG770" si="92">$F$6</f>
        <v>0</v>
      </c>
      <c r="AH707" s="254">
        <f t="shared" si="89"/>
        <v>0</v>
      </c>
      <c r="AI707" s="254">
        <f t="shared" si="90"/>
        <v>0</v>
      </c>
      <c r="AN707">
        <f t="shared" si="87"/>
        <v>0</v>
      </c>
      <c r="AO707" s="254">
        <f t="shared" si="88"/>
        <v>0</v>
      </c>
    </row>
    <row r="708" spans="32:41" x14ac:dyDescent="0.3">
      <c r="AF708">
        <f t="shared" si="91"/>
        <v>0</v>
      </c>
      <c r="AG708">
        <f t="shared" si="92"/>
        <v>0</v>
      </c>
      <c r="AH708" s="254">
        <f t="shared" si="89"/>
        <v>0</v>
      </c>
      <c r="AI708" s="254">
        <f t="shared" si="90"/>
        <v>0</v>
      </c>
      <c r="AN708">
        <f t="shared" si="87"/>
        <v>0</v>
      </c>
      <c r="AO708" s="254">
        <f t="shared" si="88"/>
        <v>0</v>
      </c>
    </row>
    <row r="709" spans="32:41" x14ac:dyDescent="0.3">
      <c r="AF709">
        <f t="shared" si="91"/>
        <v>0</v>
      </c>
      <c r="AG709">
        <f t="shared" si="92"/>
        <v>0</v>
      </c>
      <c r="AH709" s="254">
        <f t="shared" si="89"/>
        <v>0</v>
      </c>
      <c r="AI709" s="254">
        <f t="shared" si="90"/>
        <v>0</v>
      </c>
      <c r="AN709">
        <f t="shared" si="87"/>
        <v>0</v>
      </c>
      <c r="AO709" s="254">
        <f t="shared" si="88"/>
        <v>0</v>
      </c>
    </row>
    <row r="710" spans="32:41" x14ac:dyDescent="0.3">
      <c r="AF710">
        <f t="shared" si="91"/>
        <v>0</v>
      </c>
      <c r="AG710">
        <f t="shared" si="92"/>
        <v>0</v>
      </c>
      <c r="AH710" s="254">
        <f t="shared" si="89"/>
        <v>0</v>
      </c>
      <c r="AI710" s="254">
        <f t="shared" si="90"/>
        <v>0</v>
      </c>
      <c r="AN710">
        <f t="shared" si="87"/>
        <v>0</v>
      </c>
      <c r="AO710" s="254">
        <f t="shared" si="88"/>
        <v>0</v>
      </c>
    </row>
    <row r="711" spans="32:41" x14ac:dyDescent="0.3">
      <c r="AF711">
        <f t="shared" si="91"/>
        <v>0</v>
      </c>
      <c r="AG711">
        <f t="shared" si="92"/>
        <v>0</v>
      </c>
      <c r="AH711" s="254">
        <f t="shared" si="89"/>
        <v>0</v>
      </c>
      <c r="AI711" s="254">
        <f t="shared" si="90"/>
        <v>0</v>
      </c>
      <c r="AN711">
        <f t="shared" si="87"/>
        <v>0</v>
      </c>
      <c r="AO711" s="254">
        <f t="shared" si="88"/>
        <v>0</v>
      </c>
    </row>
    <row r="712" spans="32:41" x14ac:dyDescent="0.3">
      <c r="AF712">
        <f t="shared" si="91"/>
        <v>0</v>
      </c>
      <c r="AG712">
        <f t="shared" si="92"/>
        <v>0</v>
      </c>
      <c r="AH712" s="254">
        <f t="shared" si="89"/>
        <v>0</v>
      </c>
      <c r="AI712" s="254">
        <f t="shared" si="90"/>
        <v>0</v>
      </c>
      <c r="AN712">
        <f t="shared" si="87"/>
        <v>0</v>
      </c>
      <c r="AO712" s="254">
        <f t="shared" si="88"/>
        <v>0</v>
      </c>
    </row>
    <row r="713" spans="32:41" x14ac:dyDescent="0.3">
      <c r="AF713">
        <f t="shared" si="91"/>
        <v>0</v>
      </c>
      <c r="AG713">
        <f t="shared" si="92"/>
        <v>0</v>
      </c>
      <c r="AH713" s="254">
        <f t="shared" si="89"/>
        <v>0</v>
      </c>
      <c r="AI713" s="254">
        <f t="shared" si="90"/>
        <v>0</v>
      </c>
      <c r="AN713">
        <f t="shared" ref="AN713:AN776" si="93">I714</f>
        <v>0</v>
      </c>
      <c r="AO713" s="254">
        <f t="shared" si="88"/>
        <v>0</v>
      </c>
    </row>
    <row r="714" spans="32:41" x14ac:dyDescent="0.3">
      <c r="AF714">
        <f t="shared" si="91"/>
        <v>0</v>
      </c>
      <c r="AG714">
        <f t="shared" si="92"/>
        <v>0</v>
      </c>
      <c r="AH714" s="254">
        <f t="shared" si="89"/>
        <v>0</v>
      </c>
      <c r="AI714" s="254">
        <f t="shared" si="90"/>
        <v>0</v>
      </c>
      <c r="AN714">
        <f t="shared" si="93"/>
        <v>0</v>
      </c>
      <c r="AO714" s="254">
        <f t="shared" si="88"/>
        <v>0</v>
      </c>
    </row>
    <row r="715" spans="32:41" x14ac:dyDescent="0.3">
      <c r="AF715">
        <f t="shared" si="91"/>
        <v>0</v>
      </c>
      <c r="AG715">
        <f t="shared" si="92"/>
        <v>0</v>
      </c>
      <c r="AH715" s="254">
        <f t="shared" si="89"/>
        <v>0</v>
      </c>
      <c r="AI715" s="254">
        <f t="shared" si="90"/>
        <v>0</v>
      </c>
      <c r="AN715">
        <f t="shared" si="93"/>
        <v>0</v>
      </c>
      <c r="AO715" s="254">
        <f t="shared" ref="AO715:AO778" si="94">J716</f>
        <v>0</v>
      </c>
    </row>
    <row r="716" spans="32:41" x14ac:dyDescent="0.3">
      <c r="AF716">
        <f t="shared" si="91"/>
        <v>0</v>
      </c>
      <c r="AG716">
        <f t="shared" si="92"/>
        <v>0</v>
      </c>
      <c r="AH716" s="254">
        <f t="shared" si="89"/>
        <v>0</v>
      </c>
      <c r="AI716" s="254">
        <f t="shared" si="90"/>
        <v>0</v>
      </c>
      <c r="AN716">
        <f t="shared" si="93"/>
        <v>0</v>
      </c>
      <c r="AO716" s="254">
        <f t="shared" si="94"/>
        <v>0</v>
      </c>
    </row>
    <row r="717" spans="32:41" x14ac:dyDescent="0.3">
      <c r="AF717">
        <f t="shared" si="91"/>
        <v>0</v>
      </c>
      <c r="AG717">
        <f t="shared" si="92"/>
        <v>0</v>
      </c>
      <c r="AH717" s="254">
        <f t="shared" si="89"/>
        <v>0</v>
      </c>
      <c r="AI717" s="254">
        <f t="shared" si="90"/>
        <v>0</v>
      </c>
      <c r="AN717">
        <f t="shared" si="93"/>
        <v>0</v>
      </c>
      <c r="AO717" s="254">
        <f t="shared" si="94"/>
        <v>0</v>
      </c>
    </row>
    <row r="718" spans="32:41" x14ac:dyDescent="0.3">
      <c r="AF718">
        <f t="shared" si="91"/>
        <v>0</v>
      </c>
      <c r="AG718">
        <f t="shared" si="92"/>
        <v>0</v>
      </c>
      <c r="AH718" s="254">
        <f t="shared" si="89"/>
        <v>0</v>
      </c>
      <c r="AI718" s="254">
        <f t="shared" si="90"/>
        <v>0</v>
      </c>
      <c r="AN718">
        <f t="shared" si="93"/>
        <v>0</v>
      </c>
      <c r="AO718" s="254">
        <f t="shared" si="94"/>
        <v>0</v>
      </c>
    </row>
    <row r="719" spans="32:41" x14ac:dyDescent="0.3">
      <c r="AF719">
        <f t="shared" si="91"/>
        <v>0</v>
      </c>
      <c r="AG719">
        <f t="shared" si="92"/>
        <v>0</v>
      </c>
      <c r="AH719" s="254">
        <f t="shared" si="89"/>
        <v>0</v>
      </c>
      <c r="AI719" s="254">
        <f t="shared" si="90"/>
        <v>0</v>
      </c>
      <c r="AN719">
        <f t="shared" si="93"/>
        <v>0</v>
      </c>
      <c r="AO719" s="254">
        <f t="shared" si="94"/>
        <v>0</v>
      </c>
    </row>
    <row r="720" spans="32:41" x14ac:dyDescent="0.3">
      <c r="AF720">
        <f t="shared" si="91"/>
        <v>0</v>
      </c>
      <c r="AG720">
        <f t="shared" si="92"/>
        <v>0</v>
      </c>
      <c r="AH720" s="254">
        <f t="shared" si="89"/>
        <v>0</v>
      </c>
      <c r="AI720" s="254">
        <f t="shared" si="90"/>
        <v>0</v>
      </c>
      <c r="AN720">
        <f t="shared" si="93"/>
        <v>0</v>
      </c>
      <c r="AO720" s="254">
        <f t="shared" si="94"/>
        <v>0</v>
      </c>
    </row>
    <row r="721" spans="32:41" x14ac:dyDescent="0.3">
      <c r="AF721">
        <f t="shared" si="91"/>
        <v>0</v>
      </c>
      <c r="AG721">
        <f t="shared" si="92"/>
        <v>0</v>
      </c>
      <c r="AH721" s="254">
        <f t="shared" si="89"/>
        <v>0</v>
      </c>
      <c r="AI721" s="254">
        <f t="shared" si="90"/>
        <v>0</v>
      </c>
      <c r="AN721">
        <f t="shared" si="93"/>
        <v>0</v>
      </c>
      <c r="AO721" s="254">
        <f t="shared" si="94"/>
        <v>0</v>
      </c>
    </row>
    <row r="722" spans="32:41" x14ac:dyDescent="0.3">
      <c r="AF722">
        <f t="shared" si="91"/>
        <v>0</v>
      </c>
      <c r="AG722">
        <f t="shared" si="92"/>
        <v>0</v>
      </c>
      <c r="AH722" s="254">
        <f t="shared" si="89"/>
        <v>0</v>
      </c>
      <c r="AI722" s="254">
        <f t="shared" si="90"/>
        <v>0</v>
      </c>
      <c r="AN722">
        <f t="shared" si="93"/>
        <v>0</v>
      </c>
      <c r="AO722" s="254">
        <f t="shared" si="94"/>
        <v>0</v>
      </c>
    </row>
    <row r="723" spans="32:41" x14ac:dyDescent="0.3">
      <c r="AF723">
        <f t="shared" si="91"/>
        <v>0</v>
      </c>
      <c r="AG723">
        <f t="shared" si="92"/>
        <v>0</v>
      </c>
      <c r="AH723" s="254">
        <f t="shared" si="89"/>
        <v>0</v>
      </c>
      <c r="AI723" s="254">
        <f t="shared" si="90"/>
        <v>0</v>
      </c>
      <c r="AN723">
        <f t="shared" si="93"/>
        <v>0</v>
      </c>
      <c r="AO723" s="254">
        <f t="shared" si="94"/>
        <v>0</v>
      </c>
    </row>
    <row r="724" spans="32:41" x14ac:dyDescent="0.3">
      <c r="AF724">
        <f t="shared" si="91"/>
        <v>0</v>
      </c>
      <c r="AG724">
        <f t="shared" si="92"/>
        <v>0</v>
      </c>
      <c r="AH724" s="254">
        <f t="shared" si="89"/>
        <v>0</v>
      </c>
      <c r="AI724" s="254">
        <f t="shared" si="90"/>
        <v>0</v>
      </c>
      <c r="AN724">
        <f t="shared" si="93"/>
        <v>0</v>
      </c>
      <c r="AO724" s="254">
        <f t="shared" si="94"/>
        <v>0</v>
      </c>
    </row>
    <row r="725" spans="32:41" x14ac:dyDescent="0.3">
      <c r="AF725">
        <f t="shared" si="91"/>
        <v>0</v>
      </c>
      <c r="AG725">
        <f t="shared" si="92"/>
        <v>0</v>
      </c>
      <c r="AH725" s="254">
        <f t="shared" si="89"/>
        <v>0</v>
      </c>
      <c r="AI725" s="254">
        <f t="shared" si="90"/>
        <v>0</v>
      </c>
      <c r="AN725">
        <f t="shared" si="93"/>
        <v>0</v>
      </c>
      <c r="AO725" s="254">
        <f t="shared" si="94"/>
        <v>0</v>
      </c>
    </row>
    <row r="726" spans="32:41" x14ac:dyDescent="0.3">
      <c r="AF726">
        <f t="shared" si="91"/>
        <v>0</v>
      </c>
      <c r="AG726">
        <f t="shared" si="92"/>
        <v>0</v>
      </c>
      <c r="AH726" s="254">
        <f t="shared" si="89"/>
        <v>0</v>
      </c>
      <c r="AI726" s="254">
        <f t="shared" si="90"/>
        <v>0</v>
      </c>
      <c r="AN726">
        <f t="shared" si="93"/>
        <v>0</v>
      </c>
      <c r="AO726" s="254">
        <f t="shared" si="94"/>
        <v>0</v>
      </c>
    </row>
    <row r="727" spans="32:41" x14ac:dyDescent="0.3">
      <c r="AF727">
        <f t="shared" si="91"/>
        <v>0</v>
      </c>
      <c r="AG727">
        <f t="shared" si="92"/>
        <v>0</v>
      </c>
      <c r="AH727" s="254">
        <f t="shared" si="89"/>
        <v>0</v>
      </c>
      <c r="AI727" s="254">
        <f t="shared" si="90"/>
        <v>0</v>
      </c>
      <c r="AN727">
        <f t="shared" si="93"/>
        <v>0</v>
      </c>
      <c r="AO727" s="254">
        <f t="shared" si="94"/>
        <v>0</v>
      </c>
    </row>
    <row r="728" spans="32:41" x14ac:dyDescent="0.3">
      <c r="AF728">
        <f t="shared" si="91"/>
        <v>0</v>
      </c>
      <c r="AG728">
        <f t="shared" si="92"/>
        <v>0</v>
      </c>
      <c r="AH728" s="254">
        <f t="shared" si="89"/>
        <v>0</v>
      </c>
      <c r="AI728" s="254">
        <f t="shared" si="90"/>
        <v>0</v>
      </c>
      <c r="AN728">
        <f t="shared" si="93"/>
        <v>0</v>
      </c>
      <c r="AO728" s="254">
        <f t="shared" si="94"/>
        <v>0</v>
      </c>
    </row>
    <row r="729" spans="32:41" x14ac:dyDescent="0.3">
      <c r="AF729">
        <f t="shared" si="91"/>
        <v>0</v>
      </c>
      <c r="AG729">
        <f t="shared" si="92"/>
        <v>0</v>
      </c>
      <c r="AH729" s="254">
        <f t="shared" si="89"/>
        <v>0</v>
      </c>
      <c r="AI729" s="254">
        <f t="shared" si="90"/>
        <v>0</v>
      </c>
      <c r="AN729">
        <f t="shared" si="93"/>
        <v>0</v>
      </c>
      <c r="AO729" s="254">
        <f t="shared" si="94"/>
        <v>0</v>
      </c>
    </row>
    <row r="730" spans="32:41" x14ac:dyDescent="0.3">
      <c r="AF730">
        <f t="shared" si="91"/>
        <v>0</v>
      </c>
      <c r="AG730">
        <f t="shared" si="92"/>
        <v>0</v>
      </c>
      <c r="AH730" s="254">
        <f t="shared" si="89"/>
        <v>0</v>
      </c>
      <c r="AI730" s="254">
        <f t="shared" si="90"/>
        <v>0</v>
      </c>
      <c r="AN730">
        <f t="shared" si="93"/>
        <v>0</v>
      </c>
      <c r="AO730" s="254">
        <f t="shared" si="94"/>
        <v>0</v>
      </c>
    </row>
    <row r="731" spans="32:41" x14ac:dyDescent="0.3">
      <c r="AF731">
        <f t="shared" si="91"/>
        <v>0</v>
      </c>
      <c r="AG731">
        <f t="shared" si="92"/>
        <v>0</v>
      </c>
      <c r="AH731" s="254">
        <f t="shared" si="89"/>
        <v>0</v>
      </c>
      <c r="AI731" s="254">
        <f t="shared" si="90"/>
        <v>0</v>
      </c>
      <c r="AN731">
        <f t="shared" si="93"/>
        <v>0</v>
      </c>
      <c r="AO731" s="254">
        <f t="shared" si="94"/>
        <v>0</v>
      </c>
    </row>
    <row r="732" spans="32:41" x14ac:dyDescent="0.3">
      <c r="AF732">
        <f t="shared" si="91"/>
        <v>0</v>
      </c>
      <c r="AG732">
        <f t="shared" si="92"/>
        <v>0</v>
      </c>
      <c r="AH732" s="254">
        <f t="shared" si="89"/>
        <v>0</v>
      </c>
      <c r="AI732" s="254">
        <f t="shared" si="90"/>
        <v>0</v>
      </c>
      <c r="AN732">
        <f t="shared" si="93"/>
        <v>0</v>
      </c>
      <c r="AO732" s="254">
        <f t="shared" si="94"/>
        <v>0</v>
      </c>
    </row>
    <row r="733" spans="32:41" x14ac:dyDescent="0.3">
      <c r="AF733">
        <f t="shared" si="91"/>
        <v>0</v>
      </c>
      <c r="AG733">
        <f t="shared" si="92"/>
        <v>0</v>
      </c>
      <c r="AH733" s="254">
        <f t="shared" si="89"/>
        <v>0</v>
      </c>
      <c r="AI733" s="254">
        <f t="shared" si="90"/>
        <v>0</v>
      </c>
      <c r="AN733">
        <f t="shared" si="93"/>
        <v>0</v>
      </c>
      <c r="AO733" s="254">
        <f t="shared" si="94"/>
        <v>0</v>
      </c>
    </row>
    <row r="734" spans="32:41" x14ac:dyDescent="0.3">
      <c r="AF734">
        <f t="shared" si="91"/>
        <v>0</v>
      </c>
      <c r="AG734">
        <f t="shared" si="92"/>
        <v>0</v>
      </c>
      <c r="AH734" s="254">
        <f t="shared" si="89"/>
        <v>0</v>
      </c>
      <c r="AI734" s="254">
        <f t="shared" si="90"/>
        <v>0</v>
      </c>
      <c r="AN734">
        <f t="shared" si="93"/>
        <v>0</v>
      </c>
      <c r="AO734" s="254">
        <f t="shared" si="94"/>
        <v>0</v>
      </c>
    </row>
    <row r="735" spans="32:41" x14ac:dyDescent="0.3">
      <c r="AF735">
        <f t="shared" si="91"/>
        <v>0</v>
      </c>
      <c r="AG735">
        <f t="shared" si="92"/>
        <v>0</v>
      </c>
      <c r="AH735" s="254">
        <f t="shared" si="89"/>
        <v>0</v>
      </c>
      <c r="AI735" s="254">
        <f t="shared" si="90"/>
        <v>0</v>
      </c>
      <c r="AN735">
        <f t="shared" si="93"/>
        <v>0</v>
      </c>
      <c r="AO735" s="254">
        <f t="shared" si="94"/>
        <v>0</v>
      </c>
    </row>
    <row r="736" spans="32:41" x14ac:dyDescent="0.3">
      <c r="AF736">
        <f t="shared" si="91"/>
        <v>0</v>
      </c>
      <c r="AG736">
        <f t="shared" si="92"/>
        <v>0</v>
      </c>
      <c r="AH736" s="254">
        <f t="shared" si="89"/>
        <v>0</v>
      </c>
      <c r="AI736" s="254">
        <f t="shared" si="90"/>
        <v>0</v>
      </c>
      <c r="AN736">
        <f t="shared" si="93"/>
        <v>0</v>
      </c>
      <c r="AO736" s="254">
        <f t="shared" si="94"/>
        <v>0</v>
      </c>
    </row>
    <row r="737" spans="32:41" x14ac:dyDescent="0.3">
      <c r="AF737">
        <f t="shared" si="91"/>
        <v>0</v>
      </c>
      <c r="AG737">
        <f t="shared" si="92"/>
        <v>0</v>
      </c>
      <c r="AH737" s="254">
        <f t="shared" si="89"/>
        <v>0</v>
      </c>
      <c r="AI737" s="254">
        <f t="shared" si="90"/>
        <v>0</v>
      </c>
      <c r="AN737">
        <f t="shared" si="93"/>
        <v>0</v>
      </c>
      <c r="AO737" s="254">
        <f t="shared" si="94"/>
        <v>0</v>
      </c>
    </row>
    <row r="738" spans="32:41" x14ac:dyDescent="0.3">
      <c r="AF738">
        <f t="shared" si="91"/>
        <v>0</v>
      </c>
      <c r="AG738">
        <f t="shared" si="92"/>
        <v>0</v>
      </c>
      <c r="AH738" s="254">
        <f t="shared" si="89"/>
        <v>0</v>
      </c>
      <c r="AI738" s="254">
        <f t="shared" si="90"/>
        <v>0</v>
      </c>
      <c r="AN738">
        <f t="shared" si="93"/>
        <v>0</v>
      </c>
      <c r="AO738" s="254">
        <f t="shared" si="94"/>
        <v>0</v>
      </c>
    </row>
    <row r="739" spans="32:41" x14ac:dyDescent="0.3">
      <c r="AF739">
        <f t="shared" si="91"/>
        <v>0</v>
      </c>
      <c r="AG739">
        <f t="shared" si="92"/>
        <v>0</v>
      </c>
      <c r="AH739" s="254">
        <f t="shared" si="89"/>
        <v>0</v>
      </c>
      <c r="AI739" s="254">
        <f t="shared" si="90"/>
        <v>0</v>
      </c>
      <c r="AN739">
        <f t="shared" si="93"/>
        <v>0</v>
      </c>
      <c r="AO739" s="254">
        <f t="shared" si="94"/>
        <v>0</v>
      </c>
    </row>
    <row r="740" spans="32:41" x14ac:dyDescent="0.3">
      <c r="AF740">
        <f t="shared" si="91"/>
        <v>0</v>
      </c>
      <c r="AG740">
        <f t="shared" si="92"/>
        <v>0</v>
      </c>
      <c r="AH740" s="254">
        <f t="shared" si="89"/>
        <v>0</v>
      </c>
      <c r="AI740" s="254">
        <f t="shared" si="90"/>
        <v>0</v>
      </c>
      <c r="AN740">
        <f t="shared" si="93"/>
        <v>0</v>
      </c>
      <c r="AO740" s="254">
        <f t="shared" si="94"/>
        <v>0</v>
      </c>
    </row>
    <row r="741" spans="32:41" x14ac:dyDescent="0.3">
      <c r="AF741">
        <f t="shared" si="91"/>
        <v>0</v>
      </c>
      <c r="AG741">
        <f t="shared" si="92"/>
        <v>0</v>
      </c>
      <c r="AH741" s="254">
        <f t="shared" si="89"/>
        <v>0</v>
      </c>
      <c r="AI741" s="254">
        <f t="shared" si="90"/>
        <v>0</v>
      </c>
      <c r="AN741">
        <f t="shared" si="93"/>
        <v>0</v>
      </c>
      <c r="AO741" s="254">
        <f t="shared" si="94"/>
        <v>0</v>
      </c>
    </row>
    <row r="742" spans="32:41" x14ac:dyDescent="0.3">
      <c r="AF742">
        <f t="shared" si="91"/>
        <v>0</v>
      </c>
      <c r="AG742">
        <f t="shared" si="92"/>
        <v>0</v>
      </c>
      <c r="AH742" s="254">
        <f t="shared" si="89"/>
        <v>0</v>
      </c>
      <c r="AI742" s="254">
        <f t="shared" si="90"/>
        <v>0</v>
      </c>
      <c r="AN742">
        <f t="shared" si="93"/>
        <v>0</v>
      </c>
      <c r="AO742" s="254">
        <f t="shared" si="94"/>
        <v>0</v>
      </c>
    </row>
    <row r="743" spans="32:41" x14ac:dyDescent="0.3">
      <c r="AF743">
        <f t="shared" si="91"/>
        <v>0</v>
      </c>
      <c r="AG743">
        <f t="shared" si="92"/>
        <v>0</v>
      </c>
      <c r="AH743" s="254">
        <f t="shared" si="89"/>
        <v>0</v>
      </c>
      <c r="AI743" s="254">
        <f t="shared" si="90"/>
        <v>0</v>
      </c>
      <c r="AN743">
        <f t="shared" si="93"/>
        <v>0</v>
      </c>
      <c r="AO743" s="254">
        <f t="shared" si="94"/>
        <v>0</v>
      </c>
    </row>
    <row r="744" spans="32:41" x14ac:dyDescent="0.3">
      <c r="AF744">
        <f t="shared" si="91"/>
        <v>0</v>
      </c>
      <c r="AG744">
        <f t="shared" si="92"/>
        <v>0</v>
      </c>
      <c r="AH744" s="254">
        <f t="shared" si="89"/>
        <v>0</v>
      </c>
      <c r="AI744" s="254">
        <f t="shared" si="90"/>
        <v>0</v>
      </c>
      <c r="AN744">
        <f t="shared" si="93"/>
        <v>0</v>
      </c>
      <c r="AO744" s="254">
        <f t="shared" si="94"/>
        <v>0</v>
      </c>
    </row>
    <row r="745" spans="32:41" x14ac:dyDescent="0.3">
      <c r="AF745">
        <f t="shared" si="91"/>
        <v>0</v>
      </c>
      <c r="AG745">
        <f t="shared" si="92"/>
        <v>0</v>
      </c>
      <c r="AH745" s="254">
        <f t="shared" si="89"/>
        <v>0</v>
      </c>
      <c r="AI745" s="254">
        <f t="shared" si="90"/>
        <v>0</v>
      </c>
      <c r="AN745">
        <f t="shared" si="93"/>
        <v>0</v>
      </c>
      <c r="AO745" s="254">
        <f t="shared" si="94"/>
        <v>0</v>
      </c>
    </row>
    <row r="746" spans="32:41" x14ac:dyDescent="0.3">
      <c r="AF746">
        <f t="shared" si="91"/>
        <v>0</v>
      </c>
      <c r="AG746">
        <f t="shared" si="92"/>
        <v>0</v>
      </c>
      <c r="AH746" s="254">
        <f t="shared" si="89"/>
        <v>0</v>
      </c>
      <c r="AI746" s="254">
        <f t="shared" si="90"/>
        <v>0</v>
      </c>
      <c r="AN746">
        <f t="shared" si="93"/>
        <v>0</v>
      </c>
      <c r="AO746" s="254">
        <f t="shared" si="94"/>
        <v>0</v>
      </c>
    </row>
    <row r="747" spans="32:41" x14ac:dyDescent="0.3">
      <c r="AF747">
        <f t="shared" si="91"/>
        <v>0</v>
      </c>
      <c r="AG747">
        <f t="shared" si="92"/>
        <v>0</v>
      </c>
      <c r="AH747" s="254">
        <f t="shared" si="89"/>
        <v>0</v>
      </c>
      <c r="AI747" s="254">
        <f t="shared" si="90"/>
        <v>0</v>
      </c>
      <c r="AN747">
        <f t="shared" si="93"/>
        <v>0</v>
      </c>
      <c r="AO747" s="254">
        <f t="shared" si="94"/>
        <v>0</v>
      </c>
    </row>
    <row r="748" spans="32:41" x14ac:dyDescent="0.3">
      <c r="AF748">
        <f t="shared" si="91"/>
        <v>0</v>
      </c>
      <c r="AG748">
        <f t="shared" si="92"/>
        <v>0</v>
      </c>
      <c r="AH748" s="254">
        <f t="shared" si="89"/>
        <v>0</v>
      </c>
      <c r="AI748" s="254">
        <f t="shared" si="90"/>
        <v>0</v>
      </c>
      <c r="AN748">
        <f t="shared" si="93"/>
        <v>0</v>
      </c>
      <c r="AO748" s="254">
        <f t="shared" si="94"/>
        <v>0</v>
      </c>
    </row>
    <row r="749" spans="32:41" x14ac:dyDescent="0.3">
      <c r="AF749">
        <f t="shared" si="91"/>
        <v>0</v>
      </c>
      <c r="AG749">
        <f t="shared" si="92"/>
        <v>0</v>
      </c>
      <c r="AH749" s="254">
        <f t="shared" si="89"/>
        <v>0</v>
      </c>
      <c r="AI749" s="254">
        <f t="shared" si="90"/>
        <v>0</v>
      </c>
      <c r="AN749">
        <f t="shared" si="93"/>
        <v>0</v>
      </c>
      <c r="AO749" s="254">
        <f t="shared" si="94"/>
        <v>0</v>
      </c>
    </row>
    <row r="750" spans="32:41" x14ac:dyDescent="0.3">
      <c r="AF750">
        <f t="shared" si="91"/>
        <v>0</v>
      </c>
      <c r="AG750">
        <f t="shared" si="92"/>
        <v>0</v>
      </c>
      <c r="AH750" s="254">
        <f t="shared" si="89"/>
        <v>0</v>
      </c>
      <c r="AI750" s="254">
        <f t="shared" si="90"/>
        <v>0</v>
      </c>
      <c r="AN750">
        <f t="shared" si="93"/>
        <v>0</v>
      </c>
      <c r="AO750" s="254">
        <f t="shared" si="94"/>
        <v>0</v>
      </c>
    </row>
    <row r="751" spans="32:41" x14ac:dyDescent="0.3">
      <c r="AF751">
        <f t="shared" si="91"/>
        <v>0</v>
      </c>
      <c r="AG751">
        <f t="shared" si="92"/>
        <v>0</v>
      </c>
      <c r="AH751" s="254">
        <f t="shared" si="89"/>
        <v>0</v>
      </c>
      <c r="AI751" s="254">
        <f t="shared" si="90"/>
        <v>0</v>
      </c>
      <c r="AN751">
        <f t="shared" si="93"/>
        <v>0</v>
      </c>
      <c r="AO751" s="254">
        <f t="shared" si="94"/>
        <v>0</v>
      </c>
    </row>
    <row r="752" spans="32:41" x14ac:dyDescent="0.3">
      <c r="AF752">
        <f t="shared" si="91"/>
        <v>0</v>
      </c>
      <c r="AG752">
        <f t="shared" si="92"/>
        <v>0</v>
      </c>
      <c r="AH752" s="254">
        <f t="shared" si="89"/>
        <v>0</v>
      </c>
      <c r="AI752" s="254">
        <f t="shared" si="90"/>
        <v>0</v>
      </c>
      <c r="AN752">
        <f t="shared" si="93"/>
        <v>0</v>
      </c>
      <c r="AO752" s="254">
        <f t="shared" si="94"/>
        <v>0</v>
      </c>
    </row>
    <row r="753" spans="32:41" x14ac:dyDescent="0.3">
      <c r="AF753">
        <f t="shared" si="91"/>
        <v>0</v>
      </c>
      <c r="AG753">
        <f t="shared" si="92"/>
        <v>0</v>
      </c>
      <c r="AH753" s="254">
        <f t="shared" si="89"/>
        <v>0</v>
      </c>
      <c r="AI753" s="254">
        <f t="shared" si="90"/>
        <v>0</v>
      </c>
      <c r="AN753">
        <f t="shared" si="93"/>
        <v>0</v>
      </c>
      <c r="AO753" s="254">
        <f t="shared" si="94"/>
        <v>0</v>
      </c>
    </row>
    <row r="754" spans="32:41" x14ac:dyDescent="0.3">
      <c r="AF754">
        <f t="shared" si="91"/>
        <v>0</v>
      </c>
      <c r="AG754">
        <f t="shared" si="92"/>
        <v>0</v>
      </c>
      <c r="AH754" s="254">
        <f t="shared" si="89"/>
        <v>0</v>
      </c>
      <c r="AI754" s="254">
        <f t="shared" si="90"/>
        <v>0</v>
      </c>
      <c r="AN754">
        <f t="shared" si="93"/>
        <v>0</v>
      </c>
      <c r="AO754" s="254">
        <f t="shared" si="94"/>
        <v>0</v>
      </c>
    </row>
    <row r="755" spans="32:41" x14ac:dyDescent="0.3">
      <c r="AF755">
        <f t="shared" si="91"/>
        <v>0</v>
      </c>
      <c r="AG755">
        <f t="shared" si="92"/>
        <v>0</v>
      </c>
      <c r="AH755" s="254">
        <f t="shared" si="89"/>
        <v>0</v>
      </c>
      <c r="AI755" s="254">
        <f t="shared" si="90"/>
        <v>0</v>
      </c>
      <c r="AN755">
        <f t="shared" si="93"/>
        <v>0</v>
      </c>
      <c r="AO755" s="254">
        <f t="shared" si="94"/>
        <v>0</v>
      </c>
    </row>
    <row r="756" spans="32:41" x14ac:dyDescent="0.3">
      <c r="AF756">
        <f t="shared" si="91"/>
        <v>0</v>
      </c>
      <c r="AG756">
        <f t="shared" si="92"/>
        <v>0</v>
      </c>
      <c r="AH756" s="254">
        <f t="shared" si="89"/>
        <v>0</v>
      </c>
      <c r="AI756" s="254">
        <f t="shared" si="90"/>
        <v>0</v>
      </c>
      <c r="AN756">
        <f t="shared" si="93"/>
        <v>0</v>
      </c>
      <c r="AO756" s="254">
        <f t="shared" si="94"/>
        <v>0</v>
      </c>
    </row>
    <row r="757" spans="32:41" x14ac:dyDescent="0.3">
      <c r="AF757">
        <f t="shared" si="91"/>
        <v>0</v>
      </c>
      <c r="AG757">
        <f t="shared" si="92"/>
        <v>0</v>
      </c>
      <c r="AH757" s="254">
        <f t="shared" si="89"/>
        <v>0</v>
      </c>
      <c r="AI757" s="254">
        <f t="shared" si="90"/>
        <v>0</v>
      </c>
      <c r="AN757">
        <f t="shared" si="93"/>
        <v>0</v>
      </c>
      <c r="AO757" s="254">
        <f t="shared" si="94"/>
        <v>0</v>
      </c>
    </row>
    <row r="758" spans="32:41" x14ac:dyDescent="0.3">
      <c r="AF758">
        <f t="shared" si="91"/>
        <v>0</v>
      </c>
      <c r="AG758">
        <f t="shared" si="92"/>
        <v>0</v>
      </c>
      <c r="AH758" s="254">
        <f t="shared" si="89"/>
        <v>0</v>
      </c>
      <c r="AI758" s="254">
        <f t="shared" si="90"/>
        <v>0</v>
      </c>
      <c r="AN758">
        <f t="shared" si="93"/>
        <v>0</v>
      </c>
      <c r="AO758" s="254">
        <f t="shared" si="94"/>
        <v>0</v>
      </c>
    </row>
    <row r="759" spans="32:41" x14ac:dyDescent="0.3">
      <c r="AF759">
        <f t="shared" si="91"/>
        <v>0</v>
      </c>
      <c r="AG759">
        <f t="shared" si="92"/>
        <v>0</v>
      </c>
      <c r="AH759" s="254">
        <f t="shared" si="89"/>
        <v>0</v>
      </c>
      <c r="AI759" s="254">
        <f t="shared" si="90"/>
        <v>0</v>
      </c>
      <c r="AN759">
        <f t="shared" si="93"/>
        <v>0</v>
      </c>
      <c r="AO759" s="254">
        <f t="shared" si="94"/>
        <v>0</v>
      </c>
    </row>
    <row r="760" spans="32:41" x14ac:dyDescent="0.3">
      <c r="AF760">
        <f t="shared" si="91"/>
        <v>0</v>
      </c>
      <c r="AG760">
        <f t="shared" si="92"/>
        <v>0</v>
      </c>
      <c r="AH760" s="254">
        <f t="shared" si="89"/>
        <v>0</v>
      </c>
      <c r="AI760" s="254">
        <f t="shared" si="90"/>
        <v>0</v>
      </c>
      <c r="AN760">
        <f t="shared" si="93"/>
        <v>0</v>
      </c>
      <c r="AO760" s="254">
        <f t="shared" si="94"/>
        <v>0</v>
      </c>
    </row>
    <row r="761" spans="32:41" x14ac:dyDescent="0.3">
      <c r="AF761">
        <f t="shared" si="91"/>
        <v>0</v>
      </c>
      <c r="AG761">
        <f t="shared" si="92"/>
        <v>0</v>
      </c>
      <c r="AH761" s="254">
        <f t="shared" si="89"/>
        <v>0</v>
      </c>
      <c r="AI761" s="254">
        <f t="shared" si="90"/>
        <v>0</v>
      </c>
      <c r="AN761">
        <f t="shared" si="93"/>
        <v>0</v>
      </c>
      <c r="AO761" s="254">
        <f t="shared" si="94"/>
        <v>0</v>
      </c>
    </row>
    <row r="762" spans="32:41" x14ac:dyDescent="0.3">
      <c r="AF762">
        <f t="shared" si="91"/>
        <v>0</v>
      </c>
      <c r="AG762">
        <f t="shared" si="92"/>
        <v>0</v>
      </c>
      <c r="AH762" s="254">
        <f t="shared" si="89"/>
        <v>0</v>
      </c>
      <c r="AI762" s="254">
        <f t="shared" si="90"/>
        <v>0</v>
      </c>
      <c r="AN762">
        <f t="shared" si="93"/>
        <v>0</v>
      </c>
      <c r="AO762" s="254">
        <f t="shared" si="94"/>
        <v>0</v>
      </c>
    </row>
    <row r="763" spans="32:41" x14ac:dyDescent="0.3">
      <c r="AF763">
        <f t="shared" si="91"/>
        <v>0</v>
      </c>
      <c r="AG763">
        <f t="shared" si="92"/>
        <v>0</v>
      </c>
      <c r="AH763" s="254">
        <f t="shared" si="89"/>
        <v>0</v>
      </c>
      <c r="AI763" s="254">
        <f t="shared" si="90"/>
        <v>0</v>
      </c>
      <c r="AN763">
        <f t="shared" si="93"/>
        <v>0</v>
      </c>
      <c r="AO763" s="254">
        <f t="shared" si="94"/>
        <v>0</v>
      </c>
    </row>
    <row r="764" spans="32:41" x14ac:dyDescent="0.3">
      <c r="AF764">
        <f t="shared" si="91"/>
        <v>0</v>
      </c>
      <c r="AG764">
        <f t="shared" si="92"/>
        <v>0</v>
      </c>
      <c r="AH764" s="254">
        <f t="shared" si="89"/>
        <v>0</v>
      </c>
      <c r="AI764" s="254">
        <f t="shared" si="90"/>
        <v>0</v>
      </c>
      <c r="AN764">
        <f t="shared" si="93"/>
        <v>0</v>
      </c>
      <c r="AO764" s="254">
        <f t="shared" si="94"/>
        <v>0</v>
      </c>
    </row>
    <row r="765" spans="32:41" x14ac:dyDescent="0.3">
      <c r="AF765">
        <f t="shared" si="91"/>
        <v>0</v>
      </c>
      <c r="AG765">
        <f t="shared" si="92"/>
        <v>0</v>
      </c>
      <c r="AH765" s="254">
        <f t="shared" si="89"/>
        <v>0</v>
      </c>
      <c r="AI765" s="254">
        <f t="shared" si="90"/>
        <v>0</v>
      </c>
      <c r="AN765">
        <f t="shared" si="93"/>
        <v>0</v>
      </c>
      <c r="AO765" s="254">
        <f t="shared" si="94"/>
        <v>0</v>
      </c>
    </row>
    <row r="766" spans="32:41" x14ac:dyDescent="0.3">
      <c r="AF766">
        <f t="shared" si="91"/>
        <v>0</v>
      </c>
      <c r="AG766">
        <f t="shared" si="92"/>
        <v>0</v>
      </c>
      <c r="AH766" s="254">
        <f t="shared" si="89"/>
        <v>0</v>
      </c>
      <c r="AI766" s="254">
        <f t="shared" si="90"/>
        <v>0</v>
      </c>
      <c r="AN766">
        <f t="shared" si="93"/>
        <v>0</v>
      </c>
      <c r="AO766" s="254">
        <f t="shared" si="94"/>
        <v>0</v>
      </c>
    </row>
    <row r="767" spans="32:41" x14ac:dyDescent="0.3">
      <c r="AF767">
        <f t="shared" si="91"/>
        <v>0</v>
      </c>
      <c r="AG767">
        <f t="shared" si="92"/>
        <v>0</v>
      </c>
      <c r="AH767" s="254">
        <f t="shared" si="89"/>
        <v>0</v>
      </c>
      <c r="AI767" s="254">
        <f t="shared" si="90"/>
        <v>0</v>
      </c>
      <c r="AN767">
        <f t="shared" si="93"/>
        <v>0</v>
      </c>
      <c r="AO767" s="254">
        <f t="shared" si="94"/>
        <v>0</v>
      </c>
    </row>
    <row r="768" spans="32:41" x14ac:dyDescent="0.3">
      <c r="AF768">
        <f t="shared" si="91"/>
        <v>0</v>
      </c>
      <c r="AG768">
        <f t="shared" si="92"/>
        <v>0</v>
      </c>
      <c r="AH768" s="254">
        <f t="shared" si="89"/>
        <v>0</v>
      </c>
      <c r="AI768" s="254">
        <f t="shared" si="90"/>
        <v>0</v>
      </c>
      <c r="AN768">
        <f t="shared" si="93"/>
        <v>0</v>
      </c>
      <c r="AO768" s="254">
        <f t="shared" si="94"/>
        <v>0</v>
      </c>
    </row>
    <row r="769" spans="32:41" x14ac:dyDescent="0.3">
      <c r="AF769">
        <f t="shared" si="91"/>
        <v>0</v>
      </c>
      <c r="AG769">
        <f t="shared" si="92"/>
        <v>0</v>
      </c>
      <c r="AH769" s="254">
        <f t="shared" si="89"/>
        <v>0</v>
      </c>
      <c r="AI769" s="254">
        <f t="shared" si="90"/>
        <v>0</v>
      </c>
      <c r="AN769">
        <f t="shared" si="93"/>
        <v>0</v>
      </c>
      <c r="AO769" s="254">
        <f t="shared" si="94"/>
        <v>0</v>
      </c>
    </row>
    <row r="770" spans="32:41" x14ac:dyDescent="0.3">
      <c r="AF770">
        <f t="shared" si="91"/>
        <v>0</v>
      </c>
      <c r="AG770">
        <f t="shared" si="92"/>
        <v>0</v>
      </c>
      <c r="AH770" s="254">
        <f t="shared" ref="AH770:AH833" si="95">G771</f>
        <v>0</v>
      </c>
      <c r="AI770" s="254">
        <f t="shared" ref="AI770:AI833" si="96">H771</f>
        <v>0</v>
      </c>
      <c r="AN770">
        <f t="shared" si="93"/>
        <v>0</v>
      </c>
      <c r="AO770" s="254">
        <f t="shared" si="94"/>
        <v>0</v>
      </c>
    </row>
    <row r="771" spans="32:41" x14ac:dyDescent="0.3">
      <c r="AF771">
        <f t="shared" ref="AF771:AF834" si="97">H771</f>
        <v>0</v>
      </c>
      <c r="AG771">
        <f t="shared" ref="AG771:AG834" si="98">$F$6</f>
        <v>0</v>
      </c>
      <c r="AH771" s="254">
        <f t="shared" si="95"/>
        <v>0</v>
      </c>
      <c r="AI771" s="254">
        <f t="shared" si="96"/>
        <v>0</v>
      </c>
      <c r="AN771">
        <f t="shared" si="93"/>
        <v>0</v>
      </c>
      <c r="AO771" s="254">
        <f t="shared" si="94"/>
        <v>0</v>
      </c>
    </row>
    <row r="772" spans="32:41" x14ac:dyDescent="0.3">
      <c r="AF772">
        <f t="shared" si="97"/>
        <v>0</v>
      </c>
      <c r="AG772">
        <f t="shared" si="98"/>
        <v>0</v>
      </c>
      <c r="AH772" s="254">
        <f t="shared" si="95"/>
        <v>0</v>
      </c>
      <c r="AI772" s="254">
        <f t="shared" si="96"/>
        <v>0</v>
      </c>
      <c r="AN772">
        <f t="shared" si="93"/>
        <v>0</v>
      </c>
      <c r="AO772" s="254">
        <f t="shared" si="94"/>
        <v>0</v>
      </c>
    </row>
    <row r="773" spans="32:41" x14ac:dyDescent="0.3">
      <c r="AF773">
        <f t="shared" si="97"/>
        <v>0</v>
      </c>
      <c r="AG773">
        <f t="shared" si="98"/>
        <v>0</v>
      </c>
      <c r="AH773" s="254">
        <f t="shared" si="95"/>
        <v>0</v>
      </c>
      <c r="AI773" s="254">
        <f t="shared" si="96"/>
        <v>0</v>
      </c>
      <c r="AN773">
        <f t="shared" si="93"/>
        <v>0</v>
      </c>
      <c r="AO773" s="254">
        <f t="shared" si="94"/>
        <v>0</v>
      </c>
    </row>
    <row r="774" spans="32:41" x14ac:dyDescent="0.3">
      <c r="AF774">
        <f t="shared" si="97"/>
        <v>0</v>
      </c>
      <c r="AG774">
        <f t="shared" si="98"/>
        <v>0</v>
      </c>
      <c r="AH774" s="254">
        <f t="shared" si="95"/>
        <v>0</v>
      </c>
      <c r="AI774" s="254">
        <f t="shared" si="96"/>
        <v>0</v>
      </c>
      <c r="AN774">
        <f t="shared" si="93"/>
        <v>0</v>
      </c>
      <c r="AO774" s="254">
        <f t="shared" si="94"/>
        <v>0</v>
      </c>
    </row>
    <row r="775" spans="32:41" x14ac:dyDescent="0.3">
      <c r="AF775">
        <f t="shared" si="97"/>
        <v>0</v>
      </c>
      <c r="AG775">
        <f t="shared" si="98"/>
        <v>0</v>
      </c>
      <c r="AH775" s="254">
        <f t="shared" si="95"/>
        <v>0</v>
      </c>
      <c r="AI775" s="254">
        <f t="shared" si="96"/>
        <v>0</v>
      </c>
      <c r="AN775">
        <f t="shared" si="93"/>
        <v>0</v>
      </c>
      <c r="AO775" s="254">
        <f t="shared" si="94"/>
        <v>0</v>
      </c>
    </row>
    <row r="776" spans="32:41" x14ac:dyDescent="0.3">
      <c r="AF776">
        <f t="shared" si="97"/>
        <v>0</v>
      </c>
      <c r="AG776">
        <f t="shared" si="98"/>
        <v>0</v>
      </c>
      <c r="AH776" s="254">
        <f t="shared" si="95"/>
        <v>0</v>
      </c>
      <c r="AI776" s="254">
        <f t="shared" si="96"/>
        <v>0</v>
      </c>
      <c r="AN776">
        <f t="shared" si="93"/>
        <v>0</v>
      </c>
      <c r="AO776" s="254">
        <f t="shared" si="94"/>
        <v>0</v>
      </c>
    </row>
    <row r="777" spans="32:41" x14ac:dyDescent="0.3">
      <c r="AF777">
        <f t="shared" si="97"/>
        <v>0</v>
      </c>
      <c r="AG777">
        <f t="shared" si="98"/>
        <v>0</v>
      </c>
      <c r="AH777" s="254">
        <f t="shared" si="95"/>
        <v>0</v>
      </c>
      <c r="AI777" s="254">
        <f t="shared" si="96"/>
        <v>0</v>
      </c>
      <c r="AN777">
        <f t="shared" ref="AN777:AN840" si="99">I778</f>
        <v>0</v>
      </c>
      <c r="AO777" s="254">
        <f t="shared" si="94"/>
        <v>0</v>
      </c>
    </row>
    <row r="778" spans="32:41" x14ac:dyDescent="0.3">
      <c r="AF778">
        <f t="shared" si="97"/>
        <v>0</v>
      </c>
      <c r="AG778">
        <f t="shared" si="98"/>
        <v>0</v>
      </c>
      <c r="AH778" s="254">
        <f t="shared" si="95"/>
        <v>0</v>
      </c>
      <c r="AI778" s="254">
        <f t="shared" si="96"/>
        <v>0</v>
      </c>
      <c r="AN778">
        <f t="shared" si="99"/>
        <v>0</v>
      </c>
      <c r="AO778" s="254">
        <f t="shared" si="94"/>
        <v>0</v>
      </c>
    </row>
    <row r="779" spans="32:41" x14ac:dyDescent="0.3">
      <c r="AF779">
        <f t="shared" si="97"/>
        <v>0</v>
      </c>
      <c r="AG779">
        <f t="shared" si="98"/>
        <v>0</v>
      </c>
      <c r="AH779" s="254">
        <f t="shared" si="95"/>
        <v>0</v>
      </c>
      <c r="AI779" s="254">
        <f t="shared" si="96"/>
        <v>0</v>
      </c>
      <c r="AN779">
        <f t="shared" si="99"/>
        <v>0</v>
      </c>
      <c r="AO779" s="254">
        <f t="shared" ref="AO779:AO842" si="100">J780</f>
        <v>0</v>
      </c>
    </row>
    <row r="780" spans="32:41" x14ac:dyDescent="0.3">
      <c r="AF780">
        <f t="shared" si="97"/>
        <v>0</v>
      </c>
      <c r="AG780">
        <f t="shared" si="98"/>
        <v>0</v>
      </c>
      <c r="AH780" s="254">
        <f t="shared" si="95"/>
        <v>0</v>
      </c>
      <c r="AI780" s="254">
        <f t="shared" si="96"/>
        <v>0</v>
      </c>
      <c r="AN780">
        <f t="shared" si="99"/>
        <v>0</v>
      </c>
      <c r="AO780" s="254">
        <f t="shared" si="100"/>
        <v>0</v>
      </c>
    </row>
    <row r="781" spans="32:41" x14ac:dyDescent="0.3">
      <c r="AF781">
        <f t="shared" si="97"/>
        <v>0</v>
      </c>
      <c r="AG781">
        <f t="shared" si="98"/>
        <v>0</v>
      </c>
      <c r="AH781" s="254">
        <f t="shared" si="95"/>
        <v>0</v>
      </c>
      <c r="AI781" s="254">
        <f t="shared" si="96"/>
        <v>0</v>
      </c>
      <c r="AN781">
        <f t="shared" si="99"/>
        <v>0</v>
      </c>
      <c r="AO781" s="254">
        <f t="shared" si="100"/>
        <v>0</v>
      </c>
    </row>
    <row r="782" spans="32:41" x14ac:dyDescent="0.3">
      <c r="AF782">
        <f t="shared" si="97"/>
        <v>0</v>
      </c>
      <c r="AG782">
        <f t="shared" si="98"/>
        <v>0</v>
      </c>
      <c r="AH782" s="254">
        <f t="shared" si="95"/>
        <v>0</v>
      </c>
      <c r="AI782" s="254">
        <f t="shared" si="96"/>
        <v>0</v>
      </c>
      <c r="AN782">
        <f t="shared" si="99"/>
        <v>0</v>
      </c>
      <c r="AO782" s="254">
        <f t="shared" si="100"/>
        <v>0</v>
      </c>
    </row>
    <row r="783" spans="32:41" x14ac:dyDescent="0.3">
      <c r="AF783">
        <f t="shared" si="97"/>
        <v>0</v>
      </c>
      <c r="AG783">
        <f t="shared" si="98"/>
        <v>0</v>
      </c>
      <c r="AH783" s="254">
        <f t="shared" si="95"/>
        <v>0</v>
      </c>
      <c r="AI783" s="254">
        <f t="shared" si="96"/>
        <v>0</v>
      </c>
      <c r="AN783">
        <f t="shared" si="99"/>
        <v>0</v>
      </c>
      <c r="AO783" s="254">
        <f t="shared" si="100"/>
        <v>0</v>
      </c>
    </row>
    <row r="784" spans="32:41" x14ac:dyDescent="0.3">
      <c r="AF784">
        <f t="shared" si="97"/>
        <v>0</v>
      </c>
      <c r="AG784">
        <f t="shared" si="98"/>
        <v>0</v>
      </c>
      <c r="AH784" s="254">
        <f t="shared" si="95"/>
        <v>0</v>
      </c>
      <c r="AI784" s="254">
        <f t="shared" si="96"/>
        <v>0</v>
      </c>
      <c r="AN784">
        <f t="shared" si="99"/>
        <v>0</v>
      </c>
      <c r="AO784" s="254">
        <f t="shared" si="100"/>
        <v>0</v>
      </c>
    </row>
    <row r="785" spans="32:41" x14ac:dyDescent="0.3">
      <c r="AF785">
        <f t="shared" si="97"/>
        <v>0</v>
      </c>
      <c r="AG785">
        <f t="shared" si="98"/>
        <v>0</v>
      </c>
      <c r="AH785" s="254">
        <f t="shared" si="95"/>
        <v>0</v>
      </c>
      <c r="AI785" s="254">
        <f t="shared" si="96"/>
        <v>0</v>
      </c>
      <c r="AN785">
        <f t="shared" si="99"/>
        <v>0</v>
      </c>
      <c r="AO785" s="254">
        <f t="shared" si="100"/>
        <v>0</v>
      </c>
    </row>
    <row r="786" spans="32:41" x14ac:dyDescent="0.3">
      <c r="AF786">
        <f t="shared" si="97"/>
        <v>0</v>
      </c>
      <c r="AG786">
        <f t="shared" si="98"/>
        <v>0</v>
      </c>
      <c r="AH786" s="254">
        <f t="shared" si="95"/>
        <v>0</v>
      </c>
      <c r="AI786" s="254">
        <f t="shared" si="96"/>
        <v>0</v>
      </c>
      <c r="AN786">
        <f t="shared" si="99"/>
        <v>0</v>
      </c>
      <c r="AO786" s="254">
        <f t="shared" si="100"/>
        <v>0</v>
      </c>
    </row>
    <row r="787" spans="32:41" x14ac:dyDescent="0.3">
      <c r="AF787">
        <f t="shared" si="97"/>
        <v>0</v>
      </c>
      <c r="AG787">
        <f t="shared" si="98"/>
        <v>0</v>
      </c>
      <c r="AH787" s="254">
        <f t="shared" si="95"/>
        <v>0</v>
      </c>
      <c r="AI787" s="254">
        <f t="shared" si="96"/>
        <v>0</v>
      </c>
      <c r="AN787">
        <f t="shared" si="99"/>
        <v>0</v>
      </c>
      <c r="AO787" s="254">
        <f t="shared" si="100"/>
        <v>0</v>
      </c>
    </row>
    <row r="788" spans="32:41" x14ac:dyDescent="0.3">
      <c r="AF788">
        <f t="shared" si="97"/>
        <v>0</v>
      </c>
      <c r="AG788">
        <f t="shared" si="98"/>
        <v>0</v>
      </c>
      <c r="AH788" s="254">
        <f t="shared" si="95"/>
        <v>0</v>
      </c>
      <c r="AI788" s="254">
        <f t="shared" si="96"/>
        <v>0</v>
      </c>
      <c r="AN788">
        <f t="shared" si="99"/>
        <v>0</v>
      </c>
      <c r="AO788" s="254">
        <f t="shared" si="100"/>
        <v>0</v>
      </c>
    </row>
    <row r="789" spans="32:41" x14ac:dyDescent="0.3">
      <c r="AF789">
        <f t="shared" si="97"/>
        <v>0</v>
      </c>
      <c r="AG789">
        <f t="shared" si="98"/>
        <v>0</v>
      </c>
      <c r="AH789" s="254">
        <f t="shared" si="95"/>
        <v>0</v>
      </c>
      <c r="AI789" s="254">
        <f t="shared" si="96"/>
        <v>0</v>
      </c>
      <c r="AN789">
        <f t="shared" si="99"/>
        <v>0</v>
      </c>
      <c r="AO789" s="254">
        <f t="shared" si="100"/>
        <v>0</v>
      </c>
    </row>
    <row r="790" spans="32:41" x14ac:dyDescent="0.3">
      <c r="AF790">
        <f t="shared" si="97"/>
        <v>0</v>
      </c>
      <c r="AG790">
        <f t="shared" si="98"/>
        <v>0</v>
      </c>
      <c r="AH790" s="254">
        <f t="shared" si="95"/>
        <v>0</v>
      </c>
      <c r="AI790" s="254">
        <f t="shared" si="96"/>
        <v>0</v>
      </c>
      <c r="AN790">
        <f t="shared" si="99"/>
        <v>0</v>
      </c>
      <c r="AO790" s="254">
        <f t="shared" si="100"/>
        <v>0</v>
      </c>
    </row>
    <row r="791" spans="32:41" x14ac:dyDescent="0.3">
      <c r="AF791">
        <f t="shared" si="97"/>
        <v>0</v>
      </c>
      <c r="AG791">
        <f t="shared" si="98"/>
        <v>0</v>
      </c>
      <c r="AH791" s="254">
        <f t="shared" si="95"/>
        <v>0</v>
      </c>
      <c r="AI791" s="254">
        <f t="shared" si="96"/>
        <v>0</v>
      </c>
      <c r="AN791">
        <f t="shared" si="99"/>
        <v>0</v>
      </c>
      <c r="AO791" s="254">
        <f t="shared" si="100"/>
        <v>0</v>
      </c>
    </row>
    <row r="792" spans="32:41" x14ac:dyDescent="0.3">
      <c r="AF792">
        <f t="shared" si="97"/>
        <v>0</v>
      </c>
      <c r="AG792">
        <f t="shared" si="98"/>
        <v>0</v>
      </c>
      <c r="AH792" s="254">
        <f t="shared" si="95"/>
        <v>0</v>
      </c>
      <c r="AI792" s="254">
        <f t="shared" si="96"/>
        <v>0</v>
      </c>
      <c r="AN792">
        <f t="shared" si="99"/>
        <v>0</v>
      </c>
      <c r="AO792" s="254">
        <f t="shared" si="100"/>
        <v>0</v>
      </c>
    </row>
    <row r="793" spans="32:41" x14ac:dyDescent="0.3">
      <c r="AF793">
        <f t="shared" si="97"/>
        <v>0</v>
      </c>
      <c r="AG793">
        <f t="shared" si="98"/>
        <v>0</v>
      </c>
      <c r="AH793" s="254">
        <f t="shared" si="95"/>
        <v>0</v>
      </c>
      <c r="AI793" s="254">
        <f t="shared" si="96"/>
        <v>0</v>
      </c>
      <c r="AN793">
        <f t="shared" si="99"/>
        <v>0</v>
      </c>
      <c r="AO793" s="254">
        <f t="shared" si="100"/>
        <v>0</v>
      </c>
    </row>
    <row r="794" spans="32:41" x14ac:dyDescent="0.3">
      <c r="AF794">
        <f t="shared" si="97"/>
        <v>0</v>
      </c>
      <c r="AG794">
        <f t="shared" si="98"/>
        <v>0</v>
      </c>
      <c r="AH794" s="254">
        <f t="shared" si="95"/>
        <v>0</v>
      </c>
      <c r="AI794" s="254">
        <f t="shared" si="96"/>
        <v>0</v>
      </c>
      <c r="AN794">
        <f t="shared" si="99"/>
        <v>0</v>
      </c>
      <c r="AO794" s="254">
        <f t="shared" si="100"/>
        <v>0</v>
      </c>
    </row>
    <row r="795" spans="32:41" x14ac:dyDescent="0.3">
      <c r="AF795">
        <f t="shared" si="97"/>
        <v>0</v>
      </c>
      <c r="AG795">
        <f t="shared" si="98"/>
        <v>0</v>
      </c>
      <c r="AH795" s="254">
        <f t="shared" si="95"/>
        <v>0</v>
      </c>
      <c r="AI795" s="254">
        <f t="shared" si="96"/>
        <v>0</v>
      </c>
      <c r="AN795">
        <f t="shared" si="99"/>
        <v>0</v>
      </c>
      <c r="AO795" s="254">
        <f t="shared" si="100"/>
        <v>0</v>
      </c>
    </row>
    <row r="796" spans="32:41" x14ac:dyDescent="0.3">
      <c r="AF796">
        <f t="shared" si="97"/>
        <v>0</v>
      </c>
      <c r="AG796">
        <f t="shared" si="98"/>
        <v>0</v>
      </c>
      <c r="AH796" s="254">
        <f t="shared" si="95"/>
        <v>0</v>
      </c>
      <c r="AI796" s="254">
        <f t="shared" si="96"/>
        <v>0</v>
      </c>
      <c r="AN796">
        <f t="shared" si="99"/>
        <v>0</v>
      </c>
      <c r="AO796" s="254">
        <f t="shared" si="100"/>
        <v>0</v>
      </c>
    </row>
    <row r="797" spans="32:41" x14ac:dyDescent="0.3">
      <c r="AF797">
        <f t="shared" si="97"/>
        <v>0</v>
      </c>
      <c r="AG797">
        <f t="shared" si="98"/>
        <v>0</v>
      </c>
      <c r="AH797" s="254">
        <f t="shared" si="95"/>
        <v>0</v>
      </c>
      <c r="AI797" s="254">
        <f t="shared" si="96"/>
        <v>0</v>
      </c>
      <c r="AN797">
        <f t="shared" si="99"/>
        <v>0</v>
      </c>
      <c r="AO797" s="254">
        <f t="shared" si="100"/>
        <v>0</v>
      </c>
    </row>
    <row r="798" spans="32:41" x14ac:dyDescent="0.3">
      <c r="AF798">
        <f t="shared" si="97"/>
        <v>0</v>
      </c>
      <c r="AG798">
        <f t="shared" si="98"/>
        <v>0</v>
      </c>
      <c r="AH798" s="254">
        <f t="shared" si="95"/>
        <v>0</v>
      </c>
      <c r="AI798" s="254">
        <f t="shared" si="96"/>
        <v>0</v>
      </c>
      <c r="AN798">
        <f t="shared" si="99"/>
        <v>0</v>
      </c>
      <c r="AO798" s="254">
        <f t="shared" si="100"/>
        <v>0</v>
      </c>
    </row>
    <row r="799" spans="32:41" x14ac:dyDescent="0.3">
      <c r="AF799">
        <f t="shared" si="97"/>
        <v>0</v>
      </c>
      <c r="AG799">
        <f t="shared" si="98"/>
        <v>0</v>
      </c>
      <c r="AH799" s="254">
        <f t="shared" si="95"/>
        <v>0</v>
      </c>
      <c r="AI799" s="254">
        <f t="shared" si="96"/>
        <v>0</v>
      </c>
      <c r="AN799">
        <f t="shared" si="99"/>
        <v>0</v>
      </c>
      <c r="AO799" s="254">
        <f t="shared" si="100"/>
        <v>0</v>
      </c>
    </row>
    <row r="800" spans="32:41" x14ac:dyDescent="0.3">
      <c r="AF800">
        <f t="shared" si="97"/>
        <v>0</v>
      </c>
      <c r="AG800">
        <f t="shared" si="98"/>
        <v>0</v>
      </c>
      <c r="AH800" s="254">
        <f t="shared" si="95"/>
        <v>0</v>
      </c>
      <c r="AI800" s="254">
        <f t="shared" si="96"/>
        <v>0</v>
      </c>
      <c r="AN800">
        <f t="shared" si="99"/>
        <v>0</v>
      </c>
      <c r="AO800" s="254">
        <f t="shared" si="100"/>
        <v>0</v>
      </c>
    </row>
    <row r="801" spans="32:41" x14ac:dyDescent="0.3">
      <c r="AF801">
        <f t="shared" si="97"/>
        <v>0</v>
      </c>
      <c r="AG801">
        <f t="shared" si="98"/>
        <v>0</v>
      </c>
      <c r="AH801" s="254">
        <f t="shared" si="95"/>
        <v>0</v>
      </c>
      <c r="AI801" s="254">
        <f t="shared" si="96"/>
        <v>0</v>
      </c>
      <c r="AN801">
        <f t="shared" si="99"/>
        <v>0</v>
      </c>
      <c r="AO801" s="254">
        <f t="shared" si="100"/>
        <v>0</v>
      </c>
    </row>
    <row r="802" spans="32:41" x14ac:dyDescent="0.3">
      <c r="AF802">
        <f t="shared" si="97"/>
        <v>0</v>
      </c>
      <c r="AG802">
        <f t="shared" si="98"/>
        <v>0</v>
      </c>
      <c r="AH802" s="254">
        <f t="shared" si="95"/>
        <v>0</v>
      </c>
      <c r="AI802" s="254">
        <f t="shared" si="96"/>
        <v>0</v>
      </c>
      <c r="AN802">
        <f t="shared" si="99"/>
        <v>0</v>
      </c>
      <c r="AO802" s="254">
        <f t="shared" si="100"/>
        <v>0</v>
      </c>
    </row>
    <row r="803" spans="32:41" x14ac:dyDescent="0.3">
      <c r="AF803">
        <f t="shared" si="97"/>
        <v>0</v>
      </c>
      <c r="AG803">
        <f t="shared" si="98"/>
        <v>0</v>
      </c>
      <c r="AH803" s="254">
        <f t="shared" si="95"/>
        <v>0</v>
      </c>
      <c r="AI803" s="254">
        <f t="shared" si="96"/>
        <v>0</v>
      </c>
      <c r="AN803">
        <f t="shared" si="99"/>
        <v>0</v>
      </c>
      <c r="AO803" s="254">
        <f t="shared" si="100"/>
        <v>0</v>
      </c>
    </row>
    <row r="804" spans="32:41" x14ac:dyDescent="0.3">
      <c r="AF804">
        <f t="shared" si="97"/>
        <v>0</v>
      </c>
      <c r="AG804">
        <f t="shared" si="98"/>
        <v>0</v>
      </c>
      <c r="AH804" s="254">
        <f t="shared" si="95"/>
        <v>0</v>
      </c>
      <c r="AI804" s="254">
        <f t="shared" si="96"/>
        <v>0</v>
      </c>
      <c r="AN804">
        <f t="shared" si="99"/>
        <v>0</v>
      </c>
      <c r="AO804" s="254">
        <f t="shared" si="100"/>
        <v>0</v>
      </c>
    </row>
    <row r="805" spans="32:41" x14ac:dyDescent="0.3">
      <c r="AF805">
        <f t="shared" si="97"/>
        <v>0</v>
      </c>
      <c r="AG805">
        <f t="shared" si="98"/>
        <v>0</v>
      </c>
      <c r="AH805" s="254">
        <f t="shared" si="95"/>
        <v>0</v>
      </c>
      <c r="AI805" s="254">
        <f t="shared" si="96"/>
        <v>0</v>
      </c>
      <c r="AN805">
        <f t="shared" si="99"/>
        <v>0</v>
      </c>
      <c r="AO805" s="254">
        <f t="shared" si="100"/>
        <v>0</v>
      </c>
    </row>
    <row r="806" spans="32:41" x14ac:dyDescent="0.3">
      <c r="AF806">
        <f t="shared" si="97"/>
        <v>0</v>
      </c>
      <c r="AG806">
        <f t="shared" si="98"/>
        <v>0</v>
      </c>
      <c r="AH806" s="254">
        <f t="shared" si="95"/>
        <v>0</v>
      </c>
      <c r="AI806" s="254">
        <f t="shared" si="96"/>
        <v>0</v>
      </c>
      <c r="AN806">
        <f t="shared" si="99"/>
        <v>0</v>
      </c>
      <c r="AO806" s="254">
        <f t="shared" si="100"/>
        <v>0</v>
      </c>
    </row>
    <row r="807" spans="32:41" x14ac:dyDescent="0.3">
      <c r="AF807">
        <f t="shared" si="97"/>
        <v>0</v>
      </c>
      <c r="AG807">
        <f t="shared" si="98"/>
        <v>0</v>
      </c>
      <c r="AH807" s="254">
        <f t="shared" si="95"/>
        <v>0</v>
      </c>
      <c r="AI807" s="254">
        <f t="shared" si="96"/>
        <v>0</v>
      </c>
      <c r="AN807">
        <f t="shared" si="99"/>
        <v>0</v>
      </c>
      <c r="AO807" s="254">
        <f t="shared" si="100"/>
        <v>0</v>
      </c>
    </row>
    <row r="808" spans="32:41" x14ac:dyDescent="0.3">
      <c r="AF808">
        <f t="shared" si="97"/>
        <v>0</v>
      </c>
      <c r="AG808">
        <f t="shared" si="98"/>
        <v>0</v>
      </c>
      <c r="AH808" s="254">
        <f t="shared" si="95"/>
        <v>0</v>
      </c>
      <c r="AI808" s="254">
        <f t="shared" si="96"/>
        <v>0</v>
      </c>
      <c r="AN808">
        <f t="shared" si="99"/>
        <v>0</v>
      </c>
      <c r="AO808" s="254">
        <f t="shared" si="100"/>
        <v>0</v>
      </c>
    </row>
    <row r="809" spans="32:41" x14ac:dyDescent="0.3">
      <c r="AF809">
        <f t="shared" si="97"/>
        <v>0</v>
      </c>
      <c r="AG809">
        <f t="shared" si="98"/>
        <v>0</v>
      </c>
      <c r="AH809" s="254">
        <f t="shared" si="95"/>
        <v>0</v>
      </c>
      <c r="AI809" s="254">
        <f t="shared" si="96"/>
        <v>0</v>
      </c>
      <c r="AN809">
        <f t="shared" si="99"/>
        <v>0</v>
      </c>
      <c r="AO809" s="254">
        <f t="shared" si="100"/>
        <v>0</v>
      </c>
    </row>
    <row r="810" spans="32:41" x14ac:dyDescent="0.3">
      <c r="AF810">
        <f t="shared" si="97"/>
        <v>0</v>
      </c>
      <c r="AG810">
        <f t="shared" si="98"/>
        <v>0</v>
      </c>
      <c r="AH810" s="254">
        <f t="shared" si="95"/>
        <v>0</v>
      </c>
      <c r="AI810" s="254">
        <f t="shared" si="96"/>
        <v>0</v>
      </c>
      <c r="AN810">
        <f t="shared" si="99"/>
        <v>0</v>
      </c>
      <c r="AO810" s="254">
        <f t="shared" si="100"/>
        <v>0</v>
      </c>
    </row>
    <row r="811" spans="32:41" x14ac:dyDescent="0.3">
      <c r="AF811">
        <f t="shared" si="97"/>
        <v>0</v>
      </c>
      <c r="AG811">
        <f t="shared" si="98"/>
        <v>0</v>
      </c>
      <c r="AH811" s="254">
        <f t="shared" si="95"/>
        <v>0</v>
      </c>
      <c r="AI811" s="254">
        <f t="shared" si="96"/>
        <v>0</v>
      </c>
      <c r="AN811">
        <f t="shared" si="99"/>
        <v>0</v>
      </c>
      <c r="AO811" s="254">
        <f t="shared" si="100"/>
        <v>0</v>
      </c>
    </row>
    <row r="812" spans="32:41" x14ac:dyDescent="0.3">
      <c r="AF812">
        <f t="shared" si="97"/>
        <v>0</v>
      </c>
      <c r="AG812">
        <f t="shared" si="98"/>
        <v>0</v>
      </c>
      <c r="AH812" s="254">
        <f t="shared" si="95"/>
        <v>0</v>
      </c>
      <c r="AI812" s="254">
        <f t="shared" si="96"/>
        <v>0</v>
      </c>
      <c r="AN812">
        <f t="shared" si="99"/>
        <v>0</v>
      </c>
      <c r="AO812" s="254">
        <f t="shared" si="100"/>
        <v>0</v>
      </c>
    </row>
    <row r="813" spans="32:41" x14ac:dyDescent="0.3">
      <c r="AF813">
        <f t="shared" si="97"/>
        <v>0</v>
      </c>
      <c r="AG813">
        <f t="shared" si="98"/>
        <v>0</v>
      </c>
      <c r="AH813" s="254">
        <f t="shared" si="95"/>
        <v>0</v>
      </c>
      <c r="AI813" s="254">
        <f t="shared" si="96"/>
        <v>0</v>
      </c>
      <c r="AN813">
        <f t="shared" si="99"/>
        <v>0</v>
      </c>
      <c r="AO813" s="254">
        <f t="shared" si="100"/>
        <v>0</v>
      </c>
    </row>
    <row r="814" spans="32:41" x14ac:dyDescent="0.3">
      <c r="AF814">
        <f t="shared" si="97"/>
        <v>0</v>
      </c>
      <c r="AG814">
        <f t="shared" si="98"/>
        <v>0</v>
      </c>
      <c r="AH814" s="254">
        <f t="shared" si="95"/>
        <v>0</v>
      </c>
      <c r="AI814" s="254">
        <f t="shared" si="96"/>
        <v>0</v>
      </c>
      <c r="AN814">
        <f t="shared" si="99"/>
        <v>0</v>
      </c>
      <c r="AO814" s="254">
        <f t="shared" si="100"/>
        <v>0</v>
      </c>
    </row>
    <row r="815" spans="32:41" x14ac:dyDescent="0.3">
      <c r="AF815">
        <f t="shared" si="97"/>
        <v>0</v>
      </c>
      <c r="AG815">
        <f t="shared" si="98"/>
        <v>0</v>
      </c>
      <c r="AH815" s="254">
        <f t="shared" si="95"/>
        <v>0</v>
      </c>
      <c r="AI815" s="254">
        <f t="shared" si="96"/>
        <v>0</v>
      </c>
      <c r="AN815">
        <f t="shared" si="99"/>
        <v>0</v>
      </c>
      <c r="AO815" s="254">
        <f t="shared" si="100"/>
        <v>0</v>
      </c>
    </row>
    <row r="816" spans="32:41" x14ac:dyDescent="0.3">
      <c r="AF816">
        <f t="shared" si="97"/>
        <v>0</v>
      </c>
      <c r="AG816">
        <f t="shared" si="98"/>
        <v>0</v>
      </c>
      <c r="AH816" s="254">
        <f t="shared" si="95"/>
        <v>0</v>
      </c>
      <c r="AI816" s="254">
        <f t="shared" si="96"/>
        <v>0</v>
      </c>
      <c r="AN816">
        <f t="shared" si="99"/>
        <v>0</v>
      </c>
      <c r="AO816" s="254">
        <f t="shared" si="100"/>
        <v>0</v>
      </c>
    </row>
    <row r="817" spans="32:41" x14ac:dyDescent="0.3">
      <c r="AF817">
        <f t="shared" si="97"/>
        <v>0</v>
      </c>
      <c r="AG817">
        <f t="shared" si="98"/>
        <v>0</v>
      </c>
      <c r="AH817" s="254">
        <f t="shared" si="95"/>
        <v>0</v>
      </c>
      <c r="AI817" s="254">
        <f t="shared" si="96"/>
        <v>0</v>
      </c>
      <c r="AN817">
        <f t="shared" si="99"/>
        <v>0</v>
      </c>
      <c r="AO817" s="254">
        <f t="shared" si="100"/>
        <v>0</v>
      </c>
    </row>
    <row r="818" spans="32:41" x14ac:dyDescent="0.3">
      <c r="AF818">
        <f t="shared" si="97"/>
        <v>0</v>
      </c>
      <c r="AG818">
        <f t="shared" si="98"/>
        <v>0</v>
      </c>
      <c r="AH818" s="254">
        <f t="shared" si="95"/>
        <v>0</v>
      </c>
      <c r="AI818" s="254">
        <f t="shared" si="96"/>
        <v>0</v>
      </c>
      <c r="AN818">
        <f t="shared" si="99"/>
        <v>0</v>
      </c>
      <c r="AO818" s="254">
        <f t="shared" si="100"/>
        <v>0</v>
      </c>
    </row>
    <row r="819" spans="32:41" x14ac:dyDescent="0.3">
      <c r="AF819">
        <f t="shared" si="97"/>
        <v>0</v>
      </c>
      <c r="AG819">
        <f t="shared" si="98"/>
        <v>0</v>
      </c>
      <c r="AH819" s="254">
        <f t="shared" si="95"/>
        <v>0</v>
      </c>
      <c r="AI819" s="254">
        <f t="shared" si="96"/>
        <v>0</v>
      </c>
      <c r="AN819">
        <f t="shared" si="99"/>
        <v>0</v>
      </c>
      <c r="AO819" s="254">
        <f t="shared" si="100"/>
        <v>0</v>
      </c>
    </row>
    <row r="820" spans="32:41" x14ac:dyDescent="0.3">
      <c r="AF820">
        <f t="shared" si="97"/>
        <v>0</v>
      </c>
      <c r="AG820">
        <f t="shared" si="98"/>
        <v>0</v>
      </c>
      <c r="AH820" s="254">
        <f t="shared" si="95"/>
        <v>0</v>
      </c>
      <c r="AI820" s="254">
        <f t="shared" si="96"/>
        <v>0</v>
      </c>
      <c r="AN820">
        <f t="shared" si="99"/>
        <v>0</v>
      </c>
      <c r="AO820" s="254">
        <f t="shared" si="100"/>
        <v>0</v>
      </c>
    </row>
    <row r="821" spans="32:41" x14ac:dyDescent="0.3">
      <c r="AF821">
        <f t="shared" si="97"/>
        <v>0</v>
      </c>
      <c r="AG821">
        <f t="shared" si="98"/>
        <v>0</v>
      </c>
      <c r="AH821" s="254">
        <f t="shared" si="95"/>
        <v>0</v>
      </c>
      <c r="AI821" s="254">
        <f t="shared" si="96"/>
        <v>0</v>
      </c>
      <c r="AN821">
        <f t="shared" si="99"/>
        <v>0</v>
      </c>
      <c r="AO821" s="254">
        <f t="shared" si="100"/>
        <v>0</v>
      </c>
    </row>
    <row r="822" spans="32:41" x14ac:dyDescent="0.3">
      <c r="AF822">
        <f t="shared" si="97"/>
        <v>0</v>
      </c>
      <c r="AG822">
        <f t="shared" si="98"/>
        <v>0</v>
      </c>
      <c r="AH822" s="254">
        <f t="shared" si="95"/>
        <v>0</v>
      </c>
      <c r="AI822" s="254">
        <f t="shared" si="96"/>
        <v>0</v>
      </c>
      <c r="AN822">
        <f t="shared" si="99"/>
        <v>0</v>
      </c>
      <c r="AO822" s="254">
        <f t="shared" si="100"/>
        <v>0</v>
      </c>
    </row>
    <row r="823" spans="32:41" x14ac:dyDescent="0.3">
      <c r="AF823">
        <f t="shared" si="97"/>
        <v>0</v>
      </c>
      <c r="AG823">
        <f t="shared" si="98"/>
        <v>0</v>
      </c>
      <c r="AH823" s="254">
        <f t="shared" si="95"/>
        <v>0</v>
      </c>
      <c r="AI823" s="254">
        <f t="shared" si="96"/>
        <v>0</v>
      </c>
      <c r="AN823">
        <f t="shared" si="99"/>
        <v>0</v>
      </c>
      <c r="AO823" s="254">
        <f t="shared" si="100"/>
        <v>0</v>
      </c>
    </row>
    <row r="824" spans="32:41" x14ac:dyDescent="0.3">
      <c r="AF824">
        <f t="shared" si="97"/>
        <v>0</v>
      </c>
      <c r="AG824">
        <f t="shared" si="98"/>
        <v>0</v>
      </c>
      <c r="AH824" s="254">
        <f t="shared" si="95"/>
        <v>0</v>
      </c>
      <c r="AI824" s="254">
        <f t="shared" si="96"/>
        <v>0</v>
      </c>
      <c r="AN824">
        <f t="shared" si="99"/>
        <v>0</v>
      </c>
      <c r="AO824" s="254">
        <f t="shared" si="100"/>
        <v>0</v>
      </c>
    </row>
    <row r="825" spans="32:41" x14ac:dyDescent="0.3">
      <c r="AF825">
        <f t="shared" si="97"/>
        <v>0</v>
      </c>
      <c r="AG825">
        <f t="shared" si="98"/>
        <v>0</v>
      </c>
      <c r="AH825" s="254">
        <f t="shared" si="95"/>
        <v>0</v>
      </c>
      <c r="AI825" s="254">
        <f t="shared" si="96"/>
        <v>0</v>
      </c>
      <c r="AN825">
        <f t="shared" si="99"/>
        <v>0</v>
      </c>
      <c r="AO825" s="254">
        <f t="shared" si="100"/>
        <v>0</v>
      </c>
    </row>
    <row r="826" spans="32:41" x14ac:dyDescent="0.3">
      <c r="AF826">
        <f t="shared" si="97"/>
        <v>0</v>
      </c>
      <c r="AG826">
        <f t="shared" si="98"/>
        <v>0</v>
      </c>
      <c r="AH826" s="254">
        <f t="shared" si="95"/>
        <v>0</v>
      </c>
      <c r="AI826" s="254">
        <f t="shared" si="96"/>
        <v>0</v>
      </c>
      <c r="AN826">
        <f t="shared" si="99"/>
        <v>0</v>
      </c>
      <c r="AO826" s="254">
        <f t="shared" si="100"/>
        <v>0</v>
      </c>
    </row>
    <row r="827" spans="32:41" x14ac:dyDescent="0.3">
      <c r="AF827">
        <f t="shared" si="97"/>
        <v>0</v>
      </c>
      <c r="AG827">
        <f t="shared" si="98"/>
        <v>0</v>
      </c>
      <c r="AH827" s="254">
        <f t="shared" si="95"/>
        <v>0</v>
      </c>
      <c r="AI827" s="254">
        <f t="shared" si="96"/>
        <v>0</v>
      </c>
      <c r="AN827">
        <f t="shared" si="99"/>
        <v>0</v>
      </c>
      <c r="AO827" s="254">
        <f t="shared" si="100"/>
        <v>0</v>
      </c>
    </row>
    <row r="828" spans="32:41" x14ac:dyDescent="0.3">
      <c r="AF828">
        <f t="shared" si="97"/>
        <v>0</v>
      </c>
      <c r="AG828">
        <f t="shared" si="98"/>
        <v>0</v>
      </c>
      <c r="AH828" s="254">
        <f t="shared" si="95"/>
        <v>0</v>
      </c>
      <c r="AI828" s="254">
        <f t="shared" si="96"/>
        <v>0</v>
      </c>
      <c r="AN828">
        <f t="shared" si="99"/>
        <v>0</v>
      </c>
      <c r="AO828" s="254">
        <f t="shared" si="100"/>
        <v>0</v>
      </c>
    </row>
    <row r="829" spans="32:41" x14ac:dyDescent="0.3">
      <c r="AF829">
        <f t="shared" si="97"/>
        <v>0</v>
      </c>
      <c r="AG829">
        <f t="shared" si="98"/>
        <v>0</v>
      </c>
      <c r="AH829" s="254">
        <f t="shared" si="95"/>
        <v>0</v>
      </c>
      <c r="AI829" s="254">
        <f t="shared" si="96"/>
        <v>0</v>
      </c>
      <c r="AN829">
        <f t="shared" si="99"/>
        <v>0</v>
      </c>
      <c r="AO829" s="254">
        <f t="shared" si="100"/>
        <v>0</v>
      </c>
    </row>
    <row r="830" spans="32:41" x14ac:dyDescent="0.3">
      <c r="AF830">
        <f t="shared" si="97"/>
        <v>0</v>
      </c>
      <c r="AG830">
        <f t="shared" si="98"/>
        <v>0</v>
      </c>
      <c r="AH830" s="254">
        <f t="shared" si="95"/>
        <v>0</v>
      </c>
      <c r="AI830" s="254">
        <f t="shared" si="96"/>
        <v>0</v>
      </c>
      <c r="AN830">
        <f t="shared" si="99"/>
        <v>0</v>
      </c>
      <c r="AO830" s="254">
        <f t="shared" si="100"/>
        <v>0</v>
      </c>
    </row>
    <row r="831" spans="32:41" x14ac:dyDescent="0.3">
      <c r="AF831">
        <f t="shared" si="97"/>
        <v>0</v>
      </c>
      <c r="AG831">
        <f t="shared" si="98"/>
        <v>0</v>
      </c>
      <c r="AH831" s="254">
        <f t="shared" si="95"/>
        <v>0</v>
      </c>
      <c r="AI831" s="254">
        <f t="shared" si="96"/>
        <v>0</v>
      </c>
      <c r="AN831">
        <f t="shared" si="99"/>
        <v>0</v>
      </c>
      <c r="AO831" s="254">
        <f t="shared" si="100"/>
        <v>0</v>
      </c>
    </row>
    <row r="832" spans="32:41" x14ac:dyDescent="0.3">
      <c r="AF832">
        <f t="shared" si="97"/>
        <v>0</v>
      </c>
      <c r="AG832">
        <f t="shared" si="98"/>
        <v>0</v>
      </c>
      <c r="AH832" s="254">
        <f t="shared" si="95"/>
        <v>0</v>
      </c>
      <c r="AI832" s="254">
        <f t="shared" si="96"/>
        <v>0</v>
      </c>
      <c r="AN832">
        <f t="shared" si="99"/>
        <v>0</v>
      </c>
      <c r="AO832" s="254">
        <f t="shared" si="100"/>
        <v>0</v>
      </c>
    </row>
    <row r="833" spans="32:41" x14ac:dyDescent="0.3">
      <c r="AF833">
        <f t="shared" si="97"/>
        <v>0</v>
      </c>
      <c r="AG833">
        <f t="shared" si="98"/>
        <v>0</v>
      </c>
      <c r="AH833" s="254">
        <f t="shared" si="95"/>
        <v>0</v>
      </c>
      <c r="AI833" s="254">
        <f t="shared" si="96"/>
        <v>0</v>
      </c>
      <c r="AN833">
        <f t="shared" si="99"/>
        <v>0</v>
      </c>
      <c r="AO833" s="254">
        <f t="shared" si="100"/>
        <v>0</v>
      </c>
    </row>
    <row r="834" spans="32:41" x14ac:dyDescent="0.3">
      <c r="AF834">
        <f t="shared" si="97"/>
        <v>0</v>
      </c>
      <c r="AG834">
        <f t="shared" si="98"/>
        <v>0</v>
      </c>
      <c r="AH834" s="254">
        <f t="shared" ref="AH834:AH897" si="101">G835</f>
        <v>0</v>
      </c>
      <c r="AI834" s="254">
        <f t="shared" ref="AI834:AI897" si="102">H835</f>
        <v>0</v>
      </c>
      <c r="AN834">
        <f t="shared" si="99"/>
        <v>0</v>
      </c>
      <c r="AO834" s="254">
        <f t="shared" si="100"/>
        <v>0</v>
      </c>
    </row>
    <row r="835" spans="32:41" x14ac:dyDescent="0.3">
      <c r="AF835">
        <f t="shared" ref="AF835:AF898" si="103">H835</f>
        <v>0</v>
      </c>
      <c r="AG835">
        <f t="shared" ref="AG835:AG898" si="104">$F$6</f>
        <v>0</v>
      </c>
      <c r="AH835" s="254">
        <f t="shared" si="101"/>
        <v>0</v>
      </c>
      <c r="AI835" s="254">
        <f t="shared" si="102"/>
        <v>0</v>
      </c>
      <c r="AN835">
        <f t="shared" si="99"/>
        <v>0</v>
      </c>
      <c r="AO835" s="254">
        <f t="shared" si="100"/>
        <v>0</v>
      </c>
    </row>
    <row r="836" spans="32:41" x14ac:dyDescent="0.3">
      <c r="AF836">
        <f t="shared" si="103"/>
        <v>0</v>
      </c>
      <c r="AG836">
        <f t="shared" si="104"/>
        <v>0</v>
      </c>
      <c r="AH836" s="254">
        <f t="shared" si="101"/>
        <v>0</v>
      </c>
      <c r="AI836" s="254">
        <f t="shared" si="102"/>
        <v>0</v>
      </c>
      <c r="AN836">
        <f t="shared" si="99"/>
        <v>0</v>
      </c>
      <c r="AO836" s="254">
        <f t="shared" si="100"/>
        <v>0</v>
      </c>
    </row>
    <row r="837" spans="32:41" x14ac:dyDescent="0.3">
      <c r="AF837">
        <f t="shared" si="103"/>
        <v>0</v>
      </c>
      <c r="AG837">
        <f t="shared" si="104"/>
        <v>0</v>
      </c>
      <c r="AH837" s="254">
        <f t="shared" si="101"/>
        <v>0</v>
      </c>
      <c r="AI837" s="254">
        <f t="shared" si="102"/>
        <v>0</v>
      </c>
      <c r="AN837">
        <f t="shared" si="99"/>
        <v>0</v>
      </c>
      <c r="AO837" s="254">
        <f t="shared" si="100"/>
        <v>0</v>
      </c>
    </row>
    <row r="838" spans="32:41" x14ac:dyDescent="0.3">
      <c r="AF838">
        <f t="shared" si="103"/>
        <v>0</v>
      </c>
      <c r="AG838">
        <f t="shared" si="104"/>
        <v>0</v>
      </c>
      <c r="AH838" s="254">
        <f t="shared" si="101"/>
        <v>0</v>
      </c>
      <c r="AI838" s="254">
        <f t="shared" si="102"/>
        <v>0</v>
      </c>
      <c r="AN838">
        <f t="shared" si="99"/>
        <v>0</v>
      </c>
      <c r="AO838" s="254">
        <f t="shared" si="100"/>
        <v>0</v>
      </c>
    </row>
    <row r="839" spans="32:41" x14ac:dyDescent="0.3">
      <c r="AF839">
        <f t="shared" si="103"/>
        <v>0</v>
      </c>
      <c r="AG839">
        <f t="shared" si="104"/>
        <v>0</v>
      </c>
      <c r="AH839" s="254">
        <f t="shared" si="101"/>
        <v>0</v>
      </c>
      <c r="AI839" s="254">
        <f t="shared" si="102"/>
        <v>0</v>
      </c>
      <c r="AN839">
        <f t="shared" si="99"/>
        <v>0</v>
      </c>
      <c r="AO839" s="254">
        <f t="shared" si="100"/>
        <v>0</v>
      </c>
    </row>
    <row r="840" spans="32:41" x14ac:dyDescent="0.3">
      <c r="AF840">
        <f t="shared" si="103"/>
        <v>0</v>
      </c>
      <c r="AG840">
        <f t="shared" si="104"/>
        <v>0</v>
      </c>
      <c r="AH840" s="254">
        <f t="shared" si="101"/>
        <v>0</v>
      </c>
      <c r="AI840" s="254">
        <f t="shared" si="102"/>
        <v>0</v>
      </c>
      <c r="AN840">
        <f t="shared" si="99"/>
        <v>0</v>
      </c>
      <c r="AO840" s="254">
        <f t="shared" si="100"/>
        <v>0</v>
      </c>
    </row>
    <row r="841" spans="32:41" x14ac:dyDescent="0.3">
      <c r="AF841">
        <f t="shared" si="103"/>
        <v>0</v>
      </c>
      <c r="AG841">
        <f t="shared" si="104"/>
        <v>0</v>
      </c>
      <c r="AH841" s="254">
        <f t="shared" si="101"/>
        <v>0</v>
      </c>
      <c r="AI841" s="254">
        <f t="shared" si="102"/>
        <v>0</v>
      </c>
      <c r="AN841">
        <f t="shared" ref="AN841:AN904" si="105">I842</f>
        <v>0</v>
      </c>
      <c r="AO841" s="254">
        <f t="shared" si="100"/>
        <v>0</v>
      </c>
    </row>
    <row r="842" spans="32:41" x14ac:dyDescent="0.3">
      <c r="AF842">
        <f t="shared" si="103"/>
        <v>0</v>
      </c>
      <c r="AG842">
        <f t="shared" si="104"/>
        <v>0</v>
      </c>
      <c r="AH842" s="254">
        <f t="shared" si="101"/>
        <v>0</v>
      </c>
      <c r="AI842" s="254">
        <f t="shared" si="102"/>
        <v>0</v>
      </c>
      <c r="AN842">
        <f t="shared" si="105"/>
        <v>0</v>
      </c>
      <c r="AO842" s="254">
        <f t="shared" si="100"/>
        <v>0</v>
      </c>
    </row>
    <row r="843" spans="32:41" x14ac:dyDescent="0.3">
      <c r="AF843">
        <f t="shared" si="103"/>
        <v>0</v>
      </c>
      <c r="AG843">
        <f t="shared" si="104"/>
        <v>0</v>
      </c>
      <c r="AH843" s="254">
        <f t="shared" si="101"/>
        <v>0</v>
      </c>
      <c r="AI843" s="254">
        <f t="shared" si="102"/>
        <v>0</v>
      </c>
      <c r="AN843">
        <f t="shared" si="105"/>
        <v>0</v>
      </c>
      <c r="AO843" s="254">
        <f t="shared" ref="AO843:AO906" si="106">J844</f>
        <v>0</v>
      </c>
    </row>
    <row r="844" spans="32:41" x14ac:dyDescent="0.3">
      <c r="AF844">
        <f t="shared" si="103"/>
        <v>0</v>
      </c>
      <c r="AG844">
        <f t="shared" si="104"/>
        <v>0</v>
      </c>
      <c r="AH844" s="254">
        <f t="shared" si="101"/>
        <v>0</v>
      </c>
      <c r="AI844" s="254">
        <f t="shared" si="102"/>
        <v>0</v>
      </c>
      <c r="AN844">
        <f t="shared" si="105"/>
        <v>0</v>
      </c>
      <c r="AO844" s="254">
        <f t="shared" si="106"/>
        <v>0</v>
      </c>
    </row>
    <row r="845" spans="32:41" x14ac:dyDescent="0.3">
      <c r="AF845">
        <f t="shared" si="103"/>
        <v>0</v>
      </c>
      <c r="AG845">
        <f t="shared" si="104"/>
        <v>0</v>
      </c>
      <c r="AH845" s="254">
        <f t="shared" si="101"/>
        <v>0</v>
      </c>
      <c r="AI845" s="254">
        <f t="shared" si="102"/>
        <v>0</v>
      </c>
      <c r="AN845">
        <f t="shared" si="105"/>
        <v>0</v>
      </c>
      <c r="AO845" s="254">
        <f t="shared" si="106"/>
        <v>0</v>
      </c>
    </row>
    <row r="846" spans="32:41" x14ac:dyDescent="0.3">
      <c r="AF846">
        <f t="shared" si="103"/>
        <v>0</v>
      </c>
      <c r="AG846">
        <f t="shared" si="104"/>
        <v>0</v>
      </c>
      <c r="AH846" s="254">
        <f t="shared" si="101"/>
        <v>0</v>
      </c>
      <c r="AI846" s="254">
        <f t="shared" si="102"/>
        <v>0</v>
      </c>
      <c r="AN846">
        <f t="shared" si="105"/>
        <v>0</v>
      </c>
      <c r="AO846" s="254">
        <f t="shared" si="106"/>
        <v>0</v>
      </c>
    </row>
    <row r="847" spans="32:41" x14ac:dyDescent="0.3">
      <c r="AF847">
        <f t="shared" si="103"/>
        <v>0</v>
      </c>
      <c r="AG847">
        <f t="shared" si="104"/>
        <v>0</v>
      </c>
      <c r="AH847" s="254">
        <f t="shared" si="101"/>
        <v>0</v>
      </c>
      <c r="AI847" s="254">
        <f t="shared" si="102"/>
        <v>0</v>
      </c>
      <c r="AN847">
        <f t="shared" si="105"/>
        <v>0</v>
      </c>
      <c r="AO847" s="254">
        <f t="shared" si="106"/>
        <v>0</v>
      </c>
    </row>
    <row r="848" spans="32:41" x14ac:dyDescent="0.3">
      <c r="AF848">
        <f t="shared" si="103"/>
        <v>0</v>
      </c>
      <c r="AG848">
        <f t="shared" si="104"/>
        <v>0</v>
      </c>
      <c r="AH848" s="254">
        <f t="shared" si="101"/>
        <v>0</v>
      </c>
      <c r="AI848" s="254">
        <f t="shared" si="102"/>
        <v>0</v>
      </c>
      <c r="AN848">
        <f t="shared" si="105"/>
        <v>0</v>
      </c>
      <c r="AO848" s="254">
        <f t="shared" si="106"/>
        <v>0</v>
      </c>
    </row>
    <row r="849" spans="32:41" x14ac:dyDescent="0.3">
      <c r="AF849">
        <f t="shared" si="103"/>
        <v>0</v>
      </c>
      <c r="AG849">
        <f t="shared" si="104"/>
        <v>0</v>
      </c>
      <c r="AH849" s="254">
        <f t="shared" si="101"/>
        <v>0</v>
      </c>
      <c r="AI849" s="254">
        <f t="shared" si="102"/>
        <v>0</v>
      </c>
      <c r="AN849">
        <f t="shared" si="105"/>
        <v>0</v>
      </c>
      <c r="AO849" s="254">
        <f t="shared" si="106"/>
        <v>0</v>
      </c>
    </row>
    <row r="850" spans="32:41" x14ac:dyDescent="0.3">
      <c r="AF850">
        <f t="shared" si="103"/>
        <v>0</v>
      </c>
      <c r="AG850">
        <f t="shared" si="104"/>
        <v>0</v>
      </c>
      <c r="AH850" s="254">
        <f t="shared" si="101"/>
        <v>0</v>
      </c>
      <c r="AI850" s="254">
        <f t="shared" si="102"/>
        <v>0</v>
      </c>
      <c r="AN850">
        <f t="shared" si="105"/>
        <v>0</v>
      </c>
      <c r="AO850" s="254">
        <f t="shared" si="106"/>
        <v>0</v>
      </c>
    </row>
    <row r="851" spans="32:41" x14ac:dyDescent="0.3">
      <c r="AF851">
        <f t="shared" si="103"/>
        <v>0</v>
      </c>
      <c r="AG851">
        <f t="shared" si="104"/>
        <v>0</v>
      </c>
      <c r="AH851" s="254">
        <f t="shared" si="101"/>
        <v>0</v>
      </c>
      <c r="AI851" s="254">
        <f t="shared" si="102"/>
        <v>0</v>
      </c>
      <c r="AN851">
        <f t="shared" si="105"/>
        <v>0</v>
      </c>
      <c r="AO851" s="254">
        <f t="shared" si="106"/>
        <v>0</v>
      </c>
    </row>
    <row r="852" spans="32:41" x14ac:dyDescent="0.3">
      <c r="AF852">
        <f t="shared" si="103"/>
        <v>0</v>
      </c>
      <c r="AG852">
        <f t="shared" si="104"/>
        <v>0</v>
      </c>
      <c r="AH852" s="254">
        <f t="shared" si="101"/>
        <v>0</v>
      </c>
      <c r="AI852" s="254">
        <f t="shared" si="102"/>
        <v>0</v>
      </c>
      <c r="AN852">
        <f t="shared" si="105"/>
        <v>0</v>
      </c>
      <c r="AO852" s="254">
        <f t="shared" si="106"/>
        <v>0</v>
      </c>
    </row>
    <row r="853" spans="32:41" x14ac:dyDescent="0.3">
      <c r="AF853">
        <f t="shared" si="103"/>
        <v>0</v>
      </c>
      <c r="AG853">
        <f t="shared" si="104"/>
        <v>0</v>
      </c>
      <c r="AH853" s="254">
        <f t="shared" si="101"/>
        <v>0</v>
      </c>
      <c r="AI853" s="254">
        <f t="shared" si="102"/>
        <v>0</v>
      </c>
      <c r="AN853">
        <f t="shared" si="105"/>
        <v>0</v>
      </c>
      <c r="AO853" s="254">
        <f t="shared" si="106"/>
        <v>0</v>
      </c>
    </row>
    <row r="854" spans="32:41" x14ac:dyDescent="0.3">
      <c r="AF854">
        <f t="shared" si="103"/>
        <v>0</v>
      </c>
      <c r="AG854">
        <f t="shared" si="104"/>
        <v>0</v>
      </c>
      <c r="AH854" s="254">
        <f t="shared" si="101"/>
        <v>0</v>
      </c>
      <c r="AI854" s="254">
        <f t="shared" si="102"/>
        <v>0</v>
      </c>
      <c r="AN854">
        <f t="shared" si="105"/>
        <v>0</v>
      </c>
      <c r="AO854" s="254">
        <f t="shared" si="106"/>
        <v>0</v>
      </c>
    </row>
    <row r="855" spans="32:41" x14ac:dyDescent="0.3">
      <c r="AF855">
        <f t="shared" si="103"/>
        <v>0</v>
      </c>
      <c r="AG855">
        <f t="shared" si="104"/>
        <v>0</v>
      </c>
      <c r="AH855" s="254">
        <f t="shared" si="101"/>
        <v>0</v>
      </c>
      <c r="AI855" s="254">
        <f t="shared" si="102"/>
        <v>0</v>
      </c>
      <c r="AN855">
        <f t="shared" si="105"/>
        <v>0</v>
      </c>
      <c r="AO855" s="254">
        <f t="shared" si="106"/>
        <v>0</v>
      </c>
    </row>
    <row r="856" spans="32:41" x14ac:dyDescent="0.3">
      <c r="AF856">
        <f t="shared" si="103"/>
        <v>0</v>
      </c>
      <c r="AG856">
        <f t="shared" si="104"/>
        <v>0</v>
      </c>
      <c r="AH856" s="254">
        <f t="shared" si="101"/>
        <v>0</v>
      </c>
      <c r="AI856" s="254">
        <f t="shared" si="102"/>
        <v>0</v>
      </c>
      <c r="AN856">
        <f t="shared" si="105"/>
        <v>0</v>
      </c>
      <c r="AO856" s="254">
        <f t="shared" si="106"/>
        <v>0</v>
      </c>
    </row>
    <row r="857" spans="32:41" x14ac:dyDescent="0.3">
      <c r="AF857">
        <f t="shared" si="103"/>
        <v>0</v>
      </c>
      <c r="AG857">
        <f t="shared" si="104"/>
        <v>0</v>
      </c>
      <c r="AH857" s="254">
        <f t="shared" si="101"/>
        <v>0</v>
      </c>
      <c r="AI857" s="254">
        <f t="shared" si="102"/>
        <v>0</v>
      </c>
      <c r="AN857">
        <f t="shared" si="105"/>
        <v>0</v>
      </c>
      <c r="AO857" s="254">
        <f t="shared" si="106"/>
        <v>0</v>
      </c>
    </row>
    <row r="858" spans="32:41" x14ac:dyDescent="0.3">
      <c r="AF858">
        <f t="shared" si="103"/>
        <v>0</v>
      </c>
      <c r="AG858">
        <f t="shared" si="104"/>
        <v>0</v>
      </c>
      <c r="AH858" s="254">
        <f t="shared" si="101"/>
        <v>0</v>
      </c>
      <c r="AI858" s="254">
        <f t="shared" si="102"/>
        <v>0</v>
      </c>
      <c r="AN858">
        <f t="shared" si="105"/>
        <v>0</v>
      </c>
      <c r="AO858" s="254">
        <f t="shared" si="106"/>
        <v>0</v>
      </c>
    </row>
    <row r="859" spans="32:41" x14ac:dyDescent="0.3">
      <c r="AF859">
        <f t="shared" si="103"/>
        <v>0</v>
      </c>
      <c r="AG859">
        <f t="shared" si="104"/>
        <v>0</v>
      </c>
      <c r="AH859" s="254">
        <f t="shared" si="101"/>
        <v>0</v>
      </c>
      <c r="AI859" s="254">
        <f t="shared" si="102"/>
        <v>0</v>
      </c>
      <c r="AN859">
        <f t="shared" si="105"/>
        <v>0</v>
      </c>
      <c r="AO859" s="254">
        <f t="shared" si="106"/>
        <v>0</v>
      </c>
    </row>
    <row r="860" spans="32:41" x14ac:dyDescent="0.3">
      <c r="AF860">
        <f t="shared" si="103"/>
        <v>0</v>
      </c>
      <c r="AG860">
        <f t="shared" si="104"/>
        <v>0</v>
      </c>
      <c r="AH860" s="254">
        <f t="shared" si="101"/>
        <v>0</v>
      </c>
      <c r="AI860" s="254">
        <f t="shared" si="102"/>
        <v>0</v>
      </c>
      <c r="AN860">
        <f t="shared" si="105"/>
        <v>0</v>
      </c>
      <c r="AO860" s="254">
        <f t="shared" si="106"/>
        <v>0</v>
      </c>
    </row>
    <row r="861" spans="32:41" x14ac:dyDescent="0.3">
      <c r="AF861">
        <f t="shared" si="103"/>
        <v>0</v>
      </c>
      <c r="AG861">
        <f t="shared" si="104"/>
        <v>0</v>
      </c>
      <c r="AH861" s="254">
        <f t="shared" si="101"/>
        <v>0</v>
      </c>
      <c r="AI861" s="254">
        <f t="shared" si="102"/>
        <v>0</v>
      </c>
      <c r="AN861">
        <f t="shared" si="105"/>
        <v>0</v>
      </c>
      <c r="AO861" s="254">
        <f t="shared" si="106"/>
        <v>0</v>
      </c>
    </row>
    <row r="862" spans="32:41" x14ac:dyDescent="0.3">
      <c r="AF862">
        <f t="shared" si="103"/>
        <v>0</v>
      </c>
      <c r="AG862">
        <f t="shared" si="104"/>
        <v>0</v>
      </c>
      <c r="AH862" s="254">
        <f t="shared" si="101"/>
        <v>0</v>
      </c>
      <c r="AI862" s="254">
        <f t="shared" si="102"/>
        <v>0</v>
      </c>
      <c r="AN862">
        <f t="shared" si="105"/>
        <v>0</v>
      </c>
      <c r="AO862" s="254">
        <f t="shared" si="106"/>
        <v>0</v>
      </c>
    </row>
    <row r="863" spans="32:41" x14ac:dyDescent="0.3">
      <c r="AF863">
        <f t="shared" si="103"/>
        <v>0</v>
      </c>
      <c r="AG863">
        <f t="shared" si="104"/>
        <v>0</v>
      </c>
      <c r="AH863" s="254">
        <f t="shared" si="101"/>
        <v>0</v>
      </c>
      <c r="AI863" s="254">
        <f t="shared" si="102"/>
        <v>0</v>
      </c>
      <c r="AN863">
        <f t="shared" si="105"/>
        <v>0</v>
      </c>
      <c r="AO863" s="254">
        <f t="shared" si="106"/>
        <v>0</v>
      </c>
    </row>
    <row r="864" spans="32:41" x14ac:dyDescent="0.3">
      <c r="AF864">
        <f t="shared" si="103"/>
        <v>0</v>
      </c>
      <c r="AG864">
        <f t="shared" si="104"/>
        <v>0</v>
      </c>
      <c r="AH864" s="254">
        <f t="shared" si="101"/>
        <v>0</v>
      </c>
      <c r="AI864" s="254">
        <f t="shared" si="102"/>
        <v>0</v>
      </c>
      <c r="AN864">
        <f t="shared" si="105"/>
        <v>0</v>
      </c>
      <c r="AO864" s="254">
        <f t="shared" si="106"/>
        <v>0</v>
      </c>
    </row>
    <row r="865" spans="32:41" x14ac:dyDescent="0.3">
      <c r="AF865">
        <f t="shared" si="103"/>
        <v>0</v>
      </c>
      <c r="AG865">
        <f t="shared" si="104"/>
        <v>0</v>
      </c>
      <c r="AH865" s="254">
        <f t="shared" si="101"/>
        <v>0</v>
      </c>
      <c r="AI865" s="254">
        <f t="shared" si="102"/>
        <v>0</v>
      </c>
      <c r="AN865">
        <f t="shared" si="105"/>
        <v>0</v>
      </c>
      <c r="AO865" s="254">
        <f t="shared" si="106"/>
        <v>0</v>
      </c>
    </row>
    <row r="866" spans="32:41" x14ac:dyDescent="0.3">
      <c r="AF866">
        <f t="shared" si="103"/>
        <v>0</v>
      </c>
      <c r="AG866">
        <f t="shared" si="104"/>
        <v>0</v>
      </c>
      <c r="AH866" s="254">
        <f t="shared" si="101"/>
        <v>0</v>
      </c>
      <c r="AI866" s="254">
        <f t="shared" si="102"/>
        <v>0</v>
      </c>
      <c r="AN866">
        <f t="shared" si="105"/>
        <v>0</v>
      </c>
      <c r="AO866" s="254">
        <f t="shared" si="106"/>
        <v>0</v>
      </c>
    </row>
    <row r="867" spans="32:41" x14ac:dyDescent="0.3">
      <c r="AF867">
        <f t="shared" si="103"/>
        <v>0</v>
      </c>
      <c r="AG867">
        <f t="shared" si="104"/>
        <v>0</v>
      </c>
      <c r="AH867" s="254">
        <f t="shared" si="101"/>
        <v>0</v>
      </c>
      <c r="AI867" s="254">
        <f t="shared" si="102"/>
        <v>0</v>
      </c>
      <c r="AN867">
        <f t="shared" si="105"/>
        <v>0</v>
      </c>
      <c r="AO867" s="254">
        <f t="shared" si="106"/>
        <v>0</v>
      </c>
    </row>
    <row r="868" spans="32:41" x14ac:dyDescent="0.3">
      <c r="AF868">
        <f t="shared" si="103"/>
        <v>0</v>
      </c>
      <c r="AG868">
        <f t="shared" si="104"/>
        <v>0</v>
      </c>
      <c r="AH868" s="254">
        <f t="shared" si="101"/>
        <v>0</v>
      </c>
      <c r="AI868" s="254">
        <f t="shared" si="102"/>
        <v>0</v>
      </c>
      <c r="AN868">
        <f t="shared" si="105"/>
        <v>0</v>
      </c>
      <c r="AO868" s="254">
        <f t="shared" si="106"/>
        <v>0</v>
      </c>
    </row>
    <row r="869" spans="32:41" x14ac:dyDescent="0.3">
      <c r="AF869">
        <f t="shared" si="103"/>
        <v>0</v>
      </c>
      <c r="AG869">
        <f t="shared" si="104"/>
        <v>0</v>
      </c>
      <c r="AH869" s="254">
        <f t="shared" si="101"/>
        <v>0</v>
      </c>
      <c r="AI869" s="254">
        <f t="shared" si="102"/>
        <v>0</v>
      </c>
      <c r="AN869">
        <f t="shared" si="105"/>
        <v>0</v>
      </c>
      <c r="AO869" s="254">
        <f t="shared" si="106"/>
        <v>0</v>
      </c>
    </row>
    <row r="870" spans="32:41" x14ac:dyDescent="0.3">
      <c r="AF870">
        <f t="shared" si="103"/>
        <v>0</v>
      </c>
      <c r="AG870">
        <f t="shared" si="104"/>
        <v>0</v>
      </c>
      <c r="AH870" s="254">
        <f t="shared" si="101"/>
        <v>0</v>
      </c>
      <c r="AI870" s="254">
        <f t="shared" si="102"/>
        <v>0</v>
      </c>
      <c r="AN870">
        <f t="shared" si="105"/>
        <v>0</v>
      </c>
      <c r="AO870" s="254">
        <f t="shared" si="106"/>
        <v>0</v>
      </c>
    </row>
    <row r="871" spans="32:41" x14ac:dyDescent="0.3">
      <c r="AF871">
        <f t="shared" si="103"/>
        <v>0</v>
      </c>
      <c r="AG871">
        <f t="shared" si="104"/>
        <v>0</v>
      </c>
      <c r="AH871" s="254">
        <f t="shared" si="101"/>
        <v>0</v>
      </c>
      <c r="AI871" s="254">
        <f t="shared" si="102"/>
        <v>0</v>
      </c>
      <c r="AN871">
        <f t="shared" si="105"/>
        <v>0</v>
      </c>
      <c r="AO871" s="254">
        <f t="shared" si="106"/>
        <v>0</v>
      </c>
    </row>
    <row r="872" spans="32:41" x14ac:dyDescent="0.3">
      <c r="AF872">
        <f t="shared" si="103"/>
        <v>0</v>
      </c>
      <c r="AG872">
        <f t="shared" si="104"/>
        <v>0</v>
      </c>
      <c r="AH872" s="254">
        <f t="shared" si="101"/>
        <v>0</v>
      </c>
      <c r="AI872" s="254">
        <f t="shared" si="102"/>
        <v>0</v>
      </c>
      <c r="AN872">
        <f t="shared" si="105"/>
        <v>0</v>
      </c>
      <c r="AO872" s="254">
        <f t="shared" si="106"/>
        <v>0</v>
      </c>
    </row>
    <row r="873" spans="32:41" x14ac:dyDescent="0.3">
      <c r="AF873">
        <f t="shared" si="103"/>
        <v>0</v>
      </c>
      <c r="AG873">
        <f t="shared" si="104"/>
        <v>0</v>
      </c>
      <c r="AH873" s="254">
        <f t="shared" si="101"/>
        <v>0</v>
      </c>
      <c r="AI873" s="254">
        <f t="shared" si="102"/>
        <v>0</v>
      </c>
      <c r="AN873">
        <f t="shared" si="105"/>
        <v>0</v>
      </c>
      <c r="AO873" s="254">
        <f t="shared" si="106"/>
        <v>0</v>
      </c>
    </row>
    <row r="874" spans="32:41" x14ac:dyDescent="0.3">
      <c r="AF874">
        <f t="shared" si="103"/>
        <v>0</v>
      </c>
      <c r="AG874">
        <f t="shared" si="104"/>
        <v>0</v>
      </c>
      <c r="AH874" s="254">
        <f t="shared" si="101"/>
        <v>0</v>
      </c>
      <c r="AI874" s="254">
        <f t="shared" si="102"/>
        <v>0</v>
      </c>
      <c r="AN874">
        <f t="shared" si="105"/>
        <v>0</v>
      </c>
      <c r="AO874" s="254">
        <f t="shared" si="106"/>
        <v>0</v>
      </c>
    </row>
    <row r="875" spans="32:41" x14ac:dyDescent="0.3">
      <c r="AF875">
        <f t="shared" si="103"/>
        <v>0</v>
      </c>
      <c r="AG875">
        <f t="shared" si="104"/>
        <v>0</v>
      </c>
      <c r="AH875" s="254">
        <f t="shared" si="101"/>
        <v>0</v>
      </c>
      <c r="AI875" s="254">
        <f t="shared" si="102"/>
        <v>0</v>
      </c>
      <c r="AN875">
        <f t="shared" si="105"/>
        <v>0</v>
      </c>
      <c r="AO875" s="254">
        <f t="shared" si="106"/>
        <v>0</v>
      </c>
    </row>
    <row r="876" spans="32:41" x14ac:dyDescent="0.3">
      <c r="AF876">
        <f t="shared" si="103"/>
        <v>0</v>
      </c>
      <c r="AG876">
        <f t="shared" si="104"/>
        <v>0</v>
      </c>
      <c r="AH876" s="254">
        <f t="shared" si="101"/>
        <v>0</v>
      </c>
      <c r="AI876" s="254">
        <f t="shared" si="102"/>
        <v>0</v>
      </c>
      <c r="AN876">
        <f t="shared" si="105"/>
        <v>0</v>
      </c>
      <c r="AO876" s="254">
        <f t="shared" si="106"/>
        <v>0</v>
      </c>
    </row>
    <row r="877" spans="32:41" x14ac:dyDescent="0.3">
      <c r="AF877">
        <f t="shared" si="103"/>
        <v>0</v>
      </c>
      <c r="AG877">
        <f t="shared" si="104"/>
        <v>0</v>
      </c>
      <c r="AH877" s="254">
        <f t="shared" si="101"/>
        <v>0</v>
      </c>
      <c r="AI877" s="254">
        <f t="shared" si="102"/>
        <v>0</v>
      </c>
      <c r="AN877">
        <f t="shared" si="105"/>
        <v>0</v>
      </c>
      <c r="AO877" s="254">
        <f t="shared" si="106"/>
        <v>0</v>
      </c>
    </row>
    <row r="878" spans="32:41" x14ac:dyDescent="0.3">
      <c r="AF878">
        <f t="shared" si="103"/>
        <v>0</v>
      </c>
      <c r="AG878">
        <f t="shared" si="104"/>
        <v>0</v>
      </c>
      <c r="AH878" s="254">
        <f t="shared" si="101"/>
        <v>0</v>
      </c>
      <c r="AI878" s="254">
        <f t="shared" si="102"/>
        <v>0</v>
      </c>
      <c r="AN878">
        <f t="shared" si="105"/>
        <v>0</v>
      </c>
      <c r="AO878" s="254">
        <f t="shared" si="106"/>
        <v>0</v>
      </c>
    </row>
    <row r="879" spans="32:41" x14ac:dyDescent="0.3">
      <c r="AF879">
        <f t="shared" si="103"/>
        <v>0</v>
      </c>
      <c r="AG879">
        <f t="shared" si="104"/>
        <v>0</v>
      </c>
      <c r="AH879" s="254">
        <f t="shared" si="101"/>
        <v>0</v>
      </c>
      <c r="AI879" s="254">
        <f t="shared" si="102"/>
        <v>0</v>
      </c>
      <c r="AN879">
        <f t="shared" si="105"/>
        <v>0</v>
      </c>
      <c r="AO879" s="254">
        <f t="shared" si="106"/>
        <v>0</v>
      </c>
    </row>
    <row r="880" spans="32:41" x14ac:dyDescent="0.3">
      <c r="AF880">
        <f t="shared" si="103"/>
        <v>0</v>
      </c>
      <c r="AG880">
        <f t="shared" si="104"/>
        <v>0</v>
      </c>
      <c r="AH880" s="254">
        <f t="shared" si="101"/>
        <v>0</v>
      </c>
      <c r="AI880" s="254">
        <f t="shared" si="102"/>
        <v>0</v>
      </c>
      <c r="AN880">
        <f t="shared" si="105"/>
        <v>0</v>
      </c>
      <c r="AO880" s="254">
        <f t="shared" si="106"/>
        <v>0</v>
      </c>
    </row>
    <row r="881" spans="32:41" x14ac:dyDescent="0.3">
      <c r="AF881">
        <f t="shared" si="103"/>
        <v>0</v>
      </c>
      <c r="AG881">
        <f t="shared" si="104"/>
        <v>0</v>
      </c>
      <c r="AH881" s="254">
        <f t="shared" si="101"/>
        <v>0</v>
      </c>
      <c r="AI881" s="254">
        <f t="shared" si="102"/>
        <v>0</v>
      </c>
      <c r="AN881">
        <f t="shared" si="105"/>
        <v>0</v>
      </c>
      <c r="AO881" s="254">
        <f t="shared" si="106"/>
        <v>0</v>
      </c>
    </row>
    <row r="882" spans="32:41" x14ac:dyDescent="0.3">
      <c r="AF882">
        <f t="shared" si="103"/>
        <v>0</v>
      </c>
      <c r="AG882">
        <f t="shared" si="104"/>
        <v>0</v>
      </c>
      <c r="AH882" s="254">
        <f t="shared" si="101"/>
        <v>0</v>
      </c>
      <c r="AI882" s="254">
        <f t="shared" si="102"/>
        <v>0</v>
      </c>
      <c r="AN882">
        <f t="shared" si="105"/>
        <v>0</v>
      </c>
      <c r="AO882" s="254">
        <f t="shared" si="106"/>
        <v>0</v>
      </c>
    </row>
    <row r="883" spans="32:41" x14ac:dyDescent="0.3">
      <c r="AF883">
        <f t="shared" si="103"/>
        <v>0</v>
      </c>
      <c r="AG883">
        <f t="shared" si="104"/>
        <v>0</v>
      </c>
      <c r="AH883" s="254">
        <f t="shared" si="101"/>
        <v>0</v>
      </c>
      <c r="AI883" s="254">
        <f t="shared" si="102"/>
        <v>0</v>
      </c>
      <c r="AN883">
        <f t="shared" si="105"/>
        <v>0</v>
      </c>
      <c r="AO883" s="254">
        <f t="shared" si="106"/>
        <v>0</v>
      </c>
    </row>
    <row r="884" spans="32:41" x14ac:dyDescent="0.3">
      <c r="AF884">
        <f t="shared" si="103"/>
        <v>0</v>
      </c>
      <c r="AG884">
        <f t="shared" si="104"/>
        <v>0</v>
      </c>
      <c r="AH884" s="254">
        <f t="shared" si="101"/>
        <v>0</v>
      </c>
      <c r="AI884" s="254">
        <f t="shared" si="102"/>
        <v>0</v>
      </c>
      <c r="AN884">
        <f t="shared" si="105"/>
        <v>0</v>
      </c>
      <c r="AO884" s="254">
        <f t="shared" si="106"/>
        <v>0</v>
      </c>
    </row>
    <row r="885" spans="32:41" x14ac:dyDescent="0.3">
      <c r="AF885">
        <f t="shared" si="103"/>
        <v>0</v>
      </c>
      <c r="AG885">
        <f t="shared" si="104"/>
        <v>0</v>
      </c>
      <c r="AH885" s="254">
        <f t="shared" si="101"/>
        <v>0</v>
      </c>
      <c r="AI885" s="254">
        <f t="shared" si="102"/>
        <v>0</v>
      </c>
      <c r="AN885">
        <f t="shared" si="105"/>
        <v>0</v>
      </c>
      <c r="AO885" s="254">
        <f t="shared" si="106"/>
        <v>0</v>
      </c>
    </row>
    <row r="886" spans="32:41" x14ac:dyDescent="0.3">
      <c r="AF886">
        <f t="shared" si="103"/>
        <v>0</v>
      </c>
      <c r="AG886">
        <f t="shared" si="104"/>
        <v>0</v>
      </c>
      <c r="AH886" s="254">
        <f t="shared" si="101"/>
        <v>0</v>
      </c>
      <c r="AI886" s="254">
        <f t="shared" si="102"/>
        <v>0</v>
      </c>
      <c r="AN886">
        <f t="shared" si="105"/>
        <v>0</v>
      </c>
      <c r="AO886" s="254">
        <f t="shared" si="106"/>
        <v>0</v>
      </c>
    </row>
    <row r="887" spans="32:41" x14ac:dyDescent="0.3">
      <c r="AF887">
        <f t="shared" si="103"/>
        <v>0</v>
      </c>
      <c r="AG887">
        <f t="shared" si="104"/>
        <v>0</v>
      </c>
      <c r="AH887" s="254">
        <f t="shared" si="101"/>
        <v>0</v>
      </c>
      <c r="AI887" s="254">
        <f t="shared" si="102"/>
        <v>0</v>
      </c>
      <c r="AN887">
        <f t="shared" si="105"/>
        <v>0</v>
      </c>
      <c r="AO887" s="254">
        <f t="shared" si="106"/>
        <v>0</v>
      </c>
    </row>
    <row r="888" spans="32:41" x14ac:dyDescent="0.3">
      <c r="AF888">
        <f t="shared" si="103"/>
        <v>0</v>
      </c>
      <c r="AG888">
        <f t="shared" si="104"/>
        <v>0</v>
      </c>
      <c r="AH888" s="254">
        <f t="shared" si="101"/>
        <v>0</v>
      </c>
      <c r="AI888" s="254">
        <f t="shared" si="102"/>
        <v>0</v>
      </c>
      <c r="AN888">
        <f t="shared" si="105"/>
        <v>0</v>
      </c>
      <c r="AO888" s="254">
        <f t="shared" si="106"/>
        <v>0</v>
      </c>
    </row>
    <row r="889" spans="32:41" x14ac:dyDescent="0.3">
      <c r="AF889">
        <f t="shared" si="103"/>
        <v>0</v>
      </c>
      <c r="AG889">
        <f t="shared" si="104"/>
        <v>0</v>
      </c>
      <c r="AH889" s="254">
        <f t="shared" si="101"/>
        <v>0</v>
      </c>
      <c r="AI889" s="254">
        <f t="shared" si="102"/>
        <v>0</v>
      </c>
      <c r="AN889">
        <f t="shared" si="105"/>
        <v>0</v>
      </c>
      <c r="AO889" s="254">
        <f t="shared" si="106"/>
        <v>0</v>
      </c>
    </row>
    <row r="890" spans="32:41" x14ac:dyDescent="0.3">
      <c r="AF890">
        <f t="shared" si="103"/>
        <v>0</v>
      </c>
      <c r="AG890">
        <f t="shared" si="104"/>
        <v>0</v>
      </c>
      <c r="AH890" s="254">
        <f t="shared" si="101"/>
        <v>0</v>
      </c>
      <c r="AI890" s="254">
        <f t="shared" si="102"/>
        <v>0</v>
      </c>
      <c r="AN890">
        <f t="shared" si="105"/>
        <v>0</v>
      </c>
      <c r="AO890" s="254">
        <f t="shared" si="106"/>
        <v>0</v>
      </c>
    </row>
    <row r="891" spans="32:41" x14ac:dyDescent="0.3">
      <c r="AF891">
        <f t="shared" si="103"/>
        <v>0</v>
      </c>
      <c r="AG891">
        <f t="shared" si="104"/>
        <v>0</v>
      </c>
      <c r="AH891" s="254">
        <f t="shared" si="101"/>
        <v>0</v>
      </c>
      <c r="AI891" s="254">
        <f t="shared" si="102"/>
        <v>0</v>
      </c>
      <c r="AN891">
        <f t="shared" si="105"/>
        <v>0</v>
      </c>
      <c r="AO891" s="254">
        <f t="shared" si="106"/>
        <v>0</v>
      </c>
    </row>
    <row r="892" spans="32:41" x14ac:dyDescent="0.3">
      <c r="AF892">
        <f t="shared" si="103"/>
        <v>0</v>
      </c>
      <c r="AG892">
        <f t="shared" si="104"/>
        <v>0</v>
      </c>
      <c r="AH892" s="254">
        <f t="shared" si="101"/>
        <v>0</v>
      </c>
      <c r="AI892" s="254">
        <f t="shared" si="102"/>
        <v>0</v>
      </c>
      <c r="AN892">
        <f t="shared" si="105"/>
        <v>0</v>
      </c>
      <c r="AO892" s="254">
        <f t="shared" si="106"/>
        <v>0</v>
      </c>
    </row>
    <row r="893" spans="32:41" x14ac:dyDescent="0.3">
      <c r="AF893">
        <f t="shared" si="103"/>
        <v>0</v>
      </c>
      <c r="AG893">
        <f t="shared" si="104"/>
        <v>0</v>
      </c>
      <c r="AH893" s="254">
        <f t="shared" si="101"/>
        <v>0</v>
      </c>
      <c r="AI893" s="254">
        <f t="shared" si="102"/>
        <v>0</v>
      </c>
      <c r="AN893">
        <f t="shared" si="105"/>
        <v>0</v>
      </c>
      <c r="AO893" s="254">
        <f t="shared" si="106"/>
        <v>0</v>
      </c>
    </row>
    <row r="894" spans="32:41" x14ac:dyDescent="0.3">
      <c r="AF894">
        <f t="shared" si="103"/>
        <v>0</v>
      </c>
      <c r="AG894">
        <f t="shared" si="104"/>
        <v>0</v>
      </c>
      <c r="AH894" s="254">
        <f t="shared" si="101"/>
        <v>0</v>
      </c>
      <c r="AI894" s="254">
        <f t="shared" si="102"/>
        <v>0</v>
      </c>
      <c r="AN894">
        <f t="shared" si="105"/>
        <v>0</v>
      </c>
      <c r="AO894" s="254">
        <f t="shared" si="106"/>
        <v>0</v>
      </c>
    </row>
    <row r="895" spans="32:41" x14ac:dyDescent="0.3">
      <c r="AF895">
        <f t="shared" si="103"/>
        <v>0</v>
      </c>
      <c r="AG895">
        <f t="shared" si="104"/>
        <v>0</v>
      </c>
      <c r="AH895" s="254">
        <f t="shared" si="101"/>
        <v>0</v>
      </c>
      <c r="AI895" s="254">
        <f t="shared" si="102"/>
        <v>0</v>
      </c>
      <c r="AN895">
        <f t="shared" si="105"/>
        <v>0</v>
      </c>
      <c r="AO895" s="254">
        <f t="shared" si="106"/>
        <v>0</v>
      </c>
    </row>
    <row r="896" spans="32:41" x14ac:dyDescent="0.3">
      <c r="AF896">
        <f t="shared" si="103"/>
        <v>0</v>
      </c>
      <c r="AG896">
        <f t="shared" si="104"/>
        <v>0</v>
      </c>
      <c r="AH896" s="254">
        <f t="shared" si="101"/>
        <v>0</v>
      </c>
      <c r="AI896" s="254">
        <f t="shared" si="102"/>
        <v>0</v>
      </c>
      <c r="AN896">
        <f t="shared" si="105"/>
        <v>0</v>
      </c>
      <c r="AO896" s="254">
        <f t="shared" si="106"/>
        <v>0</v>
      </c>
    </row>
    <row r="897" spans="32:41" x14ac:dyDescent="0.3">
      <c r="AF897">
        <f t="shared" si="103"/>
        <v>0</v>
      </c>
      <c r="AG897">
        <f t="shared" si="104"/>
        <v>0</v>
      </c>
      <c r="AH897" s="254">
        <f t="shared" si="101"/>
        <v>0</v>
      </c>
      <c r="AI897" s="254">
        <f t="shared" si="102"/>
        <v>0</v>
      </c>
      <c r="AN897">
        <f t="shared" si="105"/>
        <v>0</v>
      </c>
      <c r="AO897" s="254">
        <f t="shared" si="106"/>
        <v>0</v>
      </c>
    </row>
    <row r="898" spans="32:41" x14ac:dyDescent="0.3">
      <c r="AF898">
        <f t="shared" si="103"/>
        <v>0</v>
      </c>
      <c r="AG898">
        <f t="shared" si="104"/>
        <v>0</v>
      </c>
      <c r="AH898" s="254">
        <f t="shared" ref="AH898:AH961" si="107">G899</f>
        <v>0</v>
      </c>
      <c r="AI898" s="254">
        <f t="shared" ref="AI898:AI961" si="108">H899</f>
        <v>0</v>
      </c>
      <c r="AN898">
        <f t="shared" si="105"/>
        <v>0</v>
      </c>
      <c r="AO898" s="254">
        <f t="shared" si="106"/>
        <v>0</v>
      </c>
    </row>
    <row r="899" spans="32:41" x14ac:dyDescent="0.3">
      <c r="AF899">
        <f t="shared" ref="AF899:AF962" si="109">H899</f>
        <v>0</v>
      </c>
      <c r="AG899">
        <f t="shared" ref="AG899:AG962" si="110">$F$6</f>
        <v>0</v>
      </c>
      <c r="AH899" s="254">
        <f t="shared" si="107"/>
        <v>0</v>
      </c>
      <c r="AI899" s="254">
        <f t="shared" si="108"/>
        <v>0</v>
      </c>
      <c r="AN899">
        <f t="shared" si="105"/>
        <v>0</v>
      </c>
      <c r="AO899" s="254">
        <f t="shared" si="106"/>
        <v>0</v>
      </c>
    </row>
    <row r="900" spans="32:41" x14ac:dyDescent="0.3">
      <c r="AF900">
        <f t="shared" si="109"/>
        <v>0</v>
      </c>
      <c r="AG900">
        <f t="shared" si="110"/>
        <v>0</v>
      </c>
      <c r="AH900" s="254">
        <f t="shared" si="107"/>
        <v>0</v>
      </c>
      <c r="AI900" s="254">
        <f t="shared" si="108"/>
        <v>0</v>
      </c>
      <c r="AN900">
        <f t="shared" si="105"/>
        <v>0</v>
      </c>
      <c r="AO900" s="254">
        <f t="shared" si="106"/>
        <v>0</v>
      </c>
    </row>
    <row r="901" spans="32:41" x14ac:dyDescent="0.3">
      <c r="AF901">
        <f t="shared" si="109"/>
        <v>0</v>
      </c>
      <c r="AG901">
        <f t="shared" si="110"/>
        <v>0</v>
      </c>
      <c r="AH901" s="254">
        <f t="shared" si="107"/>
        <v>0</v>
      </c>
      <c r="AI901" s="254">
        <f t="shared" si="108"/>
        <v>0</v>
      </c>
      <c r="AN901">
        <f t="shared" si="105"/>
        <v>0</v>
      </c>
      <c r="AO901" s="254">
        <f t="shared" si="106"/>
        <v>0</v>
      </c>
    </row>
    <row r="902" spans="32:41" x14ac:dyDescent="0.3">
      <c r="AF902">
        <f t="shared" si="109"/>
        <v>0</v>
      </c>
      <c r="AG902">
        <f t="shared" si="110"/>
        <v>0</v>
      </c>
      <c r="AH902" s="254">
        <f t="shared" si="107"/>
        <v>0</v>
      </c>
      <c r="AI902" s="254">
        <f t="shared" si="108"/>
        <v>0</v>
      </c>
      <c r="AN902">
        <f t="shared" si="105"/>
        <v>0</v>
      </c>
      <c r="AO902" s="254">
        <f t="shared" si="106"/>
        <v>0</v>
      </c>
    </row>
    <row r="903" spans="32:41" x14ac:dyDescent="0.3">
      <c r="AF903">
        <f t="shared" si="109"/>
        <v>0</v>
      </c>
      <c r="AG903">
        <f t="shared" si="110"/>
        <v>0</v>
      </c>
      <c r="AH903" s="254">
        <f t="shared" si="107"/>
        <v>0</v>
      </c>
      <c r="AI903" s="254">
        <f t="shared" si="108"/>
        <v>0</v>
      </c>
      <c r="AN903">
        <f t="shared" si="105"/>
        <v>0</v>
      </c>
      <c r="AO903" s="254">
        <f t="shared" si="106"/>
        <v>0</v>
      </c>
    </row>
    <row r="904" spans="32:41" x14ac:dyDescent="0.3">
      <c r="AF904">
        <f t="shared" si="109"/>
        <v>0</v>
      </c>
      <c r="AG904">
        <f t="shared" si="110"/>
        <v>0</v>
      </c>
      <c r="AH904" s="254">
        <f t="shared" si="107"/>
        <v>0</v>
      </c>
      <c r="AI904" s="254">
        <f t="shared" si="108"/>
        <v>0</v>
      </c>
      <c r="AN904">
        <f t="shared" si="105"/>
        <v>0</v>
      </c>
      <c r="AO904" s="254">
        <f t="shared" si="106"/>
        <v>0</v>
      </c>
    </row>
    <row r="905" spans="32:41" x14ac:dyDescent="0.3">
      <c r="AF905">
        <f t="shared" si="109"/>
        <v>0</v>
      </c>
      <c r="AG905">
        <f t="shared" si="110"/>
        <v>0</v>
      </c>
      <c r="AH905" s="254">
        <f t="shared" si="107"/>
        <v>0</v>
      </c>
      <c r="AI905" s="254">
        <f t="shared" si="108"/>
        <v>0</v>
      </c>
      <c r="AN905">
        <f t="shared" ref="AN905:AN968" si="111">I906</f>
        <v>0</v>
      </c>
      <c r="AO905" s="254">
        <f t="shared" si="106"/>
        <v>0</v>
      </c>
    </row>
    <row r="906" spans="32:41" x14ac:dyDescent="0.3">
      <c r="AF906">
        <f t="shared" si="109"/>
        <v>0</v>
      </c>
      <c r="AG906">
        <f t="shared" si="110"/>
        <v>0</v>
      </c>
      <c r="AH906" s="254">
        <f t="shared" si="107"/>
        <v>0</v>
      </c>
      <c r="AI906" s="254">
        <f t="shared" si="108"/>
        <v>0</v>
      </c>
      <c r="AN906">
        <f t="shared" si="111"/>
        <v>0</v>
      </c>
      <c r="AO906" s="254">
        <f t="shared" si="106"/>
        <v>0</v>
      </c>
    </row>
    <row r="907" spans="32:41" x14ac:dyDescent="0.3">
      <c r="AF907">
        <f t="shared" si="109"/>
        <v>0</v>
      </c>
      <c r="AG907">
        <f t="shared" si="110"/>
        <v>0</v>
      </c>
      <c r="AH907" s="254">
        <f t="shared" si="107"/>
        <v>0</v>
      </c>
      <c r="AI907" s="254">
        <f t="shared" si="108"/>
        <v>0</v>
      </c>
      <c r="AN907">
        <f t="shared" si="111"/>
        <v>0</v>
      </c>
      <c r="AO907" s="254">
        <f t="shared" ref="AO907:AO970" si="112">J908</f>
        <v>0</v>
      </c>
    </row>
    <row r="908" spans="32:41" x14ac:dyDescent="0.3">
      <c r="AF908">
        <f t="shared" si="109"/>
        <v>0</v>
      </c>
      <c r="AG908">
        <f t="shared" si="110"/>
        <v>0</v>
      </c>
      <c r="AH908" s="254">
        <f t="shared" si="107"/>
        <v>0</v>
      </c>
      <c r="AI908" s="254">
        <f t="shared" si="108"/>
        <v>0</v>
      </c>
      <c r="AN908">
        <f t="shared" si="111"/>
        <v>0</v>
      </c>
      <c r="AO908" s="254">
        <f t="shared" si="112"/>
        <v>0</v>
      </c>
    </row>
    <row r="909" spans="32:41" x14ac:dyDescent="0.3">
      <c r="AF909">
        <f t="shared" si="109"/>
        <v>0</v>
      </c>
      <c r="AG909">
        <f t="shared" si="110"/>
        <v>0</v>
      </c>
      <c r="AH909" s="254">
        <f t="shared" si="107"/>
        <v>0</v>
      </c>
      <c r="AI909" s="254">
        <f t="shared" si="108"/>
        <v>0</v>
      </c>
      <c r="AN909">
        <f t="shared" si="111"/>
        <v>0</v>
      </c>
      <c r="AO909" s="254">
        <f t="shared" si="112"/>
        <v>0</v>
      </c>
    </row>
    <row r="910" spans="32:41" x14ac:dyDescent="0.3">
      <c r="AF910">
        <f t="shared" si="109"/>
        <v>0</v>
      </c>
      <c r="AG910">
        <f t="shared" si="110"/>
        <v>0</v>
      </c>
      <c r="AH910" s="254">
        <f t="shared" si="107"/>
        <v>0</v>
      </c>
      <c r="AI910" s="254">
        <f t="shared" si="108"/>
        <v>0</v>
      </c>
      <c r="AN910">
        <f t="shared" si="111"/>
        <v>0</v>
      </c>
      <c r="AO910" s="254">
        <f t="shared" si="112"/>
        <v>0</v>
      </c>
    </row>
    <row r="911" spans="32:41" x14ac:dyDescent="0.3">
      <c r="AF911">
        <f t="shared" si="109"/>
        <v>0</v>
      </c>
      <c r="AG911">
        <f t="shared" si="110"/>
        <v>0</v>
      </c>
      <c r="AH911" s="254">
        <f t="shared" si="107"/>
        <v>0</v>
      </c>
      <c r="AI911" s="254">
        <f t="shared" si="108"/>
        <v>0</v>
      </c>
      <c r="AN911">
        <f t="shared" si="111"/>
        <v>0</v>
      </c>
      <c r="AO911" s="254">
        <f t="shared" si="112"/>
        <v>0</v>
      </c>
    </row>
    <row r="912" spans="32:41" x14ac:dyDescent="0.3">
      <c r="AF912">
        <f t="shared" si="109"/>
        <v>0</v>
      </c>
      <c r="AG912">
        <f t="shared" si="110"/>
        <v>0</v>
      </c>
      <c r="AH912" s="254">
        <f t="shared" si="107"/>
        <v>0</v>
      </c>
      <c r="AI912" s="254">
        <f t="shared" si="108"/>
        <v>0</v>
      </c>
      <c r="AN912">
        <f t="shared" si="111"/>
        <v>0</v>
      </c>
      <c r="AO912" s="254">
        <f t="shared" si="112"/>
        <v>0</v>
      </c>
    </row>
    <row r="913" spans="32:41" x14ac:dyDescent="0.3">
      <c r="AF913">
        <f t="shared" si="109"/>
        <v>0</v>
      </c>
      <c r="AG913">
        <f t="shared" si="110"/>
        <v>0</v>
      </c>
      <c r="AH913" s="254">
        <f t="shared" si="107"/>
        <v>0</v>
      </c>
      <c r="AI913" s="254">
        <f t="shared" si="108"/>
        <v>0</v>
      </c>
      <c r="AN913">
        <f t="shared" si="111"/>
        <v>0</v>
      </c>
      <c r="AO913" s="254">
        <f t="shared" si="112"/>
        <v>0</v>
      </c>
    </row>
    <row r="914" spans="32:41" x14ac:dyDescent="0.3">
      <c r="AF914">
        <f t="shared" si="109"/>
        <v>0</v>
      </c>
      <c r="AG914">
        <f t="shared" si="110"/>
        <v>0</v>
      </c>
      <c r="AH914" s="254">
        <f t="shared" si="107"/>
        <v>0</v>
      </c>
      <c r="AI914" s="254">
        <f t="shared" si="108"/>
        <v>0</v>
      </c>
      <c r="AN914">
        <f t="shared" si="111"/>
        <v>0</v>
      </c>
      <c r="AO914" s="254">
        <f t="shared" si="112"/>
        <v>0</v>
      </c>
    </row>
    <row r="915" spans="32:41" x14ac:dyDescent="0.3">
      <c r="AF915">
        <f t="shared" si="109"/>
        <v>0</v>
      </c>
      <c r="AG915">
        <f t="shared" si="110"/>
        <v>0</v>
      </c>
      <c r="AH915" s="254">
        <f t="shared" si="107"/>
        <v>0</v>
      </c>
      <c r="AI915" s="254">
        <f t="shared" si="108"/>
        <v>0</v>
      </c>
      <c r="AN915">
        <f t="shared" si="111"/>
        <v>0</v>
      </c>
      <c r="AO915" s="254">
        <f t="shared" si="112"/>
        <v>0</v>
      </c>
    </row>
    <row r="916" spans="32:41" x14ac:dyDescent="0.3">
      <c r="AF916">
        <f t="shared" si="109"/>
        <v>0</v>
      </c>
      <c r="AG916">
        <f t="shared" si="110"/>
        <v>0</v>
      </c>
      <c r="AH916" s="254">
        <f t="shared" si="107"/>
        <v>0</v>
      </c>
      <c r="AI916" s="254">
        <f t="shared" si="108"/>
        <v>0</v>
      </c>
      <c r="AN916">
        <f t="shared" si="111"/>
        <v>0</v>
      </c>
      <c r="AO916" s="254">
        <f t="shared" si="112"/>
        <v>0</v>
      </c>
    </row>
    <row r="917" spans="32:41" x14ac:dyDescent="0.3">
      <c r="AF917">
        <f t="shared" si="109"/>
        <v>0</v>
      </c>
      <c r="AG917">
        <f t="shared" si="110"/>
        <v>0</v>
      </c>
      <c r="AH917" s="254">
        <f t="shared" si="107"/>
        <v>0</v>
      </c>
      <c r="AI917" s="254">
        <f t="shared" si="108"/>
        <v>0</v>
      </c>
      <c r="AN917">
        <f t="shared" si="111"/>
        <v>0</v>
      </c>
      <c r="AO917" s="254">
        <f t="shared" si="112"/>
        <v>0</v>
      </c>
    </row>
    <row r="918" spans="32:41" x14ac:dyDescent="0.3">
      <c r="AF918">
        <f t="shared" si="109"/>
        <v>0</v>
      </c>
      <c r="AG918">
        <f t="shared" si="110"/>
        <v>0</v>
      </c>
      <c r="AH918" s="254">
        <f t="shared" si="107"/>
        <v>0</v>
      </c>
      <c r="AI918" s="254">
        <f t="shared" si="108"/>
        <v>0</v>
      </c>
      <c r="AN918">
        <f t="shared" si="111"/>
        <v>0</v>
      </c>
      <c r="AO918" s="254">
        <f t="shared" si="112"/>
        <v>0</v>
      </c>
    </row>
    <row r="919" spans="32:41" x14ac:dyDescent="0.3">
      <c r="AF919">
        <f t="shared" si="109"/>
        <v>0</v>
      </c>
      <c r="AG919">
        <f t="shared" si="110"/>
        <v>0</v>
      </c>
      <c r="AH919" s="254">
        <f t="shared" si="107"/>
        <v>0</v>
      </c>
      <c r="AI919" s="254">
        <f t="shared" si="108"/>
        <v>0</v>
      </c>
      <c r="AN919">
        <f t="shared" si="111"/>
        <v>0</v>
      </c>
      <c r="AO919" s="254">
        <f t="shared" si="112"/>
        <v>0</v>
      </c>
    </row>
    <row r="920" spans="32:41" x14ac:dyDescent="0.3">
      <c r="AF920">
        <f t="shared" si="109"/>
        <v>0</v>
      </c>
      <c r="AG920">
        <f t="shared" si="110"/>
        <v>0</v>
      </c>
      <c r="AH920" s="254">
        <f t="shared" si="107"/>
        <v>0</v>
      </c>
      <c r="AI920" s="254">
        <f t="shared" si="108"/>
        <v>0</v>
      </c>
      <c r="AN920">
        <f t="shared" si="111"/>
        <v>0</v>
      </c>
      <c r="AO920" s="254">
        <f t="shared" si="112"/>
        <v>0</v>
      </c>
    </row>
    <row r="921" spans="32:41" x14ac:dyDescent="0.3">
      <c r="AF921">
        <f t="shared" si="109"/>
        <v>0</v>
      </c>
      <c r="AG921">
        <f t="shared" si="110"/>
        <v>0</v>
      </c>
      <c r="AH921" s="254">
        <f t="shared" si="107"/>
        <v>0</v>
      </c>
      <c r="AI921" s="254">
        <f t="shared" si="108"/>
        <v>0</v>
      </c>
      <c r="AN921">
        <f t="shared" si="111"/>
        <v>0</v>
      </c>
      <c r="AO921" s="254">
        <f t="shared" si="112"/>
        <v>0</v>
      </c>
    </row>
    <row r="922" spans="32:41" x14ac:dyDescent="0.3">
      <c r="AF922">
        <f t="shared" si="109"/>
        <v>0</v>
      </c>
      <c r="AG922">
        <f t="shared" si="110"/>
        <v>0</v>
      </c>
      <c r="AH922" s="254">
        <f t="shared" si="107"/>
        <v>0</v>
      </c>
      <c r="AI922" s="254">
        <f t="shared" si="108"/>
        <v>0</v>
      </c>
      <c r="AN922">
        <f t="shared" si="111"/>
        <v>0</v>
      </c>
      <c r="AO922" s="254">
        <f t="shared" si="112"/>
        <v>0</v>
      </c>
    </row>
    <row r="923" spans="32:41" x14ac:dyDescent="0.3">
      <c r="AF923">
        <f t="shared" si="109"/>
        <v>0</v>
      </c>
      <c r="AG923">
        <f t="shared" si="110"/>
        <v>0</v>
      </c>
      <c r="AH923" s="254">
        <f t="shared" si="107"/>
        <v>0</v>
      </c>
      <c r="AI923" s="254">
        <f t="shared" si="108"/>
        <v>0</v>
      </c>
      <c r="AN923">
        <f t="shared" si="111"/>
        <v>0</v>
      </c>
      <c r="AO923" s="254">
        <f t="shared" si="112"/>
        <v>0</v>
      </c>
    </row>
    <row r="924" spans="32:41" x14ac:dyDescent="0.3">
      <c r="AF924">
        <f t="shared" si="109"/>
        <v>0</v>
      </c>
      <c r="AG924">
        <f t="shared" si="110"/>
        <v>0</v>
      </c>
      <c r="AH924" s="254">
        <f t="shared" si="107"/>
        <v>0</v>
      </c>
      <c r="AI924" s="254">
        <f t="shared" si="108"/>
        <v>0</v>
      </c>
      <c r="AN924">
        <f t="shared" si="111"/>
        <v>0</v>
      </c>
      <c r="AO924" s="254">
        <f t="shared" si="112"/>
        <v>0</v>
      </c>
    </row>
    <row r="925" spans="32:41" x14ac:dyDescent="0.3">
      <c r="AF925">
        <f t="shared" si="109"/>
        <v>0</v>
      </c>
      <c r="AG925">
        <f t="shared" si="110"/>
        <v>0</v>
      </c>
      <c r="AH925" s="254">
        <f t="shared" si="107"/>
        <v>0</v>
      </c>
      <c r="AI925" s="254">
        <f t="shared" si="108"/>
        <v>0</v>
      </c>
      <c r="AN925">
        <f t="shared" si="111"/>
        <v>0</v>
      </c>
      <c r="AO925" s="254">
        <f t="shared" si="112"/>
        <v>0</v>
      </c>
    </row>
    <row r="926" spans="32:41" x14ac:dyDescent="0.3">
      <c r="AF926">
        <f t="shared" si="109"/>
        <v>0</v>
      </c>
      <c r="AG926">
        <f t="shared" si="110"/>
        <v>0</v>
      </c>
      <c r="AH926" s="254">
        <f t="shared" si="107"/>
        <v>0</v>
      </c>
      <c r="AI926" s="254">
        <f t="shared" si="108"/>
        <v>0</v>
      </c>
      <c r="AN926">
        <f t="shared" si="111"/>
        <v>0</v>
      </c>
      <c r="AO926" s="254">
        <f t="shared" si="112"/>
        <v>0</v>
      </c>
    </row>
    <row r="927" spans="32:41" x14ac:dyDescent="0.3">
      <c r="AF927">
        <f t="shared" si="109"/>
        <v>0</v>
      </c>
      <c r="AG927">
        <f t="shared" si="110"/>
        <v>0</v>
      </c>
      <c r="AH927" s="254">
        <f t="shared" si="107"/>
        <v>0</v>
      </c>
      <c r="AI927" s="254">
        <f t="shared" si="108"/>
        <v>0</v>
      </c>
      <c r="AN927">
        <f t="shared" si="111"/>
        <v>0</v>
      </c>
      <c r="AO927" s="254">
        <f t="shared" si="112"/>
        <v>0</v>
      </c>
    </row>
    <row r="928" spans="32:41" x14ac:dyDescent="0.3">
      <c r="AF928">
        <f t="shared" si="109"/>
        <v>0</v>
      </c>
      <c r="AG928">
        <f t="shared" si="110"/>
        <v>0</v>
      </c>
      <c r="AH928" s="254">
        <f t="shared" si="107"/>
        <v>0</v>
      </c>
      <c r="AI928" s="254">
        <f t="shared" si="108"/>
        <v>0</v>
      </c>
      <c r="AN928">
        <f t="shared" si="111"/>
        <v>0</v>
      </c>
      <c r="AO928" s="254">
        <f t="shared" si="112"/>
        <v>0</v>
      </c>
    </row>
    <row r="929" spans="32:41" x14ac:dyDescent="0.3">
      <c r="AF929">
        <f t="shared" si="109"/>
        <v>0</v>
      </c>
      <c r="AG929">
        <f t="shared" si="110"/>
        <v>0</v>
      </c>
      <c r="AH929" s="254">
        <f t="shared" si="107"/>
        <v>0</v>
      </c>
      <c r="AI929" s="254">
        <f t="shared" si="108"/>
        <v>0</v>
      </c>
      <c r="AN929">
        <f t="shared" si="111"/>
        <v>0</v>
      </c>
      <c r="AO929" s="254">
        <f t="shared" si="112"/>
        <v>0</v>
      </c>
    </row>
    <row r="930" spans="32:41" x14ac:dyDescent="0.3">
      <c r="AF930">
        <f t="shared" si="109"/>
        <v>0</v>
      </c>
      <c r="AG930">
        <f t="shared" si="110"/>
        <v>0</v>
      </c>
      <c r="AH930" s="254">
        <f t="shared" si="107"/>
        <v>0</v>
      </c>
      <c r="AI930" s="254">
        <f t="shared" si="108"/>
        <v>0</v>
      </c>
      <c r="AN930">
        <f t="shared" si="111"/>
        <v>0</v>
      </c>
      <c r="AO930" s="254">
        <f t="shared" si="112"/>
        <v>0</v>
      </c>
    </row>
    <row r="931" spans="32:41" x14ac:dyDescent="0.3">
      <c r="AF931">
        <f t="shared" si="109"/>
        <v>0</v>
      </c>
      <c r="AG931">
        <f t="shared" si="110"/>
        <v>0</v>
      </c>
      <c r="AH931" s="254">
        <f t="shared" si="107"/>
        <v>0</v>
      </c>
      <c r="AI931" s="254">
        <f t="shared" si="108"/>
        <v>0</v>
      </c>
      <c r="AN931">
        <f t="shared" si="111"/>
        <v>0</v>
      </c>
      <c r="AO931" s="254">
        <f t="shared" si="112"/>
        <v>0</v>
      </c>
    </row>
    <row r="932" spans="32:41" x14ac:dyDescent="0.3">
      <c r="AF932">
        <f t="shared" si="109"/>
        <v>0</v>
      </c>
      <c r="AG932">
        <f t="shared" si="110"/>
        <v>0</v>
      </c>
      <c r="AH932" s="254">
        <f t="shared" si="107"/>
        <v>0</v>
      </c>
      <c r="AI932" s="254">
        <f t="shared" si="108"/>
        <v>0</v>
      </c>
      <c r="AN932">
        <f t="shared" si="111"/>
        <v>0</v>
      </c>
      <c r="AO932" s="254">
        <f t="shared" si="112"/>
        <v>0</v>
      </c>
    </row>
    <row r="933" spans="32:41" x14ac:dyDescent="0.3">
      <c r="AF933">
        <f t="shared" si="109"/>
        <v>0</v>
      </c>
      <c r="AG933">
        <f t="shared" si="110"/>
        <v>0</v>
      </c>
      <c r="AH933" s="254">
        <f t="shared" si="107"/>
        <v>0</v>
      </c>
      <c r="AI933" s="254">
        <f t="shared" si="108"/>
        <v>0</v>
      </c>
      <c r="AN933">
        <f t="shared" si="111"/>
        <v>0</v>
      </c>
      <c r="AO933" s="254">
        <f t="shared" si="112"/>
        <v>0</v>
      </c>
    </row>
    <row r="934" spans="32:41" x14ac:dyDescent="0.3">
      <c r="AF934">
        <f t="shared" si="109"/>
        <v>0</v>
      </c>
      <c r="AG934">
        <f t="shared" si="110"/>
        <v>0</v>
      </c>
      <c r="AH934" s="254">
        <f t="shared" si="107"/>
        <v>0</v>
      </c>
      <c r="AI934" s="254">
        <f t="shared" si="108"/>
        <v>0</v>
      </c>
      <c r="AN934">
        <f t="shared" si="111"/>
        <v>0</v>
      </c>
      <c r="AO934" s="254">
        <f t="shared" si="112"/>
        <v>0</v>
      </c>
    </row>
    <row r="935" spans="32:41" x14ac:dyDescent="0.3">
      <c r="AF935">
        <f t="shared" si="109"/>
        <v>0</v>
      </c>
      <c r="AG935">
        <f t="shared" si="110"/>
        <v>0</v>
      </c>
      <c r="AH935" s="254">
        <f t="shared" si="107"/>
        <v>0</v>
      </c>
      <c r="AI935" s="254">
        <f t="shared" si="108"/>
        <v>0</v>
      </c>
      <c r="AN935">
        <f t="shared" si="111"/>
        <v>0</v>
      </c>
      <c r="AO935" s="254">
        <f t="shared" si="112"/>
        <v>0</v>
      </c>
    </row>
    <row r="936" spans="32:41" x14ac:dyDescent="0.3">
      <c r="AF936">
        <f t="shared" si="109"/>
        <v>0</v>
      </c>
      <c r="AG936">
        <f t="shared" si="110"/>
        <v>0</v>
      </c>
      <c r="AH936" s="254">
        <f t="shared" si="107"/>
        <v>0</v>
      </c>
      <c r="AI936" s="254">
        <f t="shared" si="108"/>
        <v>0</v>
      </c>
      <c r="AN936">
        <f t="shared" si="111"/>
        <v>0</v>
      </c>
      <c r="AO936" s="254">
        <f t="shared" si="112"/>
        <v>0</v>
      </c>
    </row>
    <row r="937" spans="32:41" x14ac:dyDescent="0.3">
      <c r="AF937">
        <f t="shared" si="109"/>
        <v>0</v>
      </c>
      <c r="AG937">
        <f t="shared" si="110"/>
        <v>0</v>
      </c>
      <c r="AH937" s="254">
        <f t="shared" si="107"/>
        <v>0</v>
      </c>
      <c r="AI937" s="254">
        <f t="shared" si="108"/>
        <v>0</v>
      </c>
      <c r="AN937">
        <f t="shared" si="111"/>
        <v>0</v>
      </c>
      <c r="AO937" s="254">
        <f t="shared" si="112"/>
        <v>0</v>
      </c>
    </row>
    <row r="938" spans="32:41" x14ac:dyDescent="0.3">
      <c r="AF938">
        <f t="shared" si="109"/>
        <v>0</v>
      </c>
      <c r="AG938">
        <f t="shared" si="110"/>
        <v>0</v>
      </c>
      <c r="AH938" s="254">
        <f t="shared" si="107"/>
        <v>0</v>
      </c>
      <c r="AI938" s="254">
        <f t="shared" si="108"/>
        <v>0</v>
      </c>
      <c r="AN938">
        <f t="shared" si="111"/>
        <v>0</v>
      </c>
      <c r="AO938" s="254">
        <f t="shared" si="112"/>
        <v>0</v>
      </c>
    </row>
    <row r="939" spans="32:41" x14ac:dyDescent="0.3">
      <c r="AF939">
        <f t="shared" si="109"/>
        <v>0</v>
      </c>
      <c r="AG939">
        <f t="shared" si="110"/>
        <v>0</v>
      </c>
      <c r="AH939" s="254">
        <f t="shared" si="107"/>
        <v>0</v>
      </c>
      <c r="AI939" s="254">
        <f t="shared" si="108"/>
        <v>0</v>
      </c>
      <c r="AN939">
        <f t="shared" si="111"/>
        <v>0</v>
      </c>
      <c r="AO939" s="254">
        <f t="shared" si="112"/>
        <v>0</v>
      </c>
    </row>
    <row r="940" spans="32:41" x14ac:dyDescent="0.3">
      <c r="AF940">
        <f t="shared" si="109"/>
        <v>0</v>
      </c>
      <c r="AG940">
        <f t="shared" si="110"/>
        <v>0</v>
      </c>
      <c r="AH940" s="254">
        <f t="shared" si="107"/>
        <v>0</v>
      </c>
      <c r="AI940" s="254">
        <f t="shared" si="108"/>
        <v>0</v>
      </c>
      <c r="AN940">
        <f t="shared" si="111"/>
        <v>0</v>
      </c>
      <c r="AO940" s="254">
        <f t="shared" si="112"/>
        <v>0</v>
      </c>
    </row>
    <row r="941" spans="32:41" x14ac:dyDescent="0.3">
      <c r="AF941">
        <f t="shared" si="109"/>
        <v>0</v>
      </c>
      <c r="AG941">
        <f t="shared" si="110"/>
        <v>0</v>
      </c>
      <c r="AH941" s="254">
        <f t="shared" si="107"/>
        <v>0</v>
      </c>
      <c r="AI941" s="254">
        <f t="shared" si="108"/>
        <v>0</v>
      </c>
      <c r="AN941">
        <f t="shared" si="111"/>
        <v>0</v>
      </c>
      <c r="AO941" s="254">
        <f t="shared" si="112"/>
        <v>0</v>
      </c>
    </row>
    <row r="942" spans="32:41" x14ac:dyDescent="0.3">
      <c r="AF942">
        <f t="shared" si="109"/>
        <v>0</v>
      </c>
      <c r="AG942">
        <f t="shared" si="110"/>
        <v>0</v>
      </c>
      <c r="AH942" s="254">
        <f t="shared" si="107"/>
        <v>0</v>
      </c>
      <c r="AI942" s="254">
        <f t="shared" si="108"/>
        <v>0</v>
      </c>
      <c r="AN942">
        <f t="shared" si="111"/>
        <v>0</v>
      </c>
      <c r="AO942" s="254">
        <f t="shared" si="112"/>
        <v>0</v>
      </c>
    </row>
    <row r="943" spans="32:41" x14ac:dyDescent="0.3">
      <c r="AF943">
        <f t="shared" si="109"/>
        <v>0</v>
      </c>
      <c r="AG943">
        <f t="shared" si="110"/>
        <v>0</v>
      </c>
      <c r="AH943" s="254">
        <f t="shared" si="107"/>
        <v>0</v>
      </c>
      <c r="AI943" s="254">
        <f t="shared" si="108"/>
        <v>0</v>
      </c>
      <c r="AN943">
        <f t="shared" si="111"/>
        <v>0</v>
      </c>
      <c r="AO943" s="254">
        <f t="shared" si="112"/>
        <v>0</v>
      </c>
    </row>
    <row r="944" spans="32:41" x14ac:dyDescent="0.3">
      <c r="AF944">
        <f t="shared" si="109"/>
        <v>0</v>
      </c>
      <c r="AG944">
        <f t="shared" si="110"/>
        <v>0</v>
      </c>
      <c r="AH944" s="254">
        <f t="shared" si="107"/>
        <v>0</v>
      </c>
      <c r="AI944" s="254">
        <f t="shared" si="108"/>
        <v>0</v>
      </c>
      <c r="AN944">
        <f t="shared" si="111"/>
        <v>0</v>
      </c>
      <c r="AO944" s="254">
        <f t="shared" si="112"/>
        <v>0</v>
      </c>
    </row>
    <row r="945" spans="32:41" x14ac:dyDescent="0.3">
      <c r="AF945">
        <f t="shared" si="109"/>
        <v>0</v>
      </c>
      <c r="AG945">
        <f t="shared" si="110"/>
        <v>0</v>
      </c>
      <c r="AH945" s="254">
        <f t="shared" si="107"/>
        <v>0</v>
      </c>
      <c r="AI945" s="254">
        <f t="shared" si="108"/>
        <v>0</v>
      </c>
      <c r="AN945">
        <f t="shared" si="111"/>
        <v>0</v>
      </c>
      <c r="AO945" s="254">
        <f t="shared" si="112"/>
        <v>0</v>
      </c>
    </row>
    <row r="946" spans="32:41" x14ac:dyDescent="0.3">
      <c r="AF946">
        <f t="shared" si="109"/>
        <v>0</v>
      </c>
      <c r="AG946">
        <f t="shared" si="110"/>
        <v>0</v>
      </c>
      <c r="AH946" s="254">
        <f t="shared" si="107"/>
        <v>0</v>
      </c>
      <c r="AI946" s="254">
        <f t="shared" si="108"/>
        <v>0</v>
      </c>
      <c r="AN946">
        <f t="shared" si="111"/>
        <v>0</v>
      </c>
      <c r="AO946" s="254">
        <f t="shared" si="112"/>
        <v>0</v>
      </c>
    </row>
    <row r="947" spans="32:41" x14ac:dyDescent="0.3">
      <c r="AF947">
        <f t="shared" si="109"/>
        <v>0</v>
      </c>
      <c r="AG947">
        <f t="shared" si="110"/>
        <v>0</v>
      </c>
      <c r="AH947" s="254">
        <f t="shared" si="107"/>
        <v>0</v>
      </c>
      <c r="AI947" s="254">
        <f t="shared" si="108"/>
        <v>0</v>
      </c>
      <c r="AN947">
        <f t="shared" si="111"/>
        <v>0</v>
      </c>
      <c r="AO947" s="254">
        <f t="shared" si="112"/>
        <v>0</v>
      </c>
    </row>
    <row r="948" spans="32:41" x14ac:dyDescent="0.3">
      <c r="AF948">
        <f t="shared" si="109"/>
        <v>0</v>
      </c>
      <c r="AG948">
        <f t="shared" si="110"/>
        <v>0</v>
      </c>
      <c r="AH948" s="254">
        <f t="shared" si="107"/>
        <v>0</v>
      </c>
      <c r="AI948" s="254">
        <f t="shared" si="108"/>
        <v>0</v>
      </c>
      <c r="AN948">
        <f t="shared" si="111"/>
        <v>0</v>
      </c>
      <c r="AO948" s="254">
        <f t="shared" si="112"/>
        <v>0</v>
      </c>
    </row>
    <row r="949" spans="32:41" x14ac:dyDescent="0.3">
      <c r="AF949">
        <f t="shared" si="109"/>
        <v>0</v>
      </c>
      <c r="AG949">
        <f t="shared" si="110"/>
        <v>0</v>
      </c>
      <c r="AH949" s="254">
        <f t="shared" si="107"/>
        <v>0</v>
      </c>
      <c r="AI949" s="254">
        <f t="shared" si="108"/>
        <v>0</v>
      </c>
      <c r="AN949">
        <f t="shared" si="111"/>
        <v>0</v>
      </c>
      <c r="AO949" s="254">
        <f t="shared" si="112"/>
        <v>0</v>
      </c>
    </row>
    <row r="950" spans="32:41" x14ac:dyDescent="0.3">
      <c r="AF950">
        <f t="shared" si="109"/>
        <v>0</v>
      </c>
      <c r="AG950">
        <f t="shared" si="110"/>
        <v>0</v>
      </c>
      <c r="AH950" s="254">
        <f t="shared" si="107"/>
        <v>0</v>
      </c>
      <c r="AI950" s="254">
        <f t="shared" si="108"/>
        <v>0</v>
      </c>
      <c r="AN950">
        <f t="shared" si="111"/>
        <v>0</v>
      </c>
      <c r="AO950" s="254">
        <f t="shared" si="112"/>
        <v>0</v>
      </c>
    </row>
    <row r="951" spans="32:41" x14ac:dyDescent="0.3">
      <c r="AF951">
        <f t="shared" si="109"/>
        <v>0</v>
      </c>
      <c r="AG951">
        <f t="shared" si="110"/>
        <v>0</v>
      </c>
      <c r="AH951" s="254">
        <f t="shared" si="107"/>
        <v>0</v>
      </c>
      <c r="AI951" s="254">
        <f t="shared" si="108"/>
        <v>0</v>
      </c>
      <c r="AN951">
        <f t="shared" si="111"/>
        <v>0</v>
      </c>
      <c r="AO951" s="254">
        <f t="shared" si="112"/>
        <v>0</v>
      </c>
    </row>
    <row r="952" spans="32:41" x14ac:dyDescent="0.3">
      <c r="AF952">
        <f t="shared" si="109"/>
        <v>0</v>
      </c>
      <c r="AG952">
        <f t="shared" si="110"/>
        <v>0</v>
      </c>
      <c r="AH952" s="254">
        <f t="shared" si="107"/>
        <v>0</v>
      </c>
      <c r="AI952" s="254">
        <f t="shared" si="108"/>
        <v>0</v>
      </c>
      <c r="AN952">
        <f t="shared" si="111"/>
        <v>0</v>
      </c>
      <c r="AO952" s="254">
        <f t="shared" si="112"/>
        <v>0</v>
      </c>
    </row>
    <row r="953" spans="32:41" x14ac:dyDescent="0.3">
      <c r="AF953">
        <f t="shared" si="109"/>
        <v>0</v>
      </c>
      <c r="AG953">
        <f t="shared" si="110"/>
        <v>0</v>
      </c>
      <c r="AH953" s="254">
        <f t="shared" si="107"/>
        <v>0</v>
      </c>
      <c r="AI953" s="254">
        <f t="shared" si="108"/>
        <v>0</v>
      </c>
      <c r="AN953">
        <f t="shared" si="111"/>
        <v>0</v>
      </c>
      <c r="AO953" s="254">
        <f t="shared" si="112"/>
        <v>0</v>
      </c>
    </row>
    <row r="954" spans="32:41" x14ac:dyDescent="0.3">
      <c r="AF954">
        <f t="shared" si="109"/>
        <v>0</v>
      </c>
      <c r="AG954">
        <f t="shared" si="110"/>
        <v>0</v>
      </c>
      <c r="AH954" s="254">
        <f t="shared" si="107"/>
        <v>0</v>
      </c>
      <c r="AI954" s="254">
        <f t="shared" si="108"/>
        <v>0</v>
      </c>
      <c r="AN954">
        <f t="shared" si="111"/>
        <v>0</v>
      </c>
      <c r="AO954" s="254">
        <f t="shared" si="112"/>
        <v>0</v>
      </c>
    </row>
    <row r="955" spans="32:41" x14ac:dyDescent="0.3">
      <c r="AF955">
        <f t="shared" si="109"/>
        <v>0</v>
      </c>
      <c r="AG955">
        <f t="shared" si="110"/>
        <v>0</v>
      </c>
      <c r="AH955" s="254">
        <f t="shared" si="107"/>
        <v>0</v>
      </c>
      <c r="AI955" s="254">
        <f t="shared" si="108"/>
        <v>0</v>
      </c>
      <c r="AN955">
        <f t="shared" si="111"/>
        <v>0</v>
      </c>
      <c r="AO955" s="254">
        <f t="shared" si="112"/>
        <v>0</v>
      </c>
    </row>
    <row r="956" spans="32:41" x14ac:dyDescent="0.3">
      <c r="AF956">
        <f t="shared" si="109"/>
        <v>0</v>
      </c>
      <c r="AG956">
        <f t="shared" si="110"/>
        <v>0</v>
      </c>
      <c r="AH956" s="254">
        <f t="shared" si="107"/>
        <v>0</v>
      </c>
      <c r="AI956" s="254">
        <f t="shared" si="108"/>
        <v>0</v>
      </c>
      <c r="AN956">
        <f t="shared" si="111"/>
        <v>0</v>
      </c>
      <c r="AO956" s="254">
        <f t="shared" si="112"/>
        <v>0</v>
      </c>
    </row>
    <row r="957" spans="32:41" x14ac:dyDescent="0.3">
      <c r="AF957">
        <f t="shared" si="109"/>
        <v>0</v>
      </c>
      <c r="AG957">
        <f t="shared" si="110"/>
        <v>0</v>
      </c>
      <c r="AH957" s="254">
        <f t="shared" si="107"/>
        <v>0</v>
      </c>
      <c r="AI957" s="254">
        <f t="shared" si="108"/>
        <v>0</v>
      </c>
      <c r="AN957">
        <f t="shared" si="111"/>
        <v>0</v>
      </c>
      <c r="AO957" s="254">
        <f t="shared" si="112"/>
        <v>0</v>
      </c>
    </row>
    <row r="958" spans="32:41" x14ac:dyDescent="0.3">
      <c r="AF958">
        <f t="shared" si="109"/>
        <v>0</v>
      </c>
      <c r="AG958">
        <f t="shared" si="110"/>
        <v>0</v>
      </c>
      <c r="AH958" s="254">
        <f t="shared" si="107"/>
        <v>0</v>
      </c>
      <c r="AI958" s="254">
        <f t="shared" si="108"/>
        <v>0</v>
      </c>
      <c r="AN958">
        <f t="shared" si="111"/>
        <v>0</v>
      </c>
      <c r="AO958" s="254">
        <f t="shared" si="112"/>
        <v>0</v>
      </c>
    </row>
    <row r="959" spans="32:41" x14ac:dyDescent="0.3">
      <c r="AF959">
        <f t="shared" si="109"/>
        <v>0</v>
      </c>
      <c r="AG959">
        <f t="shared" si="110"/>
        <v>0</v>
      </c>
      <c r="AH959" s="254">
        <f t="shared" si="107"/>
        <v>0</v>
      </c>
      <c r="AI959" s="254">
        <f t="shared" si="108"/>
        <v>0</v>
      </c>
      <c r="AN959">
        <f t="shared" si="111"/>
        <v>0</v>
      </c>
      <c r="AO959" s="254">
        <f t="shared" si="112"/>
        <v>0</v>
      </c>
    </row>
    <row r="960" spans="32:41" x14ac:dyDescent="0.3">
      <c r="AF960">
        <f t="shared" si="109"/>
        <v>0</v>
      </c>
      <c r="AG960">
        <f t="shared" si="110"/>
        <v>0</v>
      </c>
      <c r="AH960" s="254">
        <f t="shared" si="107"/>
        <v>0</v>
      </c>
      <c r="AI960" s="254">
        <f t="shared" si="108"/>
        <v>0</v>
      </c>
      <c r="AN960">
        <f t="shared" si="111"/>
        <v>0</v>
      </c>
      <c r="AO960" s="254">
        <f t="shared" si="112"/>
        <v>0</v>
      </c>
    </row>
    <row r="961" spans="32:41" x14ac:dyDescent="0.3">
      <c r="AF961">
        <f t="shared" si="109"/>
        <v>0</v>
      </c>
      <c r="AG961">
        <f t="shared" si="110"/>
        <v>0</v>
      </c>
      <c r="AH961" s="254">
        <f t="shared" si="107"/>
        <v>0</v>
      </c>
      <c r="AI961" s="254">
        <f t="shared" si="108"/>
        <v>0</v>
      </c>
      <c r="AN961">
        <f t="shared" si="111"/>
        <v>0</v>
      </c>
      <c r="AO961" s="254">
        <f t="shared" si="112"/>
        <v>0</v>
      </c>
    </row>
    <row r="962" spans="32:41" x14ac:dyDescent="0.3">
      <c r="AF962">
        <f t="shared" si="109"/>
        <v>0</v>
      </c>
      <c r="AG962">
        <f t="shared" si="110"/>
        <v>0</v>
      </c>
      <c r="AH962" s="254">
        <f t="shared" ref="AH962:AH997" si="113">G963</f>
        <v>0</v>
      </c>
      <c r="AI962" s="254">
        <f t="shared" ref="AI962:AI997" si="114">H963</f>
        <v>0</v>
      </c>
      <c r="AN962">
        <f t="shared" si="111"/>
        <v>0</v>
      </c>
      <c r="AO962" s="254">
        <f t="shared" si="112"/>
        <v>0</v>
      </c>
    </row>
    <row r="963" spans="32:41" x14ac:dyDescent="0.3">
      <c r="AF963">
        <f t="shared" ref="AF963:AF997" si="115">H963</f>
        <v>0</v>
      </c>
      <c r="AG963">
        <f t="shared" ref="AG963:AG997" si="116">$F$6</f>
        <v>0</v>
      </c>
      <c r="AH963" s="254">
        <f t="shared" si="113"/>
        <v>0</v>
      </c>
      <c r="AI963" s="254">
        <f t="shared" si="114"/>
        <v>0</v>
      </c>
      <c r="AN963">
        <f t="shared" si="111"/>
        <v>0</v>
      </c>
      <c r="AO963" s="254">
        <f t="shared" si="112"/>
        <v>0</v>
      </c>
    </row>
    <row r="964" spans="32:41" x14ac:dyDescent="0.3">
      <c r="AF964">
        <f t="shared" si="115"/>
        <v>0</v>
      </c>
      <c r="AG964">
        <f t="shared" si="116"/>
        <v>0</v>
      </c>
      <c r="AH964" s="254">
        <f t="shared" si="113"/>
        <v>0</v>
      </c>
      <c r="AI964" s="254">
        <f t="shared" si="114"/>
        <v>0</v>
      </c>
      <c r="AN964">
        <f t="shared" si="111"/>
        <v>0</v>
      </c>
      <c r="AO964" s="254">
        <f t="shared" si="112"/>
        <v>0</v>
      </c>
    </row>
    <row r="965" spans="32:41" x14ac:dyDescent="0.3">
      <c r="AF965">
        <f t="shared" si="115"/>
        <v>0</v>
      </c>
      <c r="AG965">
        <f t="shared" si="116"/>
        <v>0</v>
      </c>
      <c r="AH965" s="254">
        <f t="shared" si="113"/>
        <v>0</v>
      </c>
      <c r="AI965" s="254">
        <f t="shared" si="114"/>
        <v>0</v>
      </c>
      <c r="AN965">
        <f t="shared" si="111"/>
        <v>0</v>
      </c>
      <c r="AO965" s="254">
        <f t="shared" si="112"/>
        <v>0</v>
      </c>
    </row>
    <row r="966" spans="32:41" x14ac:dyDescent="0.3">
      <c r="AF966">
        <f t="shared" si="115"/>
        <v>0</v>
      </c>
      <c r="AG966">
        <f t="shared" si="116"/>
        <v>0</v>
      </c>
      <c r="AH966" s="254">
        <f t="shared" si="113"/>
        <v>0</v>
      </c>
      <c r="AI966" s="254">
        <f t="shared" si="114"/>
        <v>0</v>
      </c>
      <c r="AN966">
        <f t="shared" si="111"/>
        <v>0</v>
      </c>
      <c r="AO966" s="254">
        <f t="shared" si="112"/>
        <v>0</v>
      </c>
    </row>
    <row r="967" spans="32:41" x14ac:dyDescent="0.3">
      <c r="AF967">
        <f t="shared" si="115"/>
        <v>0</v>
      </c>
      <c r="AG967">
        <f t="shared" si="116"/>
        <v>0</v>
      </c>
      <c r="AH967" s="254">
        <f t="shared" si="113"/>
        <v>0</v>
      </c>
      <c r="AI967" s="254">
        <f t="shared" si="114"/>
        <v>0</v>
      </c>
      <c r="AN967">
        <f t="shared" si="111"/>
        <v>0</v>
      </c>
      <c r="AO967" s="254">
        <f t="shared" si="112"/>
        <v>0</v>
      </c>
    </row>
    <row r="968" spans="32:41" x14ac:dyDescent="0.3">
      <c r="AF968">
        <f t="shared" si="115"/>
        <v>0</v>
      </c>
      <c r="AG968">
        <f t="shared" si="116"/>
        <v>0</v>
      </c>
      <c r="AH968" s="254">
        <f t="shared" si="113"/>
        <v>0</v>
      </c>
      <c r="AI968" s="254">
        <f t="shared" si="114"/>
        <v>0</v>
      </c>
      <c r="AN968">
        <f t="shared" si="111"/>
        <v>0</v>
      </c>
      <c r="AO968" s="254">
        <f t="shared" si="112"/>
        <v>0</v>
      </c>
    </row>
    <row r="969" spans="32:41" x14ac:dyDescent="0.3">
      <c r="AF969">
        <f t="shared" si="115"/>
        <v>0</v>
      </c>
      <c r="AG969">
        <f t="shared" si="116"/>
        <v>0</v>
      </c>
      <c r="AH969" s="254">
        <f t="shared" si="113"/>
        <v>0</v>
      </c>
      <c r="AI969" s="254">
        <f t="shared" si="114"/>
        <v>0</v>
      </c>
      <c r="AN969">
        <f t="shared" ref="AN969:AN997" si="117">I970</f>
        <v>0</v>
      </c>
      <c r="AO969" s="254">
        <f t="shared" si="112"/>
        <v>0</v>
      </c>
    </row>
    <row r="970" spans="32:41" x14ac:dyDescent="0.3">
      <c r="AF970">
        <f t="shared" si="115"/>
        <v>0</v>
      </c>
      <c r="AG970">
        <f t="shared" si="116"/>
        <v>0</v>
      </c>
      <c r="AH970" s="254">
        <f t="shared" si="113"/>
        <v>0</v>
      </c>
      <c r="AI970" s="254">
        <f t="shared" si="114"/>
        <v>0</v>
      </c>
      <c r="AN970">
        <f t="shared" si="117"/>
        <v>0</v>
      </c>
      <c r="AO970" s="254">
        <f t="shared" si="112"/>
        <v>0</v>
      </c>
    </row>
    <row r="971" spans="32:41" x14ac:dyDescent="0.3">
      <c r="AF971">
        <f t="shared" si="115"/>
        <v>0</v>
      </c>
      <c r="AG971">
        <f t="shared" si="116"/>
        <v>0</v>
      </c>
      <c r="AH971" s="254">
        <f t="shared" si="113"/>
        <v>0</v>
      </c>
      <c r="AI971" s="254">
        <f t="shared" si="114"/>
        <v>0</v>
      </c>
      <c r="AN971">
        <f t="shared" si="117"/>
        <v>0</v>
      </c>
      <c r="AO971" s="254">
        <f t="shared" ref="AO971:AO997" si="118">J972</f>
        <v>0</v>
      </c>
    </row>
    <row r="972" spans="32:41" x14ac:dyDescent="0.3">
      <c r="AF972">
        <f t="shared" si="115"/>
        <v>0</v>
      </c>
      <c r="AG972">
        <f t="shared" si="116"/>
        <v>0</v>
      </c>
      <c r="AH972" s="254">
        <f t="shared" si="113"/>
        <v>0</v>
      </c>
      <c r="AI972" s="254">
        <f t="shared" si="114"/>
        <v>0</v>
      </c>
      <c r="AN972">
        <f t="shared" si="117"/>
        <v>0</v>
      </c>
      <c r="AO972" s="254">
        <f t="shared" si="118"/>
        <v>0</v>
      </c>
    </row>
    <row r="973" spans="32:41" x14ac:dyDescent="0.3">
      <c r="AF973">
        <f t="shared" si="115"/>
        <v>0</v>
      </c>
      <c r="AG973">
        <f t="shared" si="116"/>
        <v>0</v>
      </c>
      <c r="AH973" s="254">
        <f t="shared" si="113"/>
        <v>0</v>
      </c>
      <c r="AI973" s="254">
        <f t="shared" si="114"/>
        <v>0</v>
      </c>
      <c r="AN973">
        <f t="shared" si="117"/>
        <v>0</v>
      </c>
      <c r="AO973" s="254">
        <f t="shared" si="118"/>
        <v>0</v>
      </c>
    </row>
    <row r="974" spans="32:41" x14ac:dyDescent="0.3">
      <c r="AF974">
        <f t="shared" si="115"/>
        <v>0</v>
      </c>
      <c r="AG974">
        <f t="shared" si="116"/>
        <v>0</v>
      </c>
      <c r="AH974" s="254">
        <f t="shared" si="113"/>
        <v>0</v>
      </c>
      <c r="AI974" s="254">
        <f t="shared" si="114"/>
        <v>0</v>
      </c>
      <c r="AN974">
        <f t="shared" si="117"/>
        <v>0</v>
      </c>
      <c r="AO974" s="254">
        <f t="shared" si="118"/>
        <v>0</v>
      </c>
    </row>
    <row r="975" spans="32:41" x14ac:dyDescent="0.3">
      <c r="AF975">
        <f t="shared" si="115"/>
        <v>0</v>
      </c>
      <c r="AG975">
        <f t="shared" si="116"/>
        <v>0</v>
      </c>
      <c r="AH975" s="254">
        <f t="shared" si="113"/>
        <v>0</v>
      </c>
      <c r="AI975" s="254">
        <f t="shared" si="114"/>
        <v>0</v>
      </c>
      <c r="AN975">
        <f t="shared" si="117"/>
        <v>0</v>
      </c>
      <c r="AO975" s="254">
        <f t="shared" si="118"/>
        <v>0</v>
      </c>
    </row>
    <row r="976" spans="32:41" x14ac:dyDescent="0.3">
      <c r="AF976">
        <f t="shared" si="115"/>
        <v>0</v>
      </c>
      <c r="AG976">
        <f t="shared" si="116"/>
        <v>0</v>
      </c>
      <c r="AH976" s="254">
        <f t="shared" si="113"/>
        <v>0</v>
      </c>
      <c r="AI976" s="254">
        <f t="shared" si="114"/>
        <v>0</v>
      </c>
      <c r="AN976">
        <f t="shared" si="117"/>
        <v>0</v>
      </c>
      <c r="AO976" s="254">
        <f t="shared" si="118"/>
        <v>0</v>
      </c>
    </row>
    <row r="977" spans="32:41" x14ac:dyDescent="0.3">
      <c r="AF977">
        <f t="shared" si="115"/>
        <v>0</v>
      </c>
      <c r="AG977">
        <f t="shared" si="116"/>
        <v>0</v>
      </c>
      <c r="AH977" s="254">
        <f t="shared" si="113"/>
        <v>0</v>
      </c>
      <c r="AI977" s="254">
        <f t="shared" si="114"/>
        <v>0</v>
      </c>
      <c r="AN977">
        <f t="shared" si="117"/>
        <v>0</v>
      </c>
      <c r="AO977" s="254">
        <f t="shared" si="118"/>
        <v>0</v>
      </c>
    </row>
    <row r="978" spans="32:41" x14ac:dyDescent="0.3">
      <c r="AF978">
        <f t="shared" si="115"/>
        <v>0</v>
      </c>
      <c r="AG978">
        <f t="shared" si="116"/>
        <v>0</v>
      </c>
      <c r="AH978" s="254">
        <f t="shared" si="113"/>
        <v>0</v>
      </c>
      <c r="AI978" s="254">
        <f t="shared" si="114"/>
        <v>0</v>
      </c>
      <c r="AN978">
        <f t="shared" si="117"/>
        <v>0</v>
      </c>
      <c r="AO978" s="254">
        <f t="shared" si="118"/>
        <v>0</v>
      </c>
    </row>
    <row r="979" spans="32:41" x14ac:dyDescent="0.3">
      <c r="AF979">
        <f t="shared" si="115"/>
        <v>0</v>
      </c>
      <c r="AG979">
        <f t="shared" si="116"/>
        <v>0</v>
      </c>
      <c r="AH979" s="254">
        <f t="shared" si="113"/>
        <v>0</v>
      </c>
      <c r="AI979" s="254">
        <f t="shared" si="114"/>
        <v>0</v>
      </c>
      <c r="AN979">
        <f t="shared" si="117"/>
        <v>0</v>
      </c>
      <c r="AO979" s="254">
        <f t="shared" si="118"/>
        <v>0</v>
      </c>
    </row>
    <row r="980" spans="32:41" x14ac:dyDescent="0.3">
      <c r="AF980">
        <f t="shared" si="115"/>
        <v>0</v>
      </c>
      <c r="AG980">
        <f t="shared" si="116"/>
        <v>0</v>
      </c>
      <c r="AH980" s="254">
        <f t="shared" si="113"/>
        <v>0</v>
      </c>
      <c r="AI980" s="254">
        <f t="shared" si="114"/>
        <v>0</v>
      </c>
      <c r="AN980">
        <f t="shared" si="117"/>
        <v>0</v>
      </c>
      <c r="AO980" s="254">
        <f t="shared" si="118"/>
        <v>0</v>
      </c>
    </row>
    <row r="981" spans="32:41" x14ac:dyDescent="0.3">
      <c r="AF981">
        <f t="shared" si="115"/>
        <v>0</v>
      </c>
      <c r="AG981">
        <f t="shared" si="116"/>
        <v>0</v>
      </c>
      <c r="AH981" s="254">
        <f t="shared" si="113"/>
        <v>0</v>
      </c>
      <c r="AI981" s="254">
        <f t="shared" si="114"/>
        <v>0</v>
      </c>
      <c r="AN981">
        <f t="shared" si="117"/>
        <v>0</v>
      </c>
      <c r="AO981" s="254">
        <f t="shared" si="118"/>
        <v>0</v>
      </c>
    </row>
    <row r="982" spans="32:41" x14ac:dyDescent="0.3">
      <c r="AF982">
        <f t="shared" si="115"/>
        <v>0</v>
      </c>
      <c r="AG982">
        <f t="shared" si="116"/>
        <v>0</v>
      </c>
      <c r="AH982" s="254">
        <f t="shared" si="113"/>
        <v>0</v>
      </c>
      <c r="AI982" s="254">
        <f t="shared" si="114"/>
        <v>0</v>
      </c>
      <c r="AN982">
        <f t="shared" si="117"/>
        <v>0</v>
      </c>
      <c r="AO982" s="254">
        <f t="shared" si="118"/>
        <v>0</v>
      </c>
    </row>
    <row r="983" spans="32:41" x14ac:dyDescent="0.3">
      <c r="AF983">
        <f t="shared" si="115"/>
        <v>0</v>
      </c>
      <c r="AG983">
        <f t="shared" si="116"/>
        <v>0</v>
      </c>
      <c r="AH983" s="254">
        <f t="shared" si="113"/>
        <v>0</v>
      </c>
      <c r="AI983" s="254">
        <f t="shared" si="114"/>
        <v>0</v>
      </c>
      <c r="AN983">
        <f t="shared" si="117"/>
        <v>0</v>
      </c>
      <c r="AO983" s="254">
        <f t="shared" si="118"/>
        <v>0</v>
      </c>
    </row>
    <row r="984" spans="32:41" x14ac:dyDescent="0.3">
      <c r="AF984">
        <f t="shared" si="115"/>
        <v>0</v>
      </c>
      <c r="AG984">
        <f t="shared" si="116"/>
        <v>0</v>
      </c>
      <c r="AH984" s="254">
        <f t="shared" si="113"/>
        <v>0</v>
      </c>
      <c r="AI984" s="254">
        <f t="shared" si="114"/>
        <v>0</v>
      </c>
      <c r="AN984">
        <f t="shared" si="117"/>
        <v>0</v>
      </c>
      <c r="AO984" s="254">
        <f t="shared" si="118"/>
        <v>0</v>
      </c>
    </row>
    <row r="985" spans="32:41" x14ac:dyDescent="0.3">
      <c r="AF985">
        <f t="shared" si="115"/>
        <v>0</v>
      </c>
      <c r="AG985">
        <f t="shared" si="116"/>
        <v>0</v>
      </c>
      <c r="AH985" s="254">
        <f t="shared" si="113"/>
        <v>0</v>
      </c>
      <c r="AI985" s="254">
        <f t="shared" si="114"/>
        <v>0</v>
      </c>
      <c r="AN985">
        <f t="shared" si="117"/>
        <v>0</v>
      </c>
      <c r="AO985" s="254">
        <f t="shared" si="118"/>
        <v>0</v>
      </c>
    </row>
    <row r="986" spans="32:41" x14ac:dyDescent="0.3">
      <c r="AF986">
        <f t="shared" si="115"/>
        <v>0</v>
      </c>
      <c r="AG986">
        <f t="shared" si="116"/>
        <v>0</v>
      </c>
      <c r="AH986" s="254">
        <f t="shared" si="113"/>
        <v>0</v>
      </c>
      <c r="AI986" s="254">
        <f t="shared" si="114"/>
        <v>0</v>
      </c>
      <c r="AN986">
        <f t="shared" si="117"/>
        <v>0</v>
      </c>
      <c r="AO986" s="254">
        <f t="shared" si="118"/>
        <v>0</v>
      </c>
    </row>
    <row r="987" spans="32:41" x14ac:dyDescent="0.3">
      <c r="AF987">
        <f t="shared" si="115"/>
        <v>0</v>
      </c>
      <c r="AG987">
        <f t="shared" si="116"/>
        <v>0</v>
      </c>
      <c r="AH987" s="254">
        <f t="shared" si="113"/>
        <v>0</v>
      </c>
      <c r="AI987" s="254">
        <f t="shared" si="114"/>
        <v>0</v>
      </c>
      <c r="AN987">
        <f t="shared" si="117"/>
        <v>0</v>
      </c>
      <c r="AO987" s="254">
        <f t="shared" si="118"/>
        <v>0</v>
      </c>
    </row>
    <row r="988" spans="32:41" x14ac:dyDescent="0.3">
      <c r="AF988">
        <f t="shared" si="115"/>
        <v>0</v>
      </c>
      <c r="AG988">
        <f t="shared" si="116"/>
        <v>0</v>
      </c>
      <c r="AH988" s="254">
        <f t="shared" si="113"/>
        <v>0</v>
      </c>
      <c r="AI988" s="254">
        <f t="shared" si="114"/>
        <v>0</v>
      </c>
      <c r="AN988">
        <f t="shared" si="117"/>
        <v>0</v>
      </c>
      <c r="AO988" s="254">
        <f t="shared" si="118"/>
        <v>0</v>
      </c>
    </row>
    <row r="989" spans="32:41" x14ac:dyDescent="0.3">
      <c r="AF989">
        <f t="shared" si="115"/>
        <v>0</v>
      </c>
      <c r="AG989">
        <f t="shared" si="116"/>
        <v>0</v>
      </c>
      <c r="AH989" s="254">
        <f t="shared" si="113"/>
        <v>0</v>
      </c>
      <c r="AI989" s="254">
        <f t="shared" si="114"/>
        <v>0</v>
      </c>
      <c r="AN989">
        <f t="shared" si="117"/>
        <v>0</v>
      </c>
      <c r="AO989" s="254">
        <f t="shared" si="118"/>
        <v>0</v>
      </c>
    </row>
    <row r="990" spans="32:41" x14ac:dyDescent="0.3">
      <c r="AF990">
        <f t="shared" si="115"/>
        <v>0</v>
      </c>
      <c r="AG990">
        <f t="shared" si="116"/>
        <v>0</v>
      </c>
      <c r="AH990" s="254">
        <f t="shared" si="113"/>
        <v>0</v>
      </c>
      <c r="AI990" s="254">
        <f t="shared" si="114"/>
        <v>0</v>
      </c>
      <c r="AN990">
        <f t="shared" si="117"/>
        <v>0</v>
      </c>
      <c r="AO990" s="254">
        <f t="shared" si="118"/>
        <v>0</v>
      </c>
    </row>
    <row r="991" spans="32:41" x14ac:dyDescent="0.3">
      <c r="AF991">
        <f t="shared" si="115"/>
        <v>0</v>
      </c>
      <c r="AG991">
        <f t="shared" si="116"/>
        <v>0</v>
      </c>
      <c r="AH991" s="254">
        <f t="shared" si="113"/>
        <v>0</v>
      </c>
      <c r="AI991" s="254">
        <f t="shared" si="114"/>
        <v>0</v>
      </c>
      <c r="AN991">
        <f t="shared" si="117"/>
        <v>0</v>
      </c>
      <c r="AO991" s="254">
        <f t="shared" si="118"/>
        <v>0</v>
      </c>
    </row>
    <row r="992" spans="32:41" x14ac:dyDescent="0.3">
      <c r="AF992">
        <f t="shared" si="115"/>
        <v>0</v>
      </c>
      <c r="AG992">
        <f t="shared" si="116"/>
        <v>0</v>
      </c>
      <c r="AH992" s="254">
        <f t="shared" si="113"/>
        <v>0</v>
      </c>
      <c r="AI992" s="254">
        <f t="shared" si="114"/>
        <v>0</v>
      </c>
      <c r="AN992">
        <f t="shared" si="117"/>
        <v>0</v>
      </c>
      <c r="AO992" s="254">
        <f t="shared" si="118"/>
        <v>0</v>
      </c>
    </row>
    <row r="993" spans="32:41" x14ac:dyDescent="0.3">
      <c r="AF993">
        <f t="shared" si="115"/>
        <v>0</v>
      </c>
      <c r="AG993">
        <f t="shared" si="116"/>
        <v>0</v>
      </c>
      <c r="AH993" s="254">
        <f t="shared" si="113"/>
        <v>0</v>
      </c>
      <c r="AI993" s="254">
        <f t="shared" si="114"/>
        <v>0</v>
      </c>
      <c r="AN993">
        <f t="shared" si="117"/>
        <v>0</v>
      </c>
      <c r="AO993" s="254">
        <f t="shared" si="118"/>
        <v>0</v>
      </c>
    </row>
    <row r="994" spans="32:41" x14ac:dyDescent="0.3">
      <c r="AF994">
        <f t="shared" si="115"/>
        <v>0</v>
      </c>
      <c r="AG994">
        <f t="shared" si="116"/>
        <v>0</v>
      </c>
      <c r="AH994" s="254">
        <f t="shared" si="113"/>
        <v>0</v>
      </c>
      <c r="AI994" s="254">
        <f t="shared" si="114"/>
        <v>0</v>
      </c>
      <c r="AN994">
        <f t="shared" si="117"/>
        <v>0</v>
      </c>
      <c r="AO994" s="254">
        <f t="shared" si="118"/>
        <v>0</v>
      </c>
    </row>
    <row r="995" spans="32:41" x14ac:dyDescent="0.3">
      <c r="AF995">
        <f t="shared" si="115"/>
        <v>0</v>
      </c>
      <c r="AG995">
        <f t="shared" si="116"/>
        <v>0</v>
      </c>
      <c r="AH995" s="254">
        <f t="shared" si="113"/>
        <v>0</v>
      </c>
      <c r="AI995" s="254">
        <f t="shared" si="114"/>
        <v>0</v>
      </c>
      <c r="AN995">
        <f t="shared" si="117"/>
        <v>0</v>
      </c>
      <c r="AO995" s="254">
        <f t="shared" si="118"/>
        <v>0</v>
      </c>
    </row>
    <row r="996" spans="32:41" x14ac:dyDescent="0.3">
      <c r="AF996">
        <f t="shared" si="115"/>
        <v>0</v>
      </c>
      <c r="AG996">
        <f t="shared" si="116"/>
        <v>0</v>
      </c>
      <c r="AH996" s="254">
        <f t="shared" si="113"/>
        <v>0</v>
      </c>
      <c r="AI996" s="254">
        <f t="shared" si="114"/>
        <v>0</v>
      </c>
      <c r="AN996">
        <f t="shared" si="117"/>
        <v>0</v>
      </c>
      <c r="AO996" s="254">
        <f t="shared" si="118"/>
        <v>0</v>
      </c>
    </row>
    <row r="997" spans="32:41" x14ac:dyDescent="0.3">
      <c r="AF997">
        <f t="shared" si="115"/>
        <v>0</v>
      </c>
      <c r="AG997">
        <f t="shared" si="116"/>
        <v>0</v>
      </c>
      <c r="AH997" s="254">
        <f t="shared" si="113"/>
        <v>0</v>
      </c>
      <c r="AI997" s="254">
        <f t="shared" si="114"/>
        <v>0</v>
      </c>
      <c r="AN997">
        <f t="shared" si="117"/>
        <v>0</v>
      </c>
      <c r="AO997" s="254">
        <f t="shared" si="118"/>
        <v>0</v>
      </c>
    </row>
  </sheetData>
  <mergeCells count="28">
    <mergeCell ref="A12:F12"/>
    <mergeCell ref="A14:F16"/>
    <mergeCell ref="A18:F18"/>
    <mergeCell ref="A22:F22"/>
    <mergeCell ref="A24:F26"/>
    <mergeCell ref="A77:F77"/>
    <mergeCell ref="A79:F81"/>
    <mergeCell ref="B99:B100"/>
    <mergeCell ref="D99:D100"/>
    <mergeCell ref="B44:B45"/>
    <mergeCell ref="D44:D45"/>
    <mergeCell ref="A67:F67"/>
    <mergeCell ref="A69:F71"/>
    <mergeCell ref="A73:F73"/>
    <mergeCell ref="A122:F122"/>
    <mergeCell ref="A124:F126"/>
    <mergeCell ref="A128:F128"/>
    <mergeCell ref="A132:F132"/>
    <mergeCell ref="A134:F136"/>
    <mergeCell ref="A187:F187"/>
    <mergeCell ref="A189:F191"/>
    <mergeCell ref="B209:B210"/>
    <mergeCell ref="D209:D210"/>
    <mergeCell ref="B154:B155"/>
    <mergeCell ref="D154:D155"/>
    <mergeCell ref="A177:F177"/>
    <mergeCell ref="A179:F181"/>
    <mergeCell ref="A183:F183"/>
  </mergeCells>
  <conditionalFormatting sqref="F6">
    <cfRule type="cellIs" dxfId="15" priority="26" operator="between">
      <formula>"A"</formula>
      <formula>"D"</formula>
    </cfRule>
    <cfRule type="containsText" dxfId="14" priority="27" operator="containsText" text="ABCD">
      <formula>NOT(ISERROR(SEARCH("ABCD",F6)))</formula>
    </cfRule>
  </conditionalFormatting>
  <conditionalFormatting sqref="F61">
    <cfRule type="cellIs" dxfId="13" priority="9" operator="between">
      <formula>"A"</formula>
      <formula>"D"</formula>
    </cfRule>
    <cfRule type="containsText" dxfId="12" priority="10" operator="containsText" text="ABCD">
      <formula>NOT(ISERROR(SEARCH("ABCD",F61)))</formula>
    </cfRule>
  </conditionalFormatting>
  <conditionalFormatting sqref="F116">
    <cfRule type="cellIs" dxfId="11" priority="7" operator="between">
      <formula>"A"</formula>
      <formula>"D"</formula>
    </cfRule>
    <cfRule type="containsText" dxfId="10" priority="8" operator="containsText" text="ABCD">
      <formula>NOT(ISERROR(SEARCH("ABCD",F116)))</formula>
    </cfRule>
  </conditionalFormatting>
  <conditionalFormatting sqref="F171">
    <cfRule type="cellIs" dxfId="9" priority="5" operator="between">
      <formula>"A"</formula>
      <formula>"D"</formula>
    </cfRule>
    <cfRule type="containsText" dxfId="8" priority="6" operator="containsText" text="ABCD">
      <formula>NOT(ISERROR(SEARCH("ABCD",F171)))</formula>
    </cfRule>
  </conditionalFormatting>
  <conditionalFormatting sqref="A58">
    <cfRule type="expression" dxfId="7" priority="4">
      <formula>SUM($AI7:$AI57)&gt;0</formula>
    </cfRule>
  </conditionalFormatting>
  <conditionalFormatting sqref="A113">
    <cfRule type="expression" dxfId="6" priority="3">
      <formula>SUM($AI62:$AI112)&gt;0</formula>
    </cfRule>
  </conditionalFormatting>
  <conditionalFormatting sqref="A168">
    <cfRule type="expression" dxfId="5" priority="2">
      <formula>SUM($AI117:$AI167)&gt;0</formula>
    </cfRule>
  </conditionalFormatting>
  <conditionalFormatting sqref="A223">
    <cfRule type="expression" dxfId="4" priority="1">
      <formula>SUM($AI172:$AI222)&gt;0</formula>
    </cfRule>
  </conditionalFormatting>
  <dataValidations count="12">
    <dataValidation type="list" allowBlank="1" showInputMessage="1" showErrorMessage="1" sqref="G9 G119 G64 G174">
      <formula1>"P, NP, -"</formula1>
    </dataValidation>
    <dataValidation type="list" allowBlank="1" showInputMessage="1" showErrorMessage="1" sqref="F6 F116 F61 F171">
      <formula1>"A,B,C,D,0"</formula1>
    </dataValidation>
    <dataValidation type="list" allowBlank="1" showInputMessage="1" showErrorMessage="1" sqref="G11 G121 G66 G176">
      <formula1>"REP, APL, P, -"</formula1>
    </dataValidation>
    <dataValidation type="list" allowBlank="1" showInputMessage="1" showErrorMessage="1" sqref="G37:G41 G147:G151 G92:G96 G202:G206">
      <formula1>"A,B,C,D,E,F,G,H,I"</formula1>
    </dataValidation>
    <dataValidation type="list" allowBlank="1" showInputMessage="1" showErrorMessage="1" sqref="G51:G52 G161:G162 G106:G107 G216:G217">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formula1>"X, 0"</formula1>
    </dataValidation>
    <dataValidation type="list" allowBlank="1" showInputMessage="1" showErrorMessage="1" sqref="G45:G49 G155:G159 G100:G104 G210:G214">
      <formula1>$AE$7:$AE$31</formula1>
    </dataValidation>
    <dataValidation type="list" allowBlank="1" showInputMessage="1" showErrorMessage="1" sqref="I9:I11 I64:I66 I119:I121 I174:I176">
      <formula1>$AE$8:$AE$23</formula1>
    </dataValidation>
    <dataValidation type="list" allowBlank="1" showInputMessage="1" showErrorMessage="1" sqref="I13:I25 I68:I80 I123:I135 I178:I190">
      <formula1>$AE$8:$AE$31</formula1>
    </dataValidation>
    <dataValidation type="list" allowBlank="1" showInputMessage="1" showErrorMessage="1" sqref="I27:I31 I82:I86 I137:I141 I192:I196">
      <formula1>$AE$8:$AE$13</formula1>
    </dataValidation>
    <dataValidation type="list" allowBlank="1" showInputMessage="1" showErrorMessage="1" sqref="I33:I37 I39:I42 I88:I92 I94:I97 I143:I147 I149:I152 I198:I202 I204:I207">
      <formula1>"A,B,C"</formula1>
    </dataValidation>
    <dataValidation type="list" allowBlank="1" showInputMessage="1" showErrorMessage="1" sqref="I44:I52 I99:I107 I154:I162 I209:I217">
      <formula1>$AE$8:$AE$41</formula1>
    </dataValidation>
  </dataValidations>
  <hyperlinks>
    <hyperlink ref="H4" r:id="rId1"/>
    <hyperlink ref="H59" r:id="rId2"/>
    <hyperlink ref="H114" r:id="rId3"/>
    <hyperlink ref="H169" r:id="rId4"/>
    <hyperlink ref="K1" r:id="rId5"/>
  </hyperlinks>
  <pageMargins left="0.7" right="0.7" top="0.75" bottom="0.75" header="0.3" footer="0.3"/>
  <pageSetup orientation="portrait"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6"/>
  </sheetPr>
  <dimension ref="A1:X304"/>
  <sheetViews>
    <sheetView zoomScale="85" zoomScaleNormal="85" workbookViewId="0">
      <selection activeCell="J117" sqref="J117"/>
    </sheetView>
  </sheetViews>
  <sheetFormatPr defaultRowHeight="14.4" x14ac:dyDescent="0.3"/>
  <cols>
    <col min="2" max="2" width="42.21875" customWidth="1"/>
    <col min="3" max="3" width="12.109375" style="1" bestFit="1" customWidth="1"/>
    <col min="4" max="4" width="10.88671875" customWidth="1"/>
    <col min="7" max="7" width="4.88671875" customWidth="1"/>
    <col min="8" max="8" width="42.109375" bestFit="1" customWidth="1"/>
    <col min="9" max="9" width="12.21875" customWidth="1"/>
    <col min="11" max="11" width="11.88671875" customWidth="1"/>
  </cols>
  <sheetData>
    <row r="1" spans="2:21" x14ac:dyDescent="0.3">
      <c r="B1" s="54" t="s">
        <v>145</v>
      </c>
      <c r="C1" s="183">
        <f>home!C3</f>
        <v>2018</v>
      </c>
    </row>
    <row r="2" spans="2:21" x14ac:dyDescent="0.3">
      <c r="B2" s="54" t="s">
        <v>66</v>
      </c>
      <c r="C2" s="183" t="str">
        <f>home!C6</f>
        <v>Married filing jointly</v>
      </c>
    </row>
    <row r="3" spans="2:21" x14ac:dyDescent="0.3">
      <c r="B3" s="54"/>
      <c r="C3" s="183"/>
    </row>
    <row r="6" spans="2:21" x14ac:dyDescent="0.3">
      <c r="C6" s="1" t="s">
        <v>1199</v>
      </c>
      <c r="D6" t="s">
        <v>1200</v>
      </c>
      <c r="E6" t="s">
        <v>1201</v>
      </c>
      <c r="I6" s="1" t="s">
        <v>1199</v>
      </c>
      <c r="J6" t="s">
        <v>1200</v>
      </c>
      <c r="K6" t="s">
        <v>1201</v>
      </c>
    </row>
    <row r="7" spans="2:21" x14ac:dyDescent="0.3">
      <c r="B7" s="107" t="s">
        <v>43</v>
      </c>
      <c r="C7" s="100">
        <f>SUMIF('W2'!$E:$E, "1. Wages, tips, other compensation", 'W2'!$J:$J)</f>
        <v>219163</v>
      </c>
      <c r="D7" s="1">
        <f>home!E21</f>
        <v>0</v>
      </c>
      <c r="E7" s="1">
        <f>IF(D7=0, C7, D7)</f>
        <v>219163</v>
      </c>
      <c r="H7" s="107" t="s">
        <v>416</v>
      </c>
      <c r="I7" s="100">
        <f>'Sch1'!J19</f>
        <v>1841</v>
      </c>
    </row>
    <row r="8" spans="2:21" x14ac:dyDescent="0.3">
      <c r="B8" s="564" t="s">
        <v>1507</v>
      </c>
      <c r="C8" s="102">
        <f>SUMIF('W2'!$E:$E, "3. Social security wages", 'W2'!$J:$J)</f>
        <v>219163</v>
      </c>
      <c r="D8" s="1"/>
      <c r="E8" s="1"/>
      <c r="H8" s="515" t="s">
        <v>1218</v>
      </c>
      <c r="I8" s="102"/>
      <c r="J8" s="1">
        <f>home!E31</f>
        <v>998</v>
      </c>
      <c r="K8" s="1">
        <f>IF(OR(J8=0, I8=" "), I8, J8)</f>
        <v>998</v>
      </c>
    </row>
    <row r="9" spans="2:21" x14ac:dyDescent="0.3">
      <c r="B9" s="565" t="s">
        <v>1508</v>
      </c>
      <c r="C9" s="162">
        <f>SUMIF('W2'!$E:$E, "5. Medicare wages and tips", 'W2'!$J:$J)</f>
        <v>219163</v>
      </c>
      <c r="D9" s="1"/>
      <c r="E9" s="1"/>
      <c r="H9" s="101" t="s">
        <v>921</v>
      </c>
      <c r="I9" s="102">
        <f>IF(I57&gt;0, I57, I58)</f>
        <v>0</v>
      </c>
    </row>
    <row r="10" spans="2:21" x14ac:dyDescent="0.3">
      <c r="B10" s="54"/>
      <c r="D10" s="1"/>
      <c r="E10" s="1"/>
      <c r="H10" s="101" t="s">
        <v>922</v>
      </c>
      <c r="I10" s="102">
        <f>IF(mapping!I65&lt;0, mapping!I66, mapping!I65)</f>
        <v>0</v>
      </c>
    </row>
    <row r="11" spans="2:21" x14ac:dyDescent="0.3">
      <c r="B11" s="107" t="s">
        <v>44</v>
      </c>
      <c r="C11" s="100"/>
      <c r="H11" s="470" t="s">
        <v>923</v>
      </c>
      <c r="I11" s="102"/>
      <c r="J11" s="1">
        <f>home!E27</f>
        <v>0</v>
      </c>
      <c r="K11" s="1">
        <f>IF(OR(J11=0, I11=" "), I11, J11)</f>
        <v>0</v>
      </c>
    </row>
    <row r="12" spans="2:21" x14ac:dyDescent="0.3">
      <c r="B12" s="101" t="s">
        <v>136</v>
      </c>
      <c r="C12" s="102">
        <f>SUMIF('W2'!$G:$G, "2. Federal income tax withheld", 'W2'!$L:$L)</f>
        <v>40985</v>
      </c>
      <c r="H12" s="101" t="s">
        <v>924</v>
      </c>
      <c r="I12" s="102">
        <f>SchE!J103</f>
        <v>843</v>
      </c>
    </row>
    <row r="13" spans="2:21" x14ac:dyDescent="0.3">
      <c r="B13" s="101" t="s">
        <v>137</v>
      </c>
      <c r="C13" s="102">
        <f>SUMIF('MISC Inc'!D:D, "4. Federal income tax withheld", 'MISC Inc'!G:G)+SUMIF('MISC Inc'!E:E, "4. Federal income tax withheld", 'MISC Inc'!I:I)</f>
        <v>0</v>
      </c>
      <c r="H13" s="470" t="s">
        <v>925</v>
      </c>
      <c r="I13" s="102">
        <f>K71</f>
        <v>0</v>
      </c>
    </row>
    <row r="14" spans="2:21" x14ac:dyDescent="0.3">
      <c r="B14" s="470" t="s">
        <v>727</v>
      </c>
      <c r="C14" s="420">
        <f>home!F122</f>
        <v>0</v>
      </c>
      <c r="H14" s="101" t="s">
        <v>467</v>
      </c>
      <c r="I14" s="102">
        <f>home!C33</f>
        <v>0</v>
      </c>
      <c r="U14" s="254"/>
    </row>
    <row r="15" spans="2:21" x14ac:dyDescent="0.3">
      <c r="B15" s="57" t="s">
        <v>135</v>
      </c>
      <c r="C15" s="103">
        <f>SUM(C12:C14)</f>
        <v>40985</v>
      </c>
      <c r="H15" s="101" t="s">
        <v>481</v>
      </c>
      <c r="I15" s="102">
        <f>home!C35</f>
        <v>0</v>
      </c>
      <c r="U15" s="254"/>
    </row>
    <row r="16" spans="2:21" x14ac:dyDescent="0.3">
      <c r="B16" s="32"/>
      <c r="C16" s="359"/>
      <c r="H16" s="101" t="s">
        <v>418</v>
      </c>
      <c r="I16" s="102">
        <f>IF('F 8889'!L37&gt;0, 'F 8889'!L37, 0)</f>
        <v>0</v>
      </c>
    </row>
    <row r="17" spans="2:11" x14ac:dyDescent="0.3">
      <c r="B17" s="32"/>
      <c r="C17" s="359"/>
      <c r="H17" s="101" t="s">
        <v>483</v>
      </c>
      <c r="I17" s="102">
        <f>home!C37</f>
        <v>0</v>
      </c>
    </row>
    <row r="18" spans="2:11" x14ac:dyDescent="0.3">
      <c r="B18" s="54" t="s">
        <v>1141</v>
      </c>
      <c r="C18" s="1">
        <f>SUMIF('MISC Inc'!$D$1:$D$613, "1. Rents", 'MISC Inc'!$G$1:$G$613)</f>
        <v>0</v>
      </c>
      <c r="H18" s="101"/>
      <c r="I18" s="102" t="s">
        <v>1199</v>
      </c>
      <c r="J18" t="s">
        <v>1200</v>
      </c>
      <c r="K18" t="s">
        <v>1201</v>
      </c>
    </row>
    <row r="19" spans="2:11" x14ac:dyDescent="0.3">
      <c r="B19" s="107" t="s">
        <v>931</v>
      </c>
      <c r="C19" s="100"/>
      <c r="H19" s="218" t="s">
        <v>348</v>
      </c>
      <c r="I19" s="102">
        <f>IF('Sch1'!J38&gt;0, 'Sch1'!J38, 0)</f>
        <v>250</v>
      </c>
      <c r="K19" s="1">
        <f t="shared" ref="K19:K30" si="0">IF(OR(J19=0, I19=" "), I19, J19)</f>
        <v>250</v>
      </c>
    </row>
    <row r="20" spans="2:11" x14ac:dyDescent="0.3">
      <c r="B20" s="101" t="s">
        <v>1142</v>
      </c>
      <c r="C20" s="102">
        <f>SUMIF('MISC Inc'!$D$1:$D$613, "2 Royalties", 'MISC Inc'!$G$1:$G$613)</f>
        <v>0</v>
      </c>
      <c r="H20" s="101" t="s">
        <v>551</v>
      </c>
      <c r="I20" s="102">
        <f>home!C79</f>
        <v>250</v>
      </c>
      <c r="J20" s="1"/>
      <c r="K20" s="1">
        <f t="shared" si="0"/>
        <v>250</v>
      </c>
    </row>
    <row r="21" spans="2:11" x14ac:dyDescent="0.3">
      <c r="B21" s="101" t="s">
        <v>1157</v>
      </c>
      <c r="C21" s="102">
        <f>C71</f>
        <v>0</v>
      </c>
      <c r="H21" s="101" t="s">
        <v>417</v>
      </c>
      <c r="I21" s="102">
        <f>IF('F 8889'!L26&gt;0, 'F 8889'!L26, 0)</f>
        <v>0</v>
      </c>
      <c r="J21" s="1">
        <f>home!E83</f>
        <v>0</v>
      </c>
      <c r="K21" s="1">
        <f t="shared" si="0"/>
        <v>0</v>
      </c>
    </row>
    <row r="22" spans="2:11" x14ac:dyDescent="0.3">
      <c r="B22" s="465" t="s">
        <v>135</v>
      </c>
      <c r="C22" s="103">
        <f>SUM(C20:C21)</f>
        <v>0</v>
      </c>
      <c r="H22" s="586" t="s">
        <v>643</v>
      </c>
      <c r="I22" s="420">
        <f>home!C89</f>
        <v>0</v>
      </c>
      <c r="J22" s="1"/>
      <c r="K22" s="1">
        <f t="shared" si="0"/>
        <v>0</v>
      </c>
    </row>
    <row r="23" spans="2:11" x14ac:dyDescent="0.3">
      <c r="B23" t="s">
        <v>956</v>
      </c>
      <c r="C23" s="1">
        <f>SUMIF('MISC Inc'!D:D, "7 Nonemployee compensation", 'MISC Inc'!G:G)</f>
        <v>0</v>
      </c>
      <c r="H23" s="470" t="s">
        <v>1015</v>
      </c>
      <c r="I23" s="102"/>
      <c r="J23" s="1">
        <f>home!E91</f>
        <v>0</v>
      </c>
      <c r="K23" s="1">
        <f t="shared" si="0"/>
        <v>0</v>
      </c>
    </row>
    <row r="24" spans="2:11" x14ac:dyDescent="0.3">
      <c r="B24" t="s">
        <v>1161</v>
      </c>
      <c r="C24" s="1">
        <f>SUMIF('MISC Inc'!$E$2:$E$1000, "2d Collectibles (28%) gain ", 'MISC Inc'!$I$2:$I$1000)</f>
        <v>0</v>
      </c>
      <c r="H24" s="587" t="s">
        <v>764</v>
      </c>
      <c r="I24" s="102"/>
      <c r="J24" s="1">
        <f>home!E81</f>
        <v>0</v>
      </c>
      <c r="K24" s="1">
        <f t="shared" si="0"/>
        <v>0</v>
      </c>
    </row>
    <row r="25" spans="2:11" x14ac:dyDescent="0.3">
      <c r="H25" s="588" t="s">
        <v>344</v>
      </c>
      <c r="I25" s="102"/>
      <c r="J25" s="1">
        <f>home!E85</f>
        <v>0</v>
      </c>
      <c r="K25" s="1">
        <f t="shared" si="0"/>
        <v>0</v>
      </c>
    </row>
    <row r="26" spans="2:11" x14ac:dyDescent="0.3">
      <c r="B26" s="107" t="s">
        <v>132</v>
      </c>
      <c r="C26" s="100"/>
      <c r="H26" s="587" t="s">
        <v>765</v>
      </c>
      <c r="I26" s="102">
        <f>SchSE!H83+SchSE!H42</f>
        <v>0</v>
      </c>
      <c r="J26" s="1">
        <f>home!E87</f>
        <v>0</v>
      </c>
      <c r="K26" s="1">
        <f>IF(OR(J26=0, I26=" "), I26, J26)</f>
        <v>0</v>
      </c>
    </row>
    <row r="27" spans="2:11" x14ac:dyDescent="0.3">
      <c r="B27" s="101" t="s">
        <v>1155</v>
      </c>
      <c r="C27" s="102">
        <f>SUMIF('MISC Inc'!D:D, "8. Tax-exempt interest", 'MISC Inc'!G:G)</f>
        <v>0</v>
      </c>
      <c r="H27" s="101" t="s">
        <v>750</v>
      </c>
      <c r="I27" s="102">
        <f>SUMIF('MISC Inc'!D:D, "2. Early Withdrawl penalty", 'MISC Inc'!G:G)</f>
        <v>0</v>
      </c>
      <c r="J27" s="1">
        <f>home!E93</f>
        <v>0</v>
      </c>
      <c r="K27" s="1">
        <f t="shared" si="0"/>
        <v>0</v>
      </c>
    </row>
    <row r="28" spans="2:11" x14ac:dyDescent="0.3">
      <c r="B28" s="101" t="s">
        <v>1156</v>
      </c>
      <c r="C28" s="102">
        <f>C148</f>
        <v>0</v>
      </c>
      <c r="H28" s="101" t="s">
        <v>751</v>
      </c>
      <c r="I28" s="102">
        <f>home!C95</f>
        <v>0</v>
      </c>
      <c r="J28" s="1"/>
      <c r="K28" s="1">
        <f t="shared" si="0"/>
        <v>0</v>
      </c>
    </row>
    <row r="29" spans="2:11" x14ac:dyDescent="0.3">
      <c r="B29" s="465" t="s">
        <v>135</v>
      </c>
      <c r="C29" s="103">
        <f>C27+C28</f>
        <v>0</v>
      </c>
      <c r="H29" s="470" t="s">
        <v>752</v>
      </c>
      <c r="I29" s="102"/>
      <c r="J29" s="1">
        <f>home!E97</f>
        <v>0</v>
      </c>
      <c r="K29" s="1">
        <f t="shared" si="0"/>
        <v>0</v>
      </c>
    </row>
    <row r="30" spans="2:11" x14ac:dyDescent="0.3">
      <c r="B30" s="54"/>
      <c r="H30" s="470" t="s">
        <v>594</v>
      </c>
      <c r="J30" s="102">
        <f>home!E99</f>
        <v>0</v>
      </c>
      <c r="K30" s="1">
        <f t="shared" si="0"/>
        <v>0</v>
      </c>
    </row>
    <row r="31" spans="2:11" x14ac:dyDescent="0.3">
      <c r="B31" s="107" t="s">
        <v>109</v>
      </c>
      <c r="C31" s="100"/>
      <c r="H31" s="101"/>
      <c r="I31" s="102"/>
    </row>
    <row r="32" spans="2:11" x14ac:dyDescent="0.3">
      <c r="B32" s="101" t="s">
        <v>134</v>
      </c>
      <c r="C32" s="102">
        <f>SUMIF('MISC Inc'!D:D, "1. Interest Income", 'MISC Inc'!G:G)</f>
        <v>0</v>
      </c>
      <c r="H32" s="101"/>
      <c r="I32" s="102"/>
    </row>
    <row r="33" spans="2:9" x14ac:dyDescent="0.3">
      <c r="B33" s="101" t="s">
        <v>133</v>
      </c>
      <c r="C33" s="102">
        <f>SUMIFS('MISC Inc'!G:G, 'MISC Inc'!D:D, "3. Interest on U.S. Savings Bonds and Treas. Obligations" )</f>
        <v>0</v>
      </c>
      <c r="H33" s="180"/>
      <c r="I33" s="102"/>
    </row>
    <row r="34" spans="2:9" x14ac:dyDescent="0.3">
      <c r="B34" s="101" t="s">
        <v>928</v>
      </c>
      <c r="C34" s="102">
        <f>C67</f>
        <v>0</v>
      </c>
      <c r="H34" s="180" t="s">
        <v>458</v>
      </c>
      <c r="I34" s="102">
        <f>home!C148</f>
        <v>0</v>
      </c>
    </row>
    <row r="35" spans="2:9" x14ac:dyDescent="0.3">
      <c r="B35" s="57" t="s">
        <v>135</v>
      </c>
      <c r="C35" s="103">
        <f>SUM(C32:C34)</f>
        <v>0</v>
      </c>
      <c r="H35" s="180" t="s">
        <v>459</v>
      </c>
      <c r="I35" s="102">
        <f>home!C150</f>
        <v>0</v>
      </c>
    </row>
    <row r="36" spans="2:9" x14ac:dyDescent="0.3">
      <c r="H36" s="180" t="s">
        <v>469</v>
      </c>
      <c r="I36" s="102">
        <f>home!C152</f>
        <v>0</v>
      </c>
    </row>
    <row r="37" spans="2:9" x14ac:dyDescent="0.3">
      <c r="B37" s="107" t="s">
        <v>148</v>
      </c>
      <c r="C37" s="100"/>
      <c r="H37" s="57" t="s">
        <v>457</v>
      </c>
      <c r="I37" s="162">
        <f>SUMIF('W2'!G:G, "W", 'W2'!L:L)</f>
        <v>0</v>
      </c>
    </row>
    <row r="38" spans="2:9" x14ac:dyDescent="0.3">
      <c r="B38" s="464" t="s">
        <v>1155</v>
      </c>
      <c r="C38" s="102">
        <f>SUMIF('MISC Inc'!D:D, "1b Qualified dividends", 'MISC Inc'!G:G)</f>
        <v>0</v>
      </c>
      <c r="G38" s="32"/>
      <c r="H38" s="32"/>
      <c r="I38" s="51"/>
    </row>
    <row r="39" spans="2:9" x14ac:dyDescent="0.3">
      <c r="B39" s="464" t="s">
        <v>1156</v>
      </c>
      <c r="C39" s="102">
        <f>C69</f>
        <v>0</v>
      </c>
      <c r="H39" s="179" t="s">
        <v>592</v>
      </c>
      <c r="I39" s="100">
        <f>INDEX(schA!$O$10:$O$13, MATCH(mapping!C2, schA!$N$10:$N$13, 0))</f>
        <v>24000</v>
      </c>
    </row>
    <row r="40" spans="2:9" x14ac:dyDescent="0.3">
      <c r="B40" s="465" t="s">
        <v>135</v>
      </c>
      <c r="C40" s="162">
        <f>SUM(C38:C39)</f>
        <v>0</v>
      </c>
      <c r="H40" s="219" t="s">
        <v>547</v>
      </c>
      <c r="I40" s="102">
        <f>schA!K46</f>
        <v>0</v>
      </c>
    </row>
    <row r="41" spans="2:9" x14ac:dyDescent="0.3">
      <c r="B41" s="107" t="s">
        <v>926</v>
      </c>
      <c r="C41" s="100"/>
      <c r="H41" s="224" t="s">
        <v>553</v>
      </c>
      <c r="I41" s="102">
        <f>home!C41</f>
        <v>0</v>
      </c>
    </row>
    <row r="42" spans="2:9" x14ac:dyDescent="0.3">
      <c r="B42" s="464" t="s">
        <v>1155</v>
      </c>
      <c r="C42" s="102">
        <f>SUMIF('MISC Inc'!D:D, "1. Total ordinary dividends", 'MISC Inc'!G:G)</f>
        <v>0</v>
      </c>
      <c r="H42" s="224" t="s">
        <v>557</v>
      </c>
      <c r="I42" s="102">
        <f>home!C43</f>
        <v>0</v>
      </c>
    </row>
    <row r="43" spans="2:9" x14ac:dyDescent="0.3">
      <c r="B43" s="464" t="s">
        <v>1156</v>
      </c>
      <c r="C43" s="102">
        <f>C68</f>
        <v>0</v>
      </c>
      <c r="H43" s="224" t="s">
        <v>558</v>
      </c>
      <c r="I43" s="102">
        <f>home!C44</f>
        <v>0</v>
      </c>
    </row>
    <row r="44" spans="2:9" x14ac:dyDescent="0.3">
      <c r="B44" s="465" t="s">
        <v>135</v>
      </c>
      <c r="C44" s="162">
        <f>SUM(C42:C43)</f>
        <v>0</v>
      </c>
      <c r="H44" s="224" t="s">
        <v>560</v>
      </c>
      <c r="I44" s="102">
        <f>home!C45</f>
        <v>0</v>
      </c>
    </row>
    <row r="45" spans="2:9" x14ac:dyDescent="0.3">
      <c r="C45" s="1" t="s">
        <v>1199</v>
      </c>
      <c r="D45" t="s">
        <v>1200</v>
      </c>
      <c r="E45" t="s">
        <v>1201</v>
      </c>
      <c r="H45" s="224" t="s">
        <v>559</v>
      </c>
      <c r="I45" s="102">
        <f>home!C46</f>
        <v>0</v>
      </c>
    </row>
    <row r="46" spans="2:9" x14ac:dyDescent="0.3">
      <c r="B46" s="605" t="s">
        <v>6</v>
      </c>
      <c r="D46" s="1">
        <f>home!E23</f>
        <v>0</v>
      </c>
      <c r="E46" s="1">
        <f>IF(D46=0, C46, D46)</f>
        <v>0</v>
      </c>
      <c r="H46" s="224" t="s">
        <v>561</v>
      </c>
      <c r="I46" s="102">
        <f>home!C47</f>
        <v>0</v>
      </c>
    </row>
    <row r="47" spans="2:9" x14ac:dyDescent="0.3">
      <c r="B47" s="605" t="s">
        <v>7</v>
      </c>
      <c r="D47" s="1">
        <f>home!E24</f>
        <v>0</v>
      </c>
      <c r="E47" s="1">
        <f>IF(D47=0, C47, D47)</f>
        <v>0</v>
      </c>
      <c r="H47" s="224" t="s">
        <v>570</v>
      </c>
      <c r="I47" s="102">
        <f>home!C50</f>
        <v>0</v>
      </c>
    </row>
    <row r="48" spans="2:9" x14ac:dyDescent="0.3">
      <c r="H48" s="224" t="s">
        <v>571</v>
      </c>
      <c r="I48" s="102">
        <f>home!C52</f>
        <v>0</v>
      </c>
    </row>
    <row r="49" spans="2:11" ht="15" thickBot="1" x14ac:dyDescent="0.35">
      <c r="H49" s="224" t="s">
        <v>572</v>
      </c>
      <c r="I49" s="102">
        <f>home!C54</f>
        <v>0</v>
      </c>
    </row>
    <row r="50" spans="2:11" x14ac:dyDescent="0.3">
      <c r="B50" s="228" t="s">
        <v>1515</v>
      </c>
      <c r="C50" s="572"/>
      <c r="D50" s="59"/>
      <c r="E50" s="59"/>
      <c r="F50" s="90"/>
      <c r="H50" s="224" t="s">
        <v>573</v>
      </c>
      <c r="I50" s="102">
        <f>home!C56</f>
        <v>0</v>
      </c>
    </row>
    <row r="51" spans="2:11" x14ac:dyDescent="0.3">
      <c r="B51" s="573" t="s">
        <v>927</v>
      </c>
      <c r="C51" s="180" t="s">
        <v>772</v>
      </c>
      <c r="D51" s="32" t="s">
        <v>965</v>
      </c>
      <c r="E51" s="32" t="s">
        <v>777</v>
      </c>
      <c r="F51" s="39" t="s">
        <v>424</v>
      </c>
      <c r="H51" s="224" t="s">
        <v>576</v>
      </c>
      <c r="I51" s="102">
        <f>home!C58+C95</f>
        <v>0</v>
      </c>
    </row>
    <row r="52" spans="2:11" x14ac:dyDescent="0.3">
      <c r="B52" s="574" t="s">
        <v>929</v>
      </c>
      <c r="C52" s="516"/>
      <c r="D52" s="32"/>
      <c r="E52" s="32"/>
      <c r="F52" s="39"/>
      <c r="G52" s="135"/>
      <c r="H52" s="224" t="s">
        <v>577</v>
      </c>
      <c r="I52" s="102">
        <f>home!C59</f>
        <v>0</v>
      </c>
    </row>
    <row r="53" spans="2:11" x14ac:dyDescent="0.3">
      <c r="B53" s="575" t="s">
        <v>1150</v>
      </c>
      <c r="C53" s="516">
        <f>IF(SUMIFS('K-1'!$AI$8:$AI$997, 'K-1'!$AH$8:$AH$997, "P",'K-1'!$AG$8:$AG$997, mapping!C$51)&gt;0, SUMIFS('K-1'!$AI$8:$AI$997, 'K-1'!$AH$8:$AH$997, "P",'K-1'!$AG$8:$AG$997, mapping!C$51), 0)</f>
        <v>0</v>
      </c>
      <c r="D53" s="136">
        <f>IF(SUMIFS('K-1'!$AI$8:$AI$997, 'K-1'!$AH$8:$AH$997, "P",'K-1'!$AG$8:$AG$997, mapping!D$51)&gt;0, SUMIFS('K-1'!$AI$8:$AI$997, 'K-1'!$AH$8:$AH$997, "P",'K-1'!$AG$8:$AG$997, mapping!D$51), 0)</f>
        <v>0</v>
      </c>
      <c r="E53" s="136">
        <f>IF(SUMIFS('K-1'!$AI$8:$AI$997, 'K-1'!$AH$8:$AH$997, "P",'K-1'!$AG$8:$AG$997, mapping!E$51)&gt;0, SUMIFS('K-1'!$AI$8:$AI$997, 'K-1'!$AH$8:$AH$997, "P",'K-1'!$AG$8:$AG$997, mapping!E$51), 0)</f>
        <v>0</v>
      </c>
      <c r="F53" s="576">
        <f>IF(SUMIFS('K-1'!$AI$8:$AI$997, 'K-1'!$AH$8:$AH$997, "P",'K-1'!$AG$8:$AG$997, mapping!F$51)&gt;0, SUMIFS('K-1'!$AI$8:$AI$997, 'K-1'!$AH$8:$AH$997, "P",'K-1'!$AG$8:$AG$997, mapping!F$51), 0)</f>
        <v>0</v>
      </c>
      <c r="G53" s="135"/>
      <c r="H53" s="224" t="s">
        <v>579</v>
      </c>
      <c r="I53" s="102">
        <f>home!C60</f>
        <v>0</v>
      </c>
    </row>
    <row r="54" spans="2:11" x14ac:dyDescent="0.3">
      <c r="B54" s="575" t="s">
        <v>1151</v>
      </c>
      <c r="C54" s="516">
        <f>IF(SUMIFS('K-1'!$AI$8:$AI$997, 'K-1'!$AH$8:$AH$997, "P",'K-1'!$AG$8:$AG$997, mapping!C$51)&lt;0, SUMIFS('K-1'!$AI$8:$AI$997, 'K-1'!$AH$8:$AH$997, "P",'K-1'!$AG$8:$AG$997, mapping!C$51), 0)</f>
        <v>0</v>
      </c>
      <c r="D54" s="136">
        <f>IF(SUMIFS('K-1'!$AI$8:$AI$997, 'K-1'!$AH$8:$AH$997, "P",'K-1'!$AG$8:$AG$997, mapping!D$51)&lt;0, SUMIFS('K-1'!$AI$8:$AI$997, 'K-1'!$AH$8:$AH$997, "P",'K-1'!$AG$8:$AG$997, mapping!D$51), 0)</f>
        <v>0</v>
      </c>
      <c r="E54" s="136">
        <f>IF(SUMIFS('K-1'!$AI$8:$AI$997, 'K-1'!$AH$8:$AH$997, "P",'K-1'!$AG$8:$AG$997, mapping!E$51)&lt;0, SUMIFS('K-1'!$AI$8:$AI$997, 'K-1'!$AH$8:$AH$997, "P",'K-1'!$AG$8:$AG$997, mapping!E$51), 0)</f>
        <v>0</v>
      </c>
      <c r="F54" s="576">
        <f>IF(SUMIFS('K-1'!$AI$8:$AI$997, 'K-1'!$AH$8:$AH$997, "P",'K-1'!$AG$8:$AG$997, mapping!F$51)&lt;0, SUMIFS('K-1'!$AI$8:$AI$997, 'K-1'!$AH$8:$AH$997, "P",'K-1'!$AG$8:$AG$997, mapping!F$51), 0)</f>
        <v>0</v>
      </c>
      <c r="H54" s="224" t="s">
        <v>581</v>
      </c>
      <c r="I54" s="102">
        <f>home!C62</f>
        <v>0</v>
      </c>
    </row>
    <row r="55" spans="2:11" x14ac:dyDescent="0.3">
      <c r="B55" s="575" t="s">
        <v>1148</v>
      </c>
      <c r="C55" s="516">
        <f>IF(SUMIFS('K-1'!$AI$8:$AI$997, 'K-1'!$AH$8:$AH$997, "NP",'K-1'!$AG$8:$AG$997, mapping!C$51)&gt;0, SUMIFS('K-1'!$AI$8:$AI$997, 'K-1'!$AH$8:$AH$997, "NP",'K-1'!$AG$8:$AG$997, mapping!C$51), 0)</f>
        <v>0</v>
      </c>
      <c r="D55" s="136">
        <f>IF(SUMIFS('K-1'!$AI$8:$AI$997, 'K-1'!$AH$8:$AH$997, "NP",'K-1'!$AG$8:$AG$997, mapping!D$51)&gt;0, SUMIFS('K-1'!$AI$8:$AI$997, 'K-1'!$AH$8:$AH$997, "NP",'K-1'!$AG$8:$AG$997, mapping!D$51), 0)</f>
        <v>0</v>
      </c>
      <c r="E55" s="136">
        <f>IF(SUMIFS('K-1'!$AI$8:$AI$997, 'K-1'!$AH$8:$AH$997, "NP",'K-1'!$AG$8:$AG$997, mapping!E$51)&gt;0, SUMIFS('K-1'!$AI$8:$AI$997, 'K-1'!$AH$8:$AH$997, "NP",'K-1'!$AG$8:$AG$997, mapping!E$51), 0)</f>
        <v>0</v>
      </c>
      <c r="F55" s="576">
        <f>IF(SUMIFS('K-1'!$AI$8:$AI$997, 'K-1'!$AH$8:$AH$997, "NP",'K-1'!$AG$8:$AG$997, mapping!F$51)&gt;0, SUMIFS('K-1'!$AI$8:$AI$997, 'K-1'!$AH$8:$AH$997, "NP",'K-1'!$AG$8:$AG$997, mapping!F$51), 0)</f>
        <v>0</v>
      </c>
      <c r="H55" s="499" t="s">
        <v>491</v>
      </c>
      <c r="I55" s="162">
        <f>home!C73+C100</f>
        <v>0</v>
      </c>
    </row>
    <row r="56" spans="2:11" x14ac:dyDescent="0.3">
      <c r="B56" s="575" t="s">
        <v>1149</v>
      </c>
      <c r="C56" s="516">
        <f>IF(SUMIFS('K-1'!$AI$8:$AI$997, 'K-1'!$AH$8:$AH$997, "NP",'K-1'!$AG$8:$AG$997, mapping!C$51)&lt;0, SUMIFS('K-1'!$AI$8:$AI$997, 'K-1'!$AH$8:$AH$997, "NP",'K-1'!$AG$8:$AG$997, mapping!C$51), 0)</f>
        <v>0</v>
      </c>
      <c r="D56" s="136">
        <f>IF(SUMIFS('K-1'!$AI$8:$AI$997, 'K-1'!$AH$8:$AH$997, "NP",'K-1'!$AG$8:$AG$997, mapping!D$51)&lt;0, SUMIFS('K-1'!$AI$8:$AI$997, 'K-1'!$AH$8:$AH$997, "NP",'K-1'!$AG$8:$AG$997, mapping!D$51), 0)</f>
        <v>0</v>
      </c>
      <c r="E56" s="136">
        <f>IF(SUMIFS('K-1'!$AI$8:$AI$997, 'K-1'!$AH$8:$AH$997, "NP",'K-1'!$AG$8:$AG$997, mapping!E$51)&lt;0, SUMIFS('K-1'!$AI$8:$AI$997, 'K-1'!$AH$8:$AH$997, "NP",'K-1'!$AG$8:$AG$997, mapping!E$51), 0)</f>
        <v>0</v>
      </c>
      <c r="F56" s="576">
        <f>IF(SUMIFS('K-1'!$AI$8:$AI$997, 'K-1'!$AH$8:$AH$997, "NP",'K-1'!$AG$8:$AG$997, mapping!F$51)&lt;0, SUMIFS('K-1'!$AI$8:$AI$997, 'K-1'!$AH$8:$AH$997, "NP",'K-1'!$AG$8:$AG$997, mapping!F$51), 0)</f>
        <v>0</v>
      </c>
      <c r="H56" s="225"/>
      <c r="I56" s="1"/>
    </row>
    <row r="57" spans="2:11" x14ac:dyDescent="0.3">
      <c r="B57" s="577" t="s">
        <v>1117</v>
      </c>
      <c r="C57" s="516"/>
      <c r="D57" s="32"/>
      <c r="E57" s="32"/>
      <c r="F57" s="39"/>
      <c r="H57" s="498" t="s">
        <v>1570</v>
      </c>
      <c r="I57" s="100">
        <f>SchC!T6</f>
        <v>0</v>
      </c>
    </row>
    <row r="58" spans="2:11" x14ac:dyDescent="0.3">
      <c r="B58" s="575" t="s">
        <v>1152</v>
      </c>
      <c r="C58" s="516">
        <f>IF(SUMIFS('K-1'!$AI$8:$AI$997, 'K-1'!$AH$8:$AH$997, "P",'K-1'!$AG$8:$AG$997, mapping!C$51, 'K-1'!$H$8:$H$997, mapping!$B$57)&gt;0, SUMIFS('K-1'!$AI$8:$AI$997, 'K-1'!$AH$8:$AH$997, "P",'K-1'!$AG$8:$AG$997, mapping!C$51, 'K-1'!$H$8:$H$997, mapping!$B$57), 0)</f>
        <v>0</v>
      </c>
      <c r="D58" s="136">
        <f>IF(SUMIFS('K-1'!$AI$8:$AI$997, 'K-1'!$AH$8:$AH$997, "P",'K-1'!$AG$8:$AG$997, mapping!D$51, 'K-1'!$H$8:$H$997, mapping!$B$57)&gt;0, SUMIFS('K-1'!$AI$8:$AI$997, 'K-1'!$AH$8:$AH$997, "P",'K-1'!$AG$8:$AG$997, mapping!D$51, 'K-1'!$H$8:$H$997, mapping!$B$57), 0)</f>
        <v>0</v>
      </c>
      <c r="E58" s="136">
        <f>IF(SUMIFS('K-1'!$AI$8:$AI$997, 'K-1'!$AH$8:$AH$997, "P",'K-1'!$AG$8:$AG$997, mapping!E$51, 'K-1'!$H$8:$H$997, mapping!$B$57)&gt;0, SUMIFS('K-1'!$AI$8:$AI$997, 'K-1'!$AH$8:$AH$997, "P",'K-1'!$AG$8:$AG$997, mapping!E$51, 'K-1'!$H$8:$H$997, mapping!$B$57), 0)</f>
        <v>0</v>
      </c>
      <c r="F58" s="576">
        <f>IF(SUMIFS('K-1'!$AI$8:$AI$997, 'K-1'!$AH$8:$AH$997, "P",'K-1'!$AG$8:$AG$997, mapping!F$51, 'K-1'!$H$8:$H$997, mapping!$B$57)&gt;0, SUMIFS('K-1'!$AI$8:$AI$997, 'K-1'!$AH$8:$AH$997, "P",'K-1'!$AG$8:$AG$997, mapping!F$51, 'K-1'!$H$8:$H$997, mapping!$B$57), 0)</f>
        <v>0</v>
      </c>
      <c r="H58" s="499" t="s">
        <v>1571</v>
      </c>
      <c r="I58" s="162">
        <f>SchC!U6</f>
        <v>0</v>
      </c>
    </row>
    <row r="59" spans="2:11" x14ac:dyDescent="0.3">
      <c r="B59" s="575" t="s">
        <v>1151</v>
      </c>
      <c r="C59" s="516">
        <f>IF(SUMIFS('K-1'!$AI$8:$AI$997, 'K-1'!$AH$8:$AH$997, "P",'K-1'!$AG$8:$AG$997, mapping!C$51, 'K-1'!$H$8:$H$997, mapping!$B$57)&lt;0, SUMIFS('K-1'!$AI$8:$AI$997, 'K-1'!$AH$8:$AH$997, "P",'K-1'!$AG$8:$AG$997, mapping!C$51, 'K-1'!$H$8:$H$997, mapping!$B$57), 0)</f>
        <v>0</v>
      </c>
      <c r="D59" s="136">
        <f>IF(SUMIFS('K-1'!$AI$8:$AI$997, 'K-1'!$AH$8:$AH$997, "P",'K-1'!$AG$8:$AG$997, mapping!D$51, 'K-1'!$H$8:$H$997, mapping!$B$57)&lt;0, SUMIFS('K-1'!$AI$8:$AI$997, 'K-1'!$AH$8:$AH$997, "P",'K-1'!$AG$8:$AG$997, mapping!D$51, 'K-1'!$H$8:$H$997, mapping!$B$57), 0)</f>
        <v>0</v>
      </c>
      <c r="E59" s="136">
        <f>IF(SUMIFS('K-1'!$AI$8:$AI$997, 'K-1'!$AH$8:$AH$997, "P",'K-1'!$AG$8:$AG$997, mapping!E$51, 'K-1'!$H$8:$H$997, mapping!$B$57)&lt;0, SUMIFS('K-1'!$AI$8:$AI$997, 'K-1'!$AH$8:$AH$997, "P",'K-1'!$AG$8:$AG$997, mapping!E$51, 'K-1'!$H$8:$H$997, mapping!$B$57), 0)</f>
        <v>0</v>
      </c>
      <c r="F59" s="576">
        <f>IF(SUMIFS('K-1'!$AI$8:$AI$997, 'K-1'!$AH$8:$AH$997, "P",'K-1'!$AG$8:$AG$997, mapping!F$51, 'K-1'!$H$8:$H$997, mapping!$B$57)&lt;0, SUMIFS('K-1'!$AI$8:$AI$997, 'K-1'!$AH$8:$AH$997, "P",'K-1'!$AG$8:$AG$997, mapping!F$51, 'K-1'!$H$8:$H$997, mapping!$B$57), 0)</f>
        <v>0</v>
      </c>
      <c r="H59" s="225" t="s">
        <v>1572</v>
      </c>
      <c r="I59" s="1">
        <f>SchC!R6</f>
        <v>0</v>
      </c>
    </row>
    <row r="60" spans="2:11" x14ac:dyDescent="0.3">
      <c r="B60" s="575" t="s">
        <v>1153</v>
      </c>
      <c r="C60" s="516">
        <f>IF(SUMIFS('K-1'!$AI$8:$AI$997, 'K-1'!$AH$8:$AH$997, "APL",'K-1'!$AG$8:$AG$997, mapping!C$51, 'K-1'!$H$8:$H$997, mapping!$B$57)&lt;0, SUMIFS('K-1'!$AI$8:$AI$997, 'K-1'!$AH$8:$AH$997, "APL",'K-1'!$AG$8:$AG$997, mapping!C$51, 'K-1'!$H$8:$H$997, mapping!$B$57), 0)</f>
        <v>0</v>
      </c>
      <c r="D60" s="136">
        <f>IF(SUMIFS('K-1'!$AI$8:$AI$997, 'K-1'!$AH$8:$AH$997, "APL",'K-1'!$AG$8:$AG$997, mapping!D$51, 'K-1'!$H$8:$H$997, mapping!$B$57)&lt;0, SUMIFS('K-1'!$AI$8:$AI$997, 'K-1'!$AH$8:$AH$997, "APL",'K-1'!$AG$8:$AG$997, mapping!D$51, 'K-1'!$H$8:$H$997, mapping!$B$57), 0)</f>
        <v>0</v>
      </c>
      <c r="E60" s="136">
        <f>IF(SUMIFS('K-1'!$AI$8:$AI$997, 'K-1'!$AH$8:$AH$997, "APL",'K-1'!$AG$8:$AG$997, mapping!E$51, 'K-1'!$H$8:$H$997, mapping!$B$57)&lt;0, SUMIFS('K-1'!$AI$8:$AI$997, 'K-1'!$AH$8:$AH$997, "APL",'K-1'!$AG$8:$AG$997, mapping!E$51, 'K-1'!$H$8:$H$997, mapping!$B$57), 0)</f>
        <v>0</v>
      </c>
      <c r="F60" s="576">
        <f>IF(SUMIFS('K-1'!$AI$8:$AI$997, 'K-1'!$AH$8:$AH$997, "APL",'K-1'!$AG$8:$AG$997, mapping!F$51, 'K-1'!$H$8:$H$997, mapping!$B$57)&lt;0, SUMIFS('K-1'!$AI$8:$AI$997, 'K-1'!$AH$8:$AH$997, "APL",'K-1'!$AG$8:$AG$997, mapping!F$51, 'K-1'!$H$8:$H$997, mapping!$B$57), 0)</f>
        <v>0</v>
      </c>
      <c r="I60" s="1" t="s">
        <v>1199</v>
      </c>
      <c r="J60" t="s">
        <v>1200</v>
      </c>
      <c r="K60" t="s">
        <v>1201</v>
      </c>
    </row>
    <row r="61" spans="2:11" x14ac:dyDescent="0.3">
      <c r="B61" s="575" t="s">
        <v>1148</v>
      </c>
      <c r="C61" s="516">
        <f>IF(SUMIFS('K-1'!$AI$8:$AI$997, 'K-1'!$AH$8:$AH$997, "REP",'K-1'!$AG$8:$AG$997, mapping!C$51, 'K-1'!$H$8:$H$997, mapping!$B$57)&gt;0, SUMIFS('K-1'!$AI$8:$AI$997, 'K-1'!$AH$8:$AH$997, "REP",'K-1'!$AG$8:$AG$997, mapping!C$51, 'K-1'!$H$8:$H$997, mapping!$B$57), 0)</f>
        <v>0</v>
      </c>
      <c r="D61" s="136">
        <f>IF(SUMIFS('K-1'!$AI$8:$AI$997, 'K-1'!$AH$8:$AH$997, "REP",'K-1'!$AG$8:$AG$997, mapping!D$51, 'K-1'!$H$8:$H$997, mapping!$B$57)&gt;0, SUMIFS('K-1'!$AI$8:$AI$997, 'K-1'!$AH$8:$AH$997, "REP",'K-1'!$AG$8:$AG$997, mapping!D$51, 'K-1'!$H$8:$H$997, mapping!$B$57), 0)</f>
        <v>0</v>
      </c>
      <c r="E61" s="136">
        <f>IF(SUMIFS('K-1'!$AI$8:$AI$997, 'K-1'!$AH$8:$AH$997, "REP",'K-1'!$AG$8:$AG$997, mapping!E$51, 'K-1'!$H$8:$H$997, mapping!$B$57)&gt;0, SUMIFS('K-1'!$AI$8:$AI$997, 'K-1'!$AH$8:$AH$997, "REP",'K-1'!$AG$8:$AG$997, mapping!E$51, 'K-1'!$H$8:$H$997, mapping!$B$57), 0)</f>
        <v>0</v>
      </c>
      <c r="F61" s="576">
        <f>IF(SUMIFS('K-1'!$AI$8:$AI$997, 'K-1'!$AH$8:$AH$997, "REP",'K-1'!$AG$8:$AG$997, mapping!F$51, 'K-1'!$H$8:$H$997, mapping!$B$57)&gt;0, SUMIFS('K-1'!$AI$8:$AI$997, 'K-1'!$AH$8:$AH$997, "REP",'K-1'!$AG$8:$AG$997, mapping!F$51, 'K-1'!$H$8:$H$997, mapping!$B$57), 0)</f>
        <v>0</v>
      </c>
      <c r="H61" s="622" t="s">
        <v>1532</v>
      </c>
      <c r="J61" s="1">
        <f>home!E101</f>
        <v>0</v>
      </c>
      <c r="K61" s="1">
        <f>IF(OR(J61=0, I61=" "), I61, J61)</f>
        <v>0</v>
      </c>
    </row>
    <row r="62" spans="2:11" x14ac:dyDescent="0.3">
      <c r="B62" s="575" t="s">
        <v>1149</v>
      </c>
      <c r="C62" s="516">
        <f>IF(SUMIFS('K-1'!$AI$8:$AI$997, 'K-1'!$AH$8:$AH$997, "REP",'K-1'!$AG$8:$AG$997, mapping!C$51, 'K-1'!$H$8:$H$997, mapping!$B$57)&lt;0, SUMIFS('K-1'!$AI$8:$AI$997, 'K-1'!$AH$8:$AH$997, "REP",'K-1'!$AG$8:$AG$997, mapping!C$51, 'K-1'!$H$8:$H$997, mapping!$B$57), 0)</f>
        <v>0</v>
      </c>
      <c r="D62" s="136">
        <f>IF(SUMIFS('K-1'!$AI$8:$AI$997, 'K-1'!$AH$8:$AH$997, "REP",'K-1'!$AG$8:$AG$997, mapping!D$51, 'K-1'!$H$8:$H$997, mapping!$B$57)&lt;0, SUMIFS('K-1'!$AI$8:$AI$997, 'K-1'!$AH$8:$AH$997, "REP",'K-1'!$AG$8:$AG$997, mapping!D$51, 'K-1'!$H$8:$H$997, mapping!$B$57), 0)</f>
        <v>0</v>
      </c>
      <c r="E62" s="136">
        <f>IF(SUMIFS('K-1'!$AI$8:$AI$997, 'K-1'!$AH$8:$AH$997, "REP",'K-1'!$AG$8:$AG$997, mapping!E$51, 'K-1'!$H$8:$H$997, mapping!$B$57)&lt;0, SUMIFS('K-1'!$AI$8:$AI$997, 'K-1'!$AH$8:$AH$997, "REP",'K-1'!$AG$8:$AG$997, mapping!E$51, 'K-1'!$H$8:$H$997, mapping!$B$57), 0)</f>
        <v>0</v>
      </c>
      <c r="F62" s="576">
        <f>IF(SUMIFS('K-1'!$AI$8:$AI$997, 'K-1'!$AH$8:$AH$997, "REP",'K-1'!$AG$8:$AG$997, mapping!F$51, 'K-1'!$H$8:$H$997, mapping!$B$57)&lt;0, SUMIFS('K-1'!$AI$8:$AI$997, 'K-1'!$AH$8:$AH$997, "REP",'K-1'!$AG$8:$AG$997, mapping!F$51, 'K-1'!$H$8:$H$997, mapping!$B$57), 0)</f>
        <v>0</v>
      </c>
      <c r="H62" s="225"/>
      <c r="I62" s="1"/>
    </row>
    <row r="63" spans="2:11" x14ac:dyDescent="0.3">
      <c r="B63" s="582" t="s">
        <v>1118</v>
      </c>
      <c r="C63" s="516"/>
      <c r="D63" s="32"/>
      <c r="E63" s="32"/>
      <c r="F63" s="39"/>
      <c r="H63" s="107" t="s">
        <v>302</v>
      </c>
      <c r="I63" s="100">
        <f>SchD!J24</f>
        <v>0</v>
      </c>
    </row>
    <row r="64" spans="2:11" x14ac:dyDescent="0.3">
      <c r="B64" s="583" t="s">
        <v>1150</v>
      </c>
      <c r="C64" s="516">
        <f>IF(SUMIFS('K-1'!$AI$8:$AI$997,'K-1'!$AG$8:$AG$997, mapping!C$51, 'K-1'!$H$8:$H$997, mapping!$B$63)&gt;0, SUMIFS('K-1'!$AI$8:$AI$997,'K-1'!$AG$8:$AG$997, mapping!C$51, 'K-1'!$H$8:$H$997, mapping!$B$63), 0)</f>
        <v>0</v>
      </c>
      <c r="D64" s="136">
        <f>IF(SUMIFS('K-1'!$AI$8:$AI$997,'K-1'!$AG$8:$AG$997, mapping!D$51, 'K-1'!$H$8:$H$997, mapping!$B$63)&gt;0, SUMIFS('K-1'!$AI$8:$AI$997,'K-1'!$AG$8:$AG$997, mapping!D$51, 'K-1'!$H$8:$H$997, mapping!$B$63), 0)</f>
        <v>0</v>
      </c>
      <c r="E64" s="136">
        <f>IF(SUMIFS('K-1'!$AI$8:$AI$997,'K-1'!$AG$8:$AG$997, mapping!E$51, 'K-1'!$H$8:$H$997, mapping!$B$63)&gt;0, SUMIFS('K-1'!$AI$8:$AI$997,'K-1'!$AG$8:$AG$997, mapping!E$51, 'K-1'!$H$8:$H$997, mapping!$B$63), 0)</f>
        <v>0</v>
      </c>
      <c r="F64" s="576">
        <f>IF(SUMIFS('K-1'!$AI$8:$AI$997,'K-1'!$AG$8:$AG$997, mapping!F$51, 'K-1'!$H$8:$H$997, mapping!$B$63)&gt;0, SUMIFS('K-1'!$AI$8:$AI$997,'K-1'!$AG$8:$AG$997, mapping!F$51, 'K-1'!$H$8:$H$997, mapping!$B$63), 0)</f>
        <v>0</v>
      </c>
      <c r="H64" s="161" t="s">
        <v>303</v>
      </c>
      <c r="I64" s="102">
        <f>SchD!J47</f>
        <v>0</v>
      </c>
    </row>
    <row r="65" spans="2:11" x14ac:dyDescent="0.3">
      <c r="B65" s="584" t="s">
        <v>1151</v>
      </c>
      <c r="C65" s="516">
        <f>IF(SUMIFS('K-1'!$AI$8:$AI$997,'K-1'!$AG$8:$AG$997, mapping!C$51, 'K-1'!$H$8:$H$997, mapping!$B$63)&lt;0, SUMIFS('K-1'!$AI$8:$AI$997,'K-1'!$AG$8:$AG$997, mapping!C$51, 'K-1'!$H$8:$H$997, mapping!$B$63), 0)</f>
        <v>0</v>
      </c>
      <c r="D65" s="136">
        <f>IF(SUMIFS('K-1'!$AI$8:$AI$997,'K-1'!$AG$8:$AG$997, mapping!D$51, 'K-1'!$H$8:$H$997, mapping!$B$63)&lt;0, SUMIFS('K-1'!$AI$8:$AI$997,'K-1'!$AG$8:$AG$997, mapping!D$51, 'K-1'!$H$8:$H$997, mapping!$B$63), 0)</f>
        <v>0</v>
      </c>
      <c r="E65" s="136">
        <f>IF(SUMIFS('K-1'!$AI$8:$AI$997,'K-1'!$AG$8:$AG$997, mapping!E$51, 'K-1'!$H$8:$H$997, mapping!$B$63)&lt;0, SUMIFS('K-1'!$AI$8:$AI$997,'K-1'!$AG$8:$AG$997, mapping!E$51, 'K-1'!$H$8:$H$997, mapping!$B$63), 0)</f>
        <v>0</v>
      </c>
      <c r="F65" s="576">
        <f>IF(SUMIFS('K-1'!$AI$8:$AI$997,'K-1'!$AG$8:$AG$997, mapping!F$51, 'K-1'!$H$8:$H$997, mapping!$B$63)&lt;0, SUMIFS('K-1'!$AI$8:$AI$997,'K-1'!$AG$8:$AG$997, mapping!F$51, 'K-1'!$H$8:$H$997, mapping!$B$63), 0)</f>
        <v>0</v>
      </c>
      <c r="H65" s="161" t="s">
        <v>304</v>
      </c>
      <c r="I65" s="102">
        <f>SchD!J49</f>
        <v>0</v>
      </c>
    </row>
    <row r="66" spans="2:11" x14ac:dyDescent="0.3">
      <c r="B66" s="585" t="s">
        <v>1119</v>
      </c>
      <c r="C66" s="178">
        <f>SUMIFS('K-1'!$AI$8:$AI$997,'K-1'!$AG$8:$AG$997, mapping!C$51, 'K-1'!$H$8:$H$997, mapping!$B$66)</f>
        <v>0</v>
      </c>
      <c r="D66" s="517">
        <f>SUMIFS('K-1'!$AI$8:$AI$997,'K-1'!$AG$8:$AG$997, mapping!D$51, 'K-1'!$H$8:$H$997, mapping!$B$66)</f>
        <v>0</v>
      </c>
      <c r="E66" s="517">
        <f>SUMIFS('K-1'!$AI$8:$AI$997,'K-1'!$AG$8:$AG$997, mapping!E$51, 'K-1'!$H$8:$H$997, mapping!$B$66)</f>
        <v>0</v>
      </c>
      <c r="F66" s="578">
        <f>SUMIFS('K-1'!$AI$8:$AI$997,'K-1'!$AG$8:$AG$997, mapping!F$51, 'K-1'!$H$8:$H$997, mapping!$B$66)</f>
        <v>0</v>
      </c>
      <c r="H66" s="265" t="s">
        <v>642</v>
      </c>
      <c r="I66" s="162">
        <f>IF(SchD!J47&lt;0, SchD!J72, 0)</f>
        <v>0</v>
      </c>
    </row>
    <row r="67" spans="2:11" x14ac:dyDescent="0.3">
      <c r="B67" s="574" t="s">
        <v>134</v>
      </c>
      <c r="C67" s="136">
        <f>SUMIF('K-1'!$H$8:$H$997, B67, 'K-1'!$AI$8:$AJ$997)</f>
        <v>0</v>
      </c>
      <c r="D67" s="32"/>
      <c r="E67" s="32"/>
      <c r="F67" s="39"/>
      <c r="H67" s="225"/>
      <c r="I67" s="1"/>
    </row>
    <row r="68" spans="2:11" x14ac:dyDescent="0.3">
      <c r="B68" s="574" t="s">
        <v>12</v>
      </c>
      <c r="C68" s="136">
        <f>SUMIF('K-1'!$H$8:$H$997, B68, 'K-1'!$AI$8:$AJ$997)</f>
        <v>0</v>
      </c>
      <c r="D68" s="32"/>
      <c r="E68" s="32"/>
      <c r="F68" s="39"/>
      <c r="H68" s="225"/>
      <c r="I68" s="1" t="s">
        <v>1199</v>
      </c>
      <c r="J68" t="s">
        <v>1200</v>
      </c>
      <c r="K68" t="s">
        <v>1201</v>
      </c>
    </row>
    <row r="69" spans="2:11" x14ac:dyDescent="0.3">
      <c r="B69" s="574" t="s">
        <v>5</v>
      </c>
      <c r="C69" s="136">
        <f>SUMIF('K-1'!$H$8:$H$997, B69, 'K-1'!$AI$8:$AJ$997)</f>
        <v>0</v>
      </c>
      <c r="D69" s="32"/>
      <c r="E69" s="32"/>
      <c r="F69" s="39"/>
      <c r="H69" s="225" t="s">
        <v>1143</v>
      </c>
      <c r="I69" s="1">
        <f>SchE!J103</f>
        <v>843</v>
      </c>
      <c r="J69" s="1">
        <f>home!E29</f>
        <v>0</v>
      </c>
      <c r="K69" s="1">
        <f>IF(OR(J69=0, I69=" "), I69, J69)</f>
        <v>843</v>
      </c>
    </row>
    <row r="70" spans="2:11" x14ac:dyDescent="0.3">
      <c r="B70" s="574" t="s">
        <v>930</v>
      </c>
      <c r="C70" s="136">
        <f>SUMIF('K-1'!$H$8:$H$997, B70, 'K-1'!$AI$8:$AJ$997)</f>
        <v>0</v>
      </c>
      <c r="D70" s="32"/>
      <c r="E70" s="32"/>
      <c r="F70" s="39"/>
      <c r="I70" s="1" t="s">
        <v>1199</v>
      </c>
      <c r="J70" t="s">
        <v>1200</v>
      </c>
      <c r="K70" t="s">
        <v>1201</v>
      </c>
    </row>
    <row r="71" spans="2:11" x14ac:dyDescent="0.3">
      <c r="B71" s="574" t="s">
        <v>1123</v>
      </c>
      <c r="C71" s="136">
        <f>SUMIF('K-1'!$H$8:$H$997, B71, 'K-1'!$AI$8:$AJ$997)</f>
        <v>0</v>
      </c>
      <c r="D71" s="32"/>
      <c r="E71" s="32"/>
      <c r="F71" s="39"/>
      <c r="H71" s="469" t="s">
        <v>1198</v>
      </c>
      <c r="J71" s="1">
        <f>home!E30</f>
        <v>0</v>
      </c>
      <c r="K71" s="1">
        <f>IF(OR(J71=0, I71=" "), I71, J71)</f>
        <v>0</v>
      </c>
    </row>
    <row r="72" spans="2:11" x14ac:dyDescent="0.3">
      <c r="B72" s="574" t="s">
        <v>1124</v>
      </c>
      <c r="C72" s="136">
        <f>SUMIF('K-1'!$H$8:$H$997, B72, 'K-1'!$AI$8:$AJ$997)</f>
        <v>0</v>
      </c>
      <c r="D72" s="32"/>
      <c r="E72" s="32"/>
      <c r="F72" s="39"/>
    </row>
    <row r="73" spans="2:11" x14ac:dyDescent="0.3">
      <c r="B73" s="574" t="s">
        <v>1126</v>
      </c>
      <c r="C73" s="136">
        <f>SUMIF('K-1'!$H$8:$H$997, B73, 'K-1'!$AI$8:$AJ$997)</f>
        <v>0</v>
      </c>
      <c r="D73" s="32"/>
      <c r="E73" s="32"/>
      <c r="F73" s="39"/>
    </row>
    <row r="74" spans="2:11" x14ac:dyDescent="0.3">
      <c r="B74" s="574" t="s">
        <v>1128</v>
      </c>
      <c r="C74" s="136">
        <f>SUMIF('K-1'!$H$8:$H$997, B74, 'K-1'!$AI$8:$AJ$997)</f>
        <v>0</v>
      </c>
      <c r="D74" s="32"/>
      <c r="E74" s="32"/>
      <c r="F74" s="39"/>
      <c r="H74" s="145" t="s">
        <v>619</v>
      </c>
      <c r="I74" s="51">
        <f>'1040'!L13</f>
        <v>196754</v>
      </c>
    </row>
    <row r="75" spans="2:11" x14ac:dyDescent="0.3">
      <c r="B75" s="574" t="s">
        <v>1130</v>
      </c>
      <c r="C75" s="571">
        <f>SUMIF('K-1'!$H$8:$H$997, B75, 'K-1'!$AI$8:$AJ$997)</f>
        <v>0</v>
      </c>
      <c r="D75" s="32"/>
      <c r="E75" s="32"/>
      <c r="F75" s="39"/>
      <c r="I75" s="1"/>
    </row>
    <row r="76" spans="2:11" x14ac:dyDescent="0.3">
      <c r="B76" s="574" t="s">
        <v>1131</v>
      </c>
      <c r="C76" s="571">
        <f>SUMIF('K-1'!$H$8:$H$997, B76, 'K-1'!$AI$8:$AJ$997)</f>
        <v>0</v>
      </c>
      <c r="D76" s="32"/>
      <c r="E76" s="32"/>
      <c r="F76" s="39"/>
      <c r="H76" t="s">
        <v>194</v>
      </c>
      <c r="I76" s="1">
        <f>IF('QD CGT Tax WS'!J1="Activated",'QD CGT Tax WS'!L46,IF(I74&gt;100000,'Tax Comp WS'!F5,'tax table'!U2))</f>
        <v>35799.96</v>
      </c>
    </row>
    <row r="77" spans="2:11" x14ac:dyDescent="0.3">
      <c r="B77" s="574" t="s">
        <v>1132</v>
      </c>
      <c r="C77" s="571"/>
      <c r="D77" s="32"/>
      <c r="E77" s="32"/>
      <c r="F77" s="39"/>
      <c r="H77" t="s">
        <v>654</v>
      </c>
      <c r="I77" s="1">
        <f>'Sch2'!J7</f>
        <v>0</v>
      </c>
    </row>
    <row r="78" spans="2:11" x14ac:dyDescent="0.3">
      <c r="B78" s="575" t="s">
        <v>1163</v>
      </c>
      <c r="C78" s="571">
        <f>SUMIFS('K-1'!$AI$5:$AI$997, 'K-1'!$AF$5:$AF$997, B77, 'K-1'!$AH$5:$AH$997, "A")</f>
        <v>0</v>
      </c>
      <c r="D78" s="32"/>
      <c r="E78" s="32"/>
      <c r="F78" s="39"/>
      <c r="H78" s="142" t="s">
        <v>1529</v>
      </c>
      <c r="I78" s="1">
        <f>I98</f>
        <v>0</v>
      </c>
    </row>
    <row r="79" spans="2:11" x14ac:dyDescent="0.3">
      <c r="B79" s="575" t="s">
        <v>1164</v>
      </c>
      <c r="C79" s="571">
        <f>SUMIFS('K-1'!$AI$5:$AI$997, 'K-1'!$AF$5:$AF$997, B$77, 'K-1'!$AH$5:$AH$997, "B")</f>
        <v>0</v>
      </c>
      <c r="D79" s="32"/>
      <c r="E79" s="32"/>
      <c r="F79" s="39"/>
      <c r="H79" s="142" t="s">
        <v>1530</v>
      </c>
      <c r="I79" s="1">
        <f>'Sch2'!J6</f>
        <v>0</v>
      </c>
    </row>
    <row r="80" spans="2:11" x14ac:dyDescent="0.3">
      <c r="B80" s="575" t="s">
        <v>1165</v>
      </c>
      <c r="C80" s="571">
        <f>SUMIFS('K-1'!$AI$5:$AI$997, 'K-1'!$AF$5:$AF$997, B$77, 'K-1'!$AH$5:$AH$997, "C")</f>
        <v>0</v>
      </c>
      <c r="D80" s="32"/>
      <c r="E80" s="32"/>
      <c r="F80" s="39"/>
      <c r="H80" t="s">
        <v>655</v>
      </c>
      <c r="I80" s="1">
        <f>I76+I78+I79</f>
        <v>35799.96</v>
      </c>
    </row>
    <row r="81" spans="2:9" x14ac:dyDescent="0.3">
      <c r="B81" s="575" t="s">
        <v>1166</v>
      </c>
      <c r="C81" s="571">
        <f>SUMIFS('K-1'!$AI$5:$AI$997, 'K-1'!$AF$5:$AF$997, B$77, 'K-1'!$AH$5:$AH$997, "D")</f>
        <v>0</v>
      </c>
      <c r="D81" s="32"/>
      <c r="E81" s="32"/>
      <c r="F81" s="39"/>
    </row>
    <row r="82" spans="2:9" x14ac:dyDescent="0.3">
      <c r="B82" s="575" t="s">
        <v>1167</v>
      </c>
      <c r="C82" s="571">
        <f>SUMIFS('K-1'!$AI$5:$AI$997, 'K-1'!$AF$5:$AF$997, B$77, 'K-1'!$AH$5:$AH$997, "D")</f>
        <v>0</v>
      </c>
      <c r="D82" s="32"/>
      <c r="E82" s="32"/>
      <c r="F82" s="39"/>
      <c r="H82" t="s">
        <v>1536</v>
      </c>
      <c r="I82" s="1">
        <f>'1040'!L19-'1040'!L23</f>
        <v>-9545.0400000000009</v>
      </c>
    </row>
    <row r="83" spans="2:9" x14ac:dyDescent="0.3">
      <c r="B83" s="575" t="s">
        <v>1168</v>
      </c>
      <c r="C83" s="571">
        <f>SUMIFS('K-1'!$AI$5:$AI$997, 'K-1'!$AF$5:$AF$997, B$77, 'K-1'!$AH$5:$AH$997, "F")</f>
        <v>0</v>
      </c>
      <c r="D83" s="32"/>
      <c r="E83" s="32"/>
      <c r="F83" s="39"/>
      <c r="H83" s="126" t="s">
        <v>1537</v>
      </c>
      <c r="I83">
        <f>IF(AND(home!C7="Credit to next tax year",'1040'!L23&gt;'1040'!L19), '1040'!L23-'1040'!L19, IF(AND(home!C7="Split", '1040'!L23&gt;'1040'!L19), home!C16, 0))</f>
        <v>0</v>
      </c>
    </row>
    <row r="84" spans="2:9" x14ac:dyDescent="0.3">
      <c r="B84" s="575" t="s">
        <v>1169</v>
      </c>
      <c r="C84" s="571">
        <f>SUMIFS('K-1'!$AI$5:$AI$997, 'K-1'!$AF$5:$AF$997, B$77, 'K-1'!$AH$5:$AH$997, "G")</f>
        <v>0</v>
      </c>
      <c r="D84" s="32"/>
      <c r="E84" s="32"/>
      <c r="F84" s="39"/>
      <c r="H84" t="s">
        <v>1538</v>
      </c>
      <c r="I84">
        <f>IF(AND(home!C7="Refund", '1040'!L23&gt;'1040'!L19), -mapping!I82, IF(AND(home!C7="Split", '1040'!L23&gt;'1040'!L19), ABS(mapping!I82)-home!C16, 0))</f>
        <v>9545.0400000000009</v>
      </c>
    </row>
    <row r="85" spans="2:9" x14ac:dyDescent="0.3">
      <c r="B85" s="575" t="s">
        <v>1170</v>
      </c>
      <c r="C85" s="571">
        <f>SUMIFS('K-1'!$AI$5:$AI$997, 'K-1'!$AF$5:$AF$997, B$77, 'K-1'!$AH$5:$AH$997, "H")</f>
        <v>0</v>
      </c>
      <c r="D85" s="32"/>
      <c r="E85" s="32"/>
      <c r="F85" s="39"/>
      <c r="I85" s="1"/>
    </row>
    <row r="86" spans="2:9" x14ac:dyDescent="0.3">
      <c r="B86" s="575" t="s">
        <v>1132</v>
      </c>
      <c r="C86" s="571">
        <f>SUMIFS('K-1'!$AI$5:$AI$997, 'K-1'!$AF$5:$AF$997, B$77, 'K-1'!$AH$5:$AH$997, "I")</f>
        <v>0</v>
      </c>
      <c r="D86" s="32"/>
      <c r="E86" s="32"/>
      <c r="F86" s="39"/>
      <c r="I86" s="1"/>
    </row>
    <row r="87" spans="2:9" x14ac:dyDescent="0.3">
      <c r="B87" s="574" t="s">
        <v>1133</v>
      </c>
      <c r="C87" s="571">
        <f>SUMIF('K-1'!$AF$8:$AF$997, B87, 'K-1'!$AI$8:$AI$997)</f>
        <v>0</v>
      </c>
      <c r="D87" s="32"/>
      <c r="E87" s="32"/>
      <c r="F87" s="39"/>
    </row>
    <row r="88" spans="2:9" x14ac:dyDescent="0.3">
      <c r="B88" s="574" t="s">
        <v>1134</v>
      </c>
      <c r="C88" s="571"/>
      <c r="D88" s="32"/>
      <c r="E88" s="32"/>
      <c r="F88" s="39"/>
    </row>
    <row r="89" spans="2:9" x14ac:dyDescent="0.3">
      <c r="B89" s="575" t="s">
        <v>1236</v>
      </c>
      <c r="C89" s="571">
        <f>SUMIFS('K-1'!$AI$5:$AI$997, 'K-1'!$AF$5:$AF$997, B$88, 'K-1'!$AH$5:$AH$997, D89)</f>
        <v>0</v>
      </c>
      <c r="D89" s="32" t="s">
        <v>772</v>
      </c>
      <c r="E89" s="32"/>
      <c r="F89" s="39"/>
      <c r="I89" s="1"/>
    </row>
    <row r="90" spans="2:9" x14ac:dyDescent="0.3">
      <c r="B90" s="575" t="s">
        <v>1237</v>
      </c>
      <c r="C90" s="571">
        <f>SUMIFS('K-1'!$AI$5:$AI$997, 'K-1'!$AF$5:$AF$997, B$88, 'K-1'!$AH$5:$AH$997, D90)</f>
        <v>0</v>
      </c>
      <c r="D90" s="32" t="s">
        <v>965</v>
      </c>
      <c r="E90" s="32"/>
      <c r="F90" s="39"/>
      <c r="I90" s="1"/>
    </row>
    <row r="91" spans="2:9" x14ac:dyDescent="0.3">
      <c r="B91" s="575" t="s">
        <v>1238</v>
      </c>
      <c r="C91" s="571">
        <f>SUMIFS('K-1'!$AI$5:$AI$997, 'K-1'!$AF$5:$AF$997, B$88, 'K-1'!$AH$5:$AH$997, D91)</f>
        <v>0</v>
      </c>
      <c r="D91" s="32" t="s">
        <v>777</v>
      </c>
      <c r="E91" s="32"/>
      <c r="F91" s="39"/>
    </row>
    <row r="92" spans="2:9" x14ac:dyDescent="0.3">
      <c r="B92" s="575" t="s">
        <v>1239</v>
      </c>
      <c r="C92" s="571">
        <f>SUMIFS('K-1'!$AI$5:$AI$997, 'K-1'!$AF$5:$AF$997, B$88, 'K-1'!$AH$5:$AH$997, D92)</f>
        <v>0</v>
      </c>
      <c r="D92" s="32" t="s">
        <v>424</v>
      </c>
      <c r="E92" s="32"/>
      <c r="F92" s="39"/>
    </row>
    <row r="93" spans="2:9" x14ac:dyDescent="0.3">
      <c r="B93" s="575" t="s">
        <v>1240</v>
      </c>
      <c r="C93" s="571">
        <f>SUMIFS('K-1'!$AI$5:$AI$997, 'K-1'!$AF$5:$AF$997, B$88, 'K-1'!$AH$5:$AH$997, D93)</f>
        <v>0</v>
      </c>
      <c r="D93" s="32" t="s">
        <v>779</v>
      </c>
      <c r="E93" s="32"/>
      <c r="F93" s="39"/>
      <c r="I93" s="1"/>
    </row>
    <row r="94" spans="2:9" x14ac:dyDescent="0.3">
      <c r="B94" s="575" t="s">
        <v>1241</v>
      </c>
      <c r="C94" s="571">
        <f>SUMIFS('K-1'!$AI$5:$AI$997, 'K-1'!$AF$5:$AF$997, B$88, 'K-1'!$AH$5:$AH$997, D94)</f>
        <v>0</v>
      </c>
      <c r="D94" s="32" t="s">
        <v>782</v>
      </c>
      <c r="E94" s="32"/>
      <c r="F94" s="39"/>
      <c r="I94" s="1"/>
    </row>
    <row r="95" spans="2:9" x14ac:dyDescent="0.3">
      <c r="B95" s="575" t="s">
        <v>1221</v>
      </c>
      <c r="C95" s="571">
        <f>SUMIFS('K-1'!$AI$5:$AI$997, 'K-1'!$AF$5:$AF$997, B$88, 'K-1'!$AH$5:$AH$997, D95)</f>
        <v>0</v>
      </c>
      <c r="D95" s="32" t="s">
        <v>785</v>
      </c>
      <c r="E95" s="32"/>
      <c r="F95" s="39"/>
      <c r="I95" s="1"/>
    </row>
    <row r="96" spans="2:9" x14ac:dyDescent="0.3">
      <c r="B96" s="575" t="s">
        <v>1171</v>
      </c>
      <c r="C96" s="571">
        <f>SUMIFS('K-1'!$AI$5:$AI$997, 'K-1'!$AF$5:$AF$997, B$88, 'K-1'!$AH$5:$AH$997, D96)</f>
        <v>0</v>
      </c>
      <c r="D96" s="32" t="s">
        <v>787</v>
      </c>
      <c r="E96" s="32"/>
      <c r="F96" s="39"/>
      <c r="I96" s="1"/>
    </row>
    <row r="97" spans="2:11" x14ac:dyDescent="0.3">
      <c r="B97" s="575" t="s">
        <v>1242</v>
      </c>
      <c r="C97" s="136">
        <f>SUMIFS('K-1'!$AI$5:$AI$997, 'K-1'!$AF$5:$AF$997, B$88, 'K-1'!$AH$5:$AH$997, D97)</f>
        <v>0</v>
      </c>
      <c r="D97" s="32" t="s">
        <v>789</v>
      </c>
      <c r="E97" s="32"/>
      <c r="F97" s="39"/>
      <c r="I97" s="1"/>
    </row>
    <row r="98" spans="2:11" x14ac:dyDescent="0.3">
      <c r="B98" s="575" t="s">
        <v>1243</v>
      </c>
      <c r="C98" s="571">
        <f>SUMIFS('K-1'!$AI$5:$AI$997, 'K-1'!$AF$5:$AF$997, B$88, 'K-1'!$AH$5:$AH$997, D98)</f>
        <v>0</v>
      </c>
      <c r="D98" s="32" t="s">
        <v>793</v>
      </c>
      <c r="E98" s="32"/>
      <c r="F98" s="39"/>
      <c r="H98" s="606" t="s">
        <v>649</v>
      </c>
      <c r="I98" s="1">
        <f>'Sch2'!J5</f>
        <v>0</v>
      </c>
    </row>
    <row r="99" spans="2:11" x14ac:dyDescent="0.3">
      <c r="B99" s="575" t="s">
        <v>1244</v>
      </c>
      <c r="C99" s="571">
        <f>SUMIFS('K-1'!$AI$5:$AI$997, 'K-1'!$AF$5:$AF$997, B$88, 'K-1'!$AH$5:$AH$997, D99)</f>
        <v>0</v>
      </c>
      <c r="D99" s="32" t="s">
        <v>1100</v>
      </c>
      <c r="E99" s="32"/>
      <c r="F99" s="39"/>
    </row>
    <row r="100" spans="2:11" x14ac:dyDescent="0.3">
      <c r="B100" s="575" t="s">
        <v>1245</v>
      </c>
      <c r="C100" s="136">
        <f>SUMIFS('K-1'!$AI$5:$AI$997, 'K-1'!$AF$5:$AF$997, B$88, 'K-1'!$AH$5:$AH$997, D100)</f>
        <v>0</v>
      </c>
      <c r="D100" s="32" t="s">
        <v>1103</v>
      </c>
      <c r="E100" s="32"/>
      <c r="F100" s="39"/>
      <c r="H100" s="54" t="s">
        <v>1203</v>
      </c>
      <c r="I100" s="1" t="s">
        <v>1199</v>
      </c>
      <c r="J100" t="s">
        <v>1200</v>
      </c>
      <c r="K100" t="s">
        <v>1201</v>
      </c>
    </row>
    <row r="101" spans="2:11" x14ac:dyDescent="0.3">
      <c r="B101" s="575" t="s">
        <v>1246</v>
      </c>
      <c r="C101" s="571">
        <f>SUMIFS('K-1'!$AI$5:$AI$997, 'K-1'!$AF$5:$AF$997, B$88, 'K-1'!$AH$5:$AH$997, D101)</f>
        <v>0</v>
      </c>
      <c r="D101" s="132" t="s">
        <v>1113</v>
      </c>
      <c r="E101" s="32"/>
      <c r="F101" s="39"/>
      <c r="H101" s="470" t="s">
        <v>1206</v>
      </c>
      <c r="I101" s="102"/>
      <c r="J101" s="1">
        <f>home!E139</f>
        <v>0</v>
      </c>
      <c r="K101" s="1">
        <f t="shared" ref="K101:K106" si="1">IF(OR(J101=0, I101=" "), I101, J101)</f>
        <v>0</v>
      </c>
    </row>
    <row r="102" spans="2:11" x14ac:dyDescent="0.3">
      <c r="B102" s="575" t="s">
        <v>1247</v>
      </c>
      <c r="C102" s="571">
        <f>SUMIFS('K-1'!$AI$5:$AI$997, 'K-1'!$AF$5:$AF$997, B$88, 'K-1'!$AH$5:$AH$997, D102)</f>
        <v>0</v>
      </c>
      <c r="D102" s="132" t="s">
        <v>1172</v>
      </c>
      <c r="E102" s="32"/>
      <c r="F102" s="39"/>
      <c r="H102" s="470" t="s">
        <v>675</v>
      </c>
      <c r="J102" s="1">
        <f>home!E141</f>
        <v>0</v>
      </c>
      <c r="K102" s="1">
        <f t="shared" si="1"/>
        <v>0</v>
      </c>
    </row>
    <row r="103" spans="2:11" x14ac:dyDescent="0.3">
      <c r="B103" s="575" t="s">
        <v>1248</v>
      </c>
      <c r="C103" s="571">
        <f>SUMIFS('K-1'!$AI$5:$AI$997, 'K-1'!$AF$5:$AF$997, B$88, 'K-1'!$AH$5:$AH$997, D103)</f>
        <v>0</v>
      </c>
      <c r="D103" s="132" t="s">
        <v>1174</v>
      </c>
      <c r="E103" s="32"/>
      <c r="F103" s="39"/>
      <c r="H103" s="470" t="s">
        <v>1204</v>
      </c>
      <c r="J103" s="1">
        <f>home!E142</f>
        <v>0</v>
      </c>
      <c r="K103" s="1">
        <f t="shared" si="1"/>
        <v>0</v>
      </c>
    </row>
    <row r="104" spans="2:11" x14ac:dyDescent="0.3">
      <c r="B104" s="575" t="s">
        <v>1249</v>
      </c>
      <c r="C104" s="571">
        <f>SUMIFS('K-1'!$AI$5:$AI$997, 'K-1'!$AF$5:$AF$997, B$88, 'K-1'!$AH$5:$AH$997, D104)</f>
        <v>0</v>
      </c>
      <c r="D104" s="132" t="s">
        <v>1175</v>
      </c>
      <c r="E104" s="32"/>
      <c r="F104" s="39"/>
      <c r="H104" s="469" t="s">
        <v>1211</v>
      </c>
      <c r="J104" s="1">
        <f>home!E143</f>
        <v>0</v>
      </c>
      <c r="K104" s="1">
        <f t="shared" si="1"/>
        <v>0</v>
      </c>
    </row>
    <row r="105" spans="2:11" x14ac:dyDescent="0.3">
      <c r="B105" s="579" t="s">
        <v>1250</v>
      </c>
      <c r="C105" s="571">
        <f>SUMIFS('K-1'!$AI$5:$AI$997, 'K-1'!$AF$5:$AF$997, B$88, 'K-1'!$AH$5:$AH$997, D105)</f>
        <v>0</v>
      </c>
      <c r="D105" s="132" t="s">
        <v>1176</v>
      </c>
      <c r="E105" s="32"/>
      <c r="F105" s="39"/>
      <c r="H105" s="469" t="s">
        <v>1212</v>
      </c>
      <c r="J105" s="1">
        <f>home!E144</f>
        <v>0</v>
      </c>
      <c r="K105" s="1">
        <f t="shared" si="1"/>
        <v>0</v>
      </c>
    </row>
    <row r="106" spans="2:11" x14ac:dyDescent="0.3">
      <c r="B106" s="575" t="s">
        <v>1251</v>
      </c>
      <c r="C106" s="571">
        <f>SUMIFS('K-1'!$AI$5:$AI$997, 'K-1'!$AF$5:$AF$997, B$88, 'K-1'!$AH$5:$AH$997, D106)</f>
        <v>0</v>
      </c>
      <c r="D106" s="132" t="s">
        <v>1177</v>
      </c>
      <c r="E106" s="32"/>
      <c r="F106" s="39"/>
      <c r="H106" s="469" t="s">
        <v>440</v>
      </c>
      <c r="I106" s="254">
        <f>C122</f>
        <v>0</v>
      </c>
      <c r="J106" s="1">
        <f>home!E145</f>
        <v>0</v>
      </c>
      <c r="K106" s="1">
        <f t="shared" si="1"/>
        <v>0</v>
      </c>
    </row>
    <row r="107" spans="2:11" x14ac:dyDescent="0.3">
      <c r="B107" s="575" t="s">
        <v>1252</v>
      </c>
      <c r="C107" s="571">
        <f>SUMIFS('K-1'!$AI$5:$AI$997, 'K-1'!$AF$5:$AF$997, B$88, 'K-1'!$AH$5:$AH$997, D107)</f>
        <v>0</v>
      </c>
      <c r="D107" s="132" t="s">
        <v>1173</v>
      </c>
      <c r="E107" s="32"/>
      <c r="F107" s="39"/>
      <c r="H107" s="190" t="s">
        <v>445</v>
      </c>
      <c r="I107" s="100">
        <f>home!C134</f>
        <v>0</v>
      </c>
      <c r="J107" s="1"/>
      <c r="K107" s="1"/>
    </row>
    <row r="108" spans="2:11" x14ac:dyDescent="0.3">
      <c r="B108" s="575" t="s">
        <v>1134</v>
      </c>
      <c r="C108" s="571">
        <f>SUMIFS('K-1'!$AI$5:$AI$997, 'K-1'!$AF$5:$AF$997, B$88, 'K-1'!$AH$5:$AH$997, D108)</f>
        <v>0</v>
      </c>
      <c r="D108" s="132" t="s">
        <v>423</v>
      </c>
      <c r="E108" s="32"/>
      <c r="F108" s="39"/>
      <c r="H108" s="197" t="s">
        <v>461</v>
      </c>
      <c r="I108" s="102">
        <f>home!C138</f>
        <v>0</v>
      </c>
      <c r="J108" s="1"/>
      <c r="K108" s="1"/>
    </row>
    <row r="109" spans="2:11" x14ac:dyDescent="0.3">
      <c r="B109" s="575" t="s">
        <v>1253</v>
      </c>
      <c r="C109" s="571">
        <f>SUMIFS('K-1'!$AI$5:$AI$997, 'K-1'!$AF$5:$AF$997, B$88, 'K-1'!$AH$5:$AH$997, D109)</f>
        <v>0</v>
      </c>
      <c r="D109" s="132" t="s">
        <v>361</v>
      </c>
      <c r="E109" s="32"/>
      <c r="F109" s="39"/>
      <c r="H109" s="197" t="s">
        <v>446</v>
      </c>
      <c r="I109" s="102">
        <f>home!$C$136</f>
        <v>0</v>
      </c>
      <c r="J109" s="1"/>
      <c r="K109" s="1"/>
    </row>
    <row r="110" spans="2:11" x14ac:dyDescent="0.3">
      <c r="B110" s="574" t="s">
        <v>1135</v>
      </c>
      <c r="C110" s="571"/>
      <c r="D110" s="32"/>
      <c r="E110" s="32"/>
      <c r="F110" s="39"/>
      <c r="H110" s="199" t="s">
        <v>470</v>
      </c>
      <c r="I110" s="162">
        <f>'Sch5'!J14</f>
        <v>0</v>
      </c>
      <c r="J110" s="1"/>
      <c r="K110" s="1"/>
    </row>
    <row r="111" spans="2:11" x14ac:dyDescent="0.3">
      <c r="B111" s="575" t="s">
        <v>1182</v>
      </c>
      <c r="C111" s="571">
        <f>SUMIFS('K-1'!$AI$5:$AI$997, 'K-1'!$AF$5:$AF$997, B$110, 'K-1'!$AH$5:$AH$997, "A")</f>
        <v>0</v>
      </c>
      <c r="D111" s="32"/>
      <c r="E111" s="32"/>
      <c r="F111" s="39"/>
      <c r="H111" s="510"/>
      <c r="I111" s="51"/>
      <c r="J111" s="1"/>
      <c r="K111" s="1"/>
    </row>
    <row r="112" spans="2:11" x14ac:dyDescent="0.3">
      <c r="B112" s="575" t="s">
        <v>1183</v>
      </c>
      <c r="C112" s="571">
        <f>SUMIFS('K-1'!$AI$5:$AI$997, 'K-1'!$AF$5:$AF$997, B$110, 'K-1'!$AH$5:$AH$997, "B")</f>
        <v>0</v>
      </c>
      <c r="D112" s="32"/>
      <c r="E112" s="32"/>
      <c r="F112" s="39"/>
      <c r="I112" s="1" t="s">
        <v>1199</v>
      </c>
      <c r="J112" s="1" t="s">
        <v>1200</v>
      </c>
      <c r="K112" s="1" t="s">
        <v>1201</v>
      </c>
    </row>
    <row r="113" spans="2:11" x14ac:dyDescent="0.3">
      <c r="B113" s="575" t="s">
        <v>1184</v>
      </c>
      <c r="C113" s="571">
        <f>SUMIFS('K-1'!$AI$5:$AI$997, 'K-1'!$AF$5:$AF$997, B$110, 'K-1'!$AH$5:$AH$997, "C")</f>
        <v>0</v>
      </c>
      <c r="D113" s="32"/>
      <c r="E113" s="32"/>
      <c r="F113" s="39"/>
      <c r="H113" s="107" t="s">
        <v>666</v>
      </c>
      <c r="I113" s="100"/>
      <c r="J113" s="1"/>
      <c r="K113" s="1"/>
    </row>
    <row r="114" spans="2:11" x14ac:dyDescent="0.3">
      <c r="B114" s="580" t="s">
        <v>1136</v>
      </c>
      <c r="C114" s="571"/>
      <c r="D114" s="32"/>
      <c r="E114" s="32"/>
      <c r="F114" s="39"/>
      <c r="H114" s="470" t="s">
        <v>669</v>
      </c>
      <c r="I114" s="102"/>
      <c r="J114" s="1">
        <f>home!E106</f>
        <v>0</v>
      </c>
      <c r="K114" s="1">
        <f>IF(OR(J114=0, I114=" "), I114, J114)</f>
        <v>0</v>
      </c>
    </row>
    <row r="115" spans="2:11" x14ac:dyDescent="0.3">
      <c r="B115" s="579" t="s">
        <v>1254</v>
      </c>
      <c r="C115" s="571">
        <f>SUMIFS('K-1'!$AO$5:$AO$1000, 'K-1'!$AM$5:$AM$1000, $B$114, 'K-1'!$AN$5:$AN$1000, D115)</f>
        <v>0</v>
      </c>
      <c r="D115" s="32" t="s">
        <v>772</v>
      </c>
      <c r="E115" s="32"/>
      <c r="F115" s="39"/>
      <c r="H115" s="470" t="s">
        <v>670</v>
      </c>
      <c r="I115" s="102"/>
      <c r="J115" s="1">
        <f>home!E107</f>
        <v>360</v>
      </c>
      <c r="K115" s="1">
        <f t="shared" ref="K115:K120" si="2">IF(OR(J115=0, I115=" "), I115, J115)</f>
        <v>360</v>
      </c>
    </row>
    <row r="116" spans="2:11" x14ac:dyDescent="0.3">
      <c r="B116" s="579" t="s">
        <v>1255</v>
      </c>
      <c r="C116" s="571">
        <f>SUMIFS('K-1'!$AO$5:$AO$1000, 'K-1'!$AM$5:$AM$1000, $B$114, 'K-1'!$AN$5:$AN$1000, D116)</f>
        <v>0</v>
      </c>
      <c r="D116" s="32" t="s">
        <v>965</v>
      </c>
      <c r="E116" s="32"/>
      <c r="F116" s="39"/>
      <c r="H116" s="470" t="s">
        <v>656</v>
      </c>
      <c r="J116" s="1">
        <f>home!E140</f>
        <v>4000</v>
      </c>
      <c r="K116" s="1">
        <f>IF(OR(J116=0, I116=" "), I116, J116)</f>
        <v>4000</v>
      </c>
    </row>
    <row r="117" spans="2:11" x14ac:dyDescent="0.3">
      <c r="B117" s="579" t="s">
        <v>1256</v>
      </c>
      <c r="C117" s="571">
        <f>SUMIFS('K-1'!$AO$5:$AO$1000, 'K-1'!$AM$5:$AM$1000, $B$114, 'K-1'!$AN$5:$AN$1000, D117)</f>
        <v>0</v>
      </c>
      <c r="D117" s="32" t="s">
        <v>777</v>
      </c>
      <c r="E117" s="32"/>
      <c r="F117" s="39"/>
      <c r="H117" s="470" t="s">
        <v>675</v>
      </c>
      <c r="I117" s="102"/>
      <c r="J117" s="1">
        <f>home!E108</f>
        <v>0</v>
      </c>
      <c r="K117" s="1">
        <f t="shared" si="2"/>
        <v>0</v>
      </c>
    </row>
    <row r="118" spans="2:11" x14ac:dyDescent="0.3">
      <c r="B118" s="579" t="s">
        <v>1257</v>
      </c>
      <c r="C118" s="571">
        <f>SUMIFS('K-1'!$AO$5:$AO$1000, 'K-1'!$AM$5:$AM$1000, $B$114, 'K-1'!$AN$5:$AN$1000, D118)</f>
        <v>0</v>
      </c>
      <c r="D118" s="32" t="s">
        <v>424</v>
      </c>
      <c r="E118" s="32"/>
      <c r="F118" s="39"/>
      <c r="H118" s="470" t="s">
        <v>677</v>
      </c>
      <c r="I118" s="102"/>
      <c r="J118" s="1">
        <f>home!E109</f>
        <v>0</v>
      </c>
      <c r="K118" s="1">
        <f t="shared" si="2"/>
        <v>0</v>
      </c>
    </row>
    <row r="119" spans="2:11" x14ac:dyDescent="0.3">
      <c r="B119" s="579" t="s">
        <v>1258</v>
      </c>
      <c r="C119" s="571">
        <f>SUMIFS('K-1'!$AO$5:$AO$1000, 'K-1'!$AM$5:$AM$1000, $B$114, 'K-1'!$AN$5:$AN$1000, D119)</f>
        <v>0</v>
      </c>
      <c r="D119" s="32" t="s">
        <v>779</v>
      </c>
      <c r="E119" s="32"/>
      <c r="F119" s="39"/>
      <c r="H119" s="470" t="s">
        <v>668</v>
      </c>
      <c r="I119" s="102"/>
      <c r="J119" s="1">
        <f>home!E110</f>
        <v>0</v>
      </c>
      <c r="K119" s="1">
        <f t="shared" si="2"/>
        <v>0</v>
      </c>
    </row>
    <row r="120" spans="2:11" x14ac:dyDescent="0.3">
      <c r="B120" s="579" t="s">
        <v>1259</v>
      </c>
      <c r="C120" s="571">
        <f>SUMIFS('K-1'!$AO$5:$AO$1000, 'K-1'!$AM$5:$AM$1000, $B$114, 'K-1'!$AN$5:$AN$1000, D120)</f>
        <v>0</v>
      </c>
      <c r="D120" s="32" t="s">
        <v>782</v>
      </c>
      <c r="E120" s="32"/>
      <c r="F120" s="39"/>
      <c r="H120" s="470" t="s">
        <v>692</v>
      </c>
      <c r="I120" s="102">
        <f>C130</f>
        <v>0</v>
      </c>
      <c r="J120" s="1">
        <f>home!E113</f>
        <v>0</v>
      </c>
      <c r="K120" s="1">
        <f t="shared" si="2"/>
        <v>0</v>
      </c>
    </row>
    <row r="121" spans="2:11" x14ac:dyDescent="0.3">
      <c r="B121" s="579" t="s">
        <v>1260</v>
      </c>
      <c r="C121" s="571">
        <f>SUMIFS('K-1'!$AO$5:$AO$1000, 'K-1'!$AM$5:$AM$1000, $B$114, 'K-1'!$AN$5:$AN$1000, D121)</f>
        <v>0</v>
      </c>
      <c r="D121" s="32" t="s">
        <v>785</v>
      </c>
      <c r="E121" s="32"/>
      <c r="F121" s="39"/>
      <c r="H121" s="287" t="s">
        <v>667</v>
      </c>
      <c r="I121" s="162">
        <f>'Sch3'!P11</f>
        <v>360</v>
      </c>
      <c r="J121" s="1"/>
      <c r="K121" s="1"/>
    </row>
    <row r="122" spans="2:11" x14ac:dyDescent="0.3">
      <c r="B122" s="579" t="s">
        <v>1261</v>
      </c>
      <c r="C122" s="136">
        <f>SUMIFS('K-1'!$AO$5:$AO$1000, 'K-1'!$AM$5:$AM$1000, $B$114, 'K-1'!$AN$5:$AN$1000, D122)</f>
        <v>0</v>
      </c>
      <c r="D122" s="32" t="s">
        <v>787</v>
      </c>
      <c r="E122" s="32"/>
      <c r="F122" s="39"/>
      <c r="I122" s="1" t="s">
        <v>1199</v>
      </c>
      <c r="J122" s="1" t="s">
        <v>1200</v>
      </c>
      <c r="K122" s="1" t="s">
        <v>1201</v>
      </c>
    </row>
    <row r="123" spans="2:11" x14ac:dyDescent="0.3">
      <c r="B123" s="579" t="s">
        <v>1262</v>
      </c>
      <c r="C123" s="571">
        <f>SUMIFS('K-1'!$AO$5:$AO$1000, 'K-1'!$AM$5:$AM$1000, $B$114, 'K-1'!$AN$5:$AN$1000, D123)</f>
        <v>0</v>
      </c>
      <c r="D123" s="32" t="s">
        <v>789</v>
      </c>
      <c r="E123" s="32"/>
      <c r="F123" s="39"/>
      <c r="H123" s="288" t="s">
        <v>561</v>
      </c>
      <c r="I123" s="100"/>
    </row>
    <row r="124" spans="2:11" x14ac:dyDescent="0.3">
      <c r="B124" s="579" t="s">
        <v>1264</v>
      </c>
      <c r="C124" s="571">
        <f>SUMIFS('K-1'!$AO$5:$AO$1000, 'K-1'!$AM$5:$AM$1000, $B$114, 'K-1'!$AN$5:$AN$1000, D124)</f>
        <v>0</v>
      </c>
      <c r="D124" s="32" t="s">
        <v>793</v>
      </c>
      <c r="E124" s="32"/>
      <c r="F124" s="39"/>
      <c r="H124" s="224" t="s">
        <v>704</v>
      </c>
      <c r="I124" s="420">
        <f>SchSE!J79+SchSE!J37</f>
        <v>0</v>
      </c>
      <c r="J124" s="1">
        <f>home!E116</f>
        <v>0</v>
      </c>
      <c r="K124" s="1">
        <f>IF(OR(J124=0, I124=" "), I124, J124)</f>
        <v>0</v>
      </c>
    </row>
    <row r="125" spans="2:11" x14ac:dyDescent="0.3">
      <c r="B125" s="579" t="s">
        <v>1263</v>
      </c>
      <c r="C125" s="571">
        <f>SUMIFS('K-1'!$AO$5:$AO$1000, 'K-1'!$AM$5:$AM$1000, $B$114, 'K-1'!$AN$5:$AN$1000, D125)</f>
        <v>0</v>
      </c>
      <c r="D125" s="32" t="s">
        <v>1100</v>
      </c>
      <c r="E125" s="32"/>
      <c r="F125" s="39"/>
      <c r="H125" s="470" t="s">
        <v>706</v>
      </c>
      <c r="I125" s="102"/>
      <c r="J125" s="1">
        <f>home!E117</f>
        <v>0</v>
      </c>
      <c r="K125" s="1">
        <f t="shared" ref="K125:K132" si="3">IF(OR(J125=0, I125=" "), I125, J125)</f>
        <v>0</v>
      </c>
    </row>
    <row r="126" spans="2:11" x14ac:dyDescent="0.3">
      <c r="B126" s="579" t="s">
        <v>1265</v>
      </c>
      <c r="C126" s="571">
        <f>SUMIFS('K-1'!$AO$5:$AO$1000, 'K-1'!$AM$5:$AM$1000, $B$114, 'K-1'!$AN$5:$AN$1000, D126)</f>
        <v>0</v>
      </c>
      <c r="D126" s="32" t="s">
        <v>1103</v>
      </c>
      <c r="E126" s="32"/>
      <c r="F126" s="39"/>
      <c r="H126" s="513" t="s">
        <v>725</v>
      </c>
      <c r="I126" s="102"/>
      <c r="J126" s="1">
        <f>home!E118</f>
        <v>0</v>
      </c>
      <c r="K126" s="1">
        <f t="shared" si="3"/>
        <v>0</v>
      </c>
    </row>
    <row r="127" spans="2:11" x14ac:dyDescent="0.3">
      <c r="B127" s="579" t="s">
        <v>1266</v>
      </c>
      <c r="C127" s="571">
        <f>SUMIFS('K-1'!$AO$5:$AO$1000, 'K-1'!$AM$5:$AM$1000, $B$114, 'K-1'!$AN$5:$AN$1000, D127)</f>
        <v>0</v>
      </c>
      <c r="D127" s="132" t="s">
        <v>1113</v>
      </c>
      <c r="E127" s="32"/>
      <c r="F127" s="39"/>
      <c r="H127" s="470" t="s">
        <v>710</v>
      </c>
      <c r="I127" s="102"/>
      <c r="J127" s="1">
        <f>home!E119</f>
        <v>0</v>
      </c>
      <c r="K127" s="1">
        <f t="shared" si="3"/>
        <v>0</v>
      </c>
    </row>
    <row r="128" spans="2:11" x14ac:dyDescent="0.3">
      <c r="B128" s="579" t="s">
        <v>1267</v>
      </c>
      <c r="C128" s="571">
        <f>SUMIFS('K-1'!$AO$5:$AO$1000, 'K-1'!$AM$5:$AM$1000, $B$114, 'K-1'!$AN$5:$AN$1000, D128)</f>
        <v>0</v>
      </c>
      <c r="D128" s="132" t="s">
        <v>1172</v>
      </c>
      <c r="E128" s="32"/>
      <c r="F128" s="39"/>
      <c r="H128" s="470" t="s">
        <v>712</v>
      </c>
      <c r="I128" s="102"/>
      <c r="J128" s="1">
        <f>home!E120</f>
        <v>0</v>
      </c>
      <c r="K128" s="1">
        <f t="shared" si="3"/>
        <v>0</v>
      </c>
    </row>
    <row r="129" spans="1:11" x14ac:dyDescent="0.3">
      <c r="B129" s="579" t="s">
        <v>1268</v>
      </c>
      <c r="C129" s="571">
        <f>SUMIFS('K-1'!$AO$5:$AO$1000, 'K-1'!$AM$5:$AM$1000, $B$114, 'K-1'!$AN$5:$AN$1000, D129)</f>
        <v>0</v>
      </c>
      <c r="D129" s="132" t="s">
        <v>1174</v>
      </c>
      <c r="E129" s="32"/>
      <c r="F129" s="39"/>
      <c r="H129" s="470" t="s">
        <v>716</v>
      </c>
      <c r="I129" s="102"/>
      <c r="J129" s="1">
        <f>home!E121</f>
        <v>0</v>
      </c>
      <c r="K129" s="1">
        <f t="shared" si="3"/>
        <v>0</v>
      </c>
    </row>
    <row r="130" spans="1:11" x14ac:dyDescent="0.3">
      <c r="B130" s="575" t="s">
        <v>1222</v>
      </c>
      <c r="C130" s="136">
        <f>SUMIFS('K-1'!$AO$5:$AO$1000, 'K-1'!$AM$5:$AM$1000, $B$114, 'K-1'!$AN$5:$AN$1000, D130)</f>
        <v>0</v>
      </c>
      <c r="D130" s="132" t="s">
        <v>1175</v>
      </c>
      <c r="E130" s="32"/>
      <c r="F130" s="39"/>
      <c r="H130" s="470" t="s">
        <v>719</v>
      </c>
      <c r="I130" s="420"/>
      <c r="J130" s="1">
        <f>home!E122</f>
        <v>0</v>
      </c>
      <c r="K130" s="1">
        <f t="shared" si="3"/>
        <v>0</v>
      </c>
    </row>
    <row r="131" spans="1:11" x14ac:dyDescent="0.3">
      <c r="B131" s="580" t="s">
        <v>1137</v>
      </c>
      <c r="C131" s="571"/>
      <c r="D131" s="32"/>
      <c r="E131" s="32"/>
      <c r="F131" s="39"/>
      <c r="H131" s="470" t="s">
        <v>720</v>
      </c>
      <c r="I131" s="420"/>
      <c r="J131" s="1">
        <f>home!E123</f>
        <v>0</v>
      </c>
      <c r="K131" s="1">
        <f t="shared" si="3"/>
        <v>0</v>
      </c>
    </row>
    <row r="132" spans="1:11" x14ac:dyDescent="0.3">
      <c r="B132" s="575" t="s">
        <v>1269</v>
      </c>
      <c r="C132" s="571">
        <f>SUMIFS('K-1'!$AO$5:$AO$1000, 'K-1'!$AM$5:$AM$1000, $B$131, 'K-1'!$AN$5:$AN$1000, D132)</f>
        <v>0</v>
      </c>
      <c r="D132" s="32" t="s">
        <v>772</v>
      </c>
      <c r="E132" s="32"/>
      <c r="F132" s="39"/>
      <c r="H132" s="470" t="s">
        <v>723</v>
      </c>
      <c r="I132" s="102"/>
      <c r="J132" s="1">
        <f>home!E124</f>
        <v>0</v>
      </c>
      <c r="K132" s="1">
        <f t="shared" si="3"/>
        <v>0</v>
      </c>
    </row>
    <row r="133" spans="1:11" x14ac:dyDescent="0.3">
      <c r="B133" s="575" t="s">
        <v>1270</v>
      </c>
      <c r="C133" s="571">
        <f>SUMIFS('K-1'!$AO$5:$AO$1000, 'K-1'!$AM$5:$AM$1000, $B$131, 'K-1'!$AN$5:$AN$1000, D133)</f>
        <v>0</v>
      </c>
      <c r="D133" s="32" t="s">
        <v>965</v>
      </c>
      <c r="E133" s="32"/>
      <c r="F133" s="39"/>
      <c r="H133" s="287" t="s">
        <v>726</v>
      </c>
      <c r="I133" s="162">
        <f>'Sch4'!J12</f>
        <v>0</v>
      </c>
    </row>
    <row r="134" spans="1:11" x14ac:dyDescent="0.3">
      <c r="B134" s="575" t="s">
        <v>1271</v>
      </c>
      <c r="C134" s="571">
        <f>SUMIFS('K-1'!$AO$5:$AO$1000, 'K-1'!$AM$5:$AM$1000, $B$131, 'K-1'!$AN$5:$AN$1000, D134)</f>
        <v>0</v>
      </c>
      <c r="D134" s="32" t="s">
        <v>777</v>
      </c>
      <c r="E134" s="32"/>
      <c r="F134" s="39"/>
      <c r="I134" s="1"/>
    </row>
    <row r="135" spans="1:11" x14ac:dyDescent="0.3">
      <c r="B135" s="575" t="s">
        <v>1272</v>
      </c>
      <c r="C135" s="571">
        <f>SUMIFS('K-1'!$AO$5:$AO$1000, 'K-1'!$AM$5:$AM$1000, $B$131, 'K-1'!$AN$5:$AN$1000, D135)</f>
        <v>0</v>
      </c>
      <c r="D135" s="32" t="s">
        <v>424</v>
      </c>
      <c r="E135" s="32"/>
      <c r="F135" s="39"/>
      <c r="I135" s="1"/>
    </row>
    <row r="136" spans="1:11" x14ac:dyDescent="0.3">
      <c r="B136" s="575" t="s">
        <v>1273</v>
      </c>
      <c r="C136" s="571">
        <f>SUMIFS('K-1'!$AO$5:$AO$1000, 'K-1'!$AM$5:$AM$1000, $B$131, 'K-1'!$AN$5:$AN$1000, D136)</f>
        <v>0</v>
      </c>
      <c r="D136" s="32" t="s">
        <v>779</v>
      </c>
      <c r="E136" s="32"/>
      <c r="F136" s="39"/>
      <c r="I136" s="1"/>
    </row>
    <row r="137" spans="1:11" x14ac:dyDescent="0.3">
      <c r="B137" s="575" t="s">
        <v>1274</v>
      </c>
      <c r="C137" s="571">
        <f>SUMIFS('K-1'!$AO$5:$AO$1000, 'K-1'!$AM$5:$AM$1000, $B$131, 'K-1'!$AN$5:$AN$1000, D137)</f>
        <v>0</v>
      </c>
      <c r="D137" s="32" t="s">
        <v>782</v>
      </c>
      <c r="E137" s="32"/>
      <c r="F137" s="39"/>
      <c r="I137" s="1"/>
    </row>
    <row r="138" spans="1:11" x14ac:dyDescent="0.3">
      <c r="B138" s="575" t="s">
        <v>1275</v>
      </c>
      <c r="C138" s="571">
        <f>SUMIFS('K-1'!$AO$5:$AO$1000, 'K-1'!$AM$5:$AM$1000, $B$131, 'K-1'!$AN$5:$AN$1000, D138)</f>
        <v>0</v>
      </c>
      <c r="D138" s="32" t="s">
        <v>785</v>
      </c>
      <c r="E138" s="32"/>
      <c r="F138" s="39"/>
      <c r="I138" s="1"/>
    </row>
    <row r="139" spans="1:11" x14ac:dyDescent="0.3">
      <c r="B139" s="575" t="s">
        <v>1276</v>
      </c>
      <c r="C139" s="571">
        <f>SUMIFS('K-1'!$AO$5:$AO$1000, 'K-1'!$AM$5:$AM$1000, $B$131, 'K-1'!$AN$5:$AN$1000, D139)</f>
        <v>0</v>
      </c>
      <c r="D139" s="32" t="s">
        <v>787</v>
      </c>
      <c r="E139" s="32"/>
      <c r="F139" s="39"/>
      <c r="I139" s="1"/>
    </row>
    <row r="140" spans="1:11" x14ac:dyDescent="0.3">
      <c r="B140" s="580" t="s">
        <v>932</v>
      </c>
      <c r="C140" s="51"/>
      <c r="D140" s="32"/>
      <c r="E140" s="32"/>
      <c r="F140" s="39"/>
      <c r="I140" s="1"/>
    </row>
    <row r="141" spans="1:11" x14ac:dyDescent="0.3">
      <c r="A141" s="32"/>
      <c r="B141" s="575" t="s">
        <v>1277</v>
      </c>
      <c r="C141" s="571">
        <f>SUMIFS('K-1'!$AO$5:$AO$1000, 'K-1'!$AM$5:$AM$1000, $B$140, 'K-1'!$AN$5:$AN$1000, D141)</f>
        <v>0</v>
      </c>
      <c r="D141" s="32" t="s">
        <v>772</v>
      </c>
      <c r="E141" s="32"/>
      <c r="F141" s="39"/>
      <c r="I141" s="1"/>
    </row>
    <row r="142" spans="1:11" x14ac:dyDescent="0.3">
      <c r="A142" s="32"/>
      <c r="B142" s="575" t="s">
        <v>1278</v>
      </c>
      <c r="C142" s="571">
        <f>SUMIFS('K-1'!$AO$5:$AO$1000, 'K-1'!$AM$5:$AM$1000, $B$140, 'K-1'!$AN$5:$AN$1000, D142)</f>
        <v>0</v>
      </c>
      <c r="D142" s="32" t="s">
        <v>965</v>
      </c>
      <c r="E142" s="32"/>
      <c r="F142" s="39"/>
      <c r="I142" s="1"/>
    </row>
    <row r="143" spans="1:11" x14ac:dyDescent="0.3">
      <c r="A143" s="32"/>
      <c r="B143" s="575" t="s">
        <v>1279</v>
      </c>
      <c r="C143" s="571">
        <f>SUMIFS('K-1'!$AO$5:$AO$1000, 'K-1'!$AM$5:$AM$1000, $B$140, 'K-1'!$AN$5:$AN$1000, D143)</f>
        <v>0</v>
      </c>
      <c r="D143" s="32" t="s">
        <v>777</v>
      </c>
      <c r="E143" s="32"/>
      <c r="F143" s="39"/>
      <c r="I143" s="1"/>
    </row>
    <row r="144" spans="1:11" x14ac:dyDescent="0.3">
      <c r="A144" s="32"/>
      <c r="B144" s="575" t="s">
        <v>1280</v>
      </c>
      <c r="C144" s="571">
        <f>SUMIFS('K-1'!$AO$5:$AO$1000, 'K-1'!$AM$5:$AM$1000, $B$140, 'K-1'!$AN$5:$AN$1000, D144)</f>
        <v>0</v>
      </c>
      <c r="D144" s="32" t="s">
        <v>424</v>
      </c>
      <c r="E144" s="32"/>
      <c r="F144" s="39"/>
      <c r="I144" s="1"/>
    </row>
    <row r="145" spans="1:9" x14ac:dyDescent="0.3">
      <c r="A145" s="32"/>
      <c r="B145" s="575" t="s">
        <v>1281</v>
      </c>
      <c r="C145" s="571">
        <f>SUMIFS('K-1'!$AO$5:$AO$1000, 'K-1'!$AM$5:$AM$1000, $B$140, 'K-1'!$AN$5:$AN$1000, D145)</f>
        <v>0</v>
      </c>
      <c r="D145" s="32" t="s">
        <v>779</v>
      </c>
      <c r="E145" s="32"/>
      <c r="F145" s="39"/>
      <c r="I145" s="1"/>
    </row>
    <row r="146" spans="1:9" x14ac:dyDescent="0.3">
      <c r="A146" s="32"/>
      <c r="B146" s="575" t="s">
        <v>1282</v>
      </c>
      <c r="C146" s="571">
        <f>SUMIFS('K-1'!$AO$5:$AO$1000, 'K-1'!$AM$5:$AM$1000, $B$140, 'K-1'!$AN$5:$AN$1000, D146)</f>
        <v>0</v>
      </c>
      <c r="D146" s="32" t="s">
        <v>782</v>
      </c>
      <c r="E146" s="32"/>
      <c r="F146" s="39"/>
      <c r="I146" s="1"/>
    </row>
    <row r="147" spans="1:9" x14ac:dyDescent="0.3">
      <c r="A147" s="32"/>
      <c r="B147" s="580" t="s">
        <v>1138</v>
      </c>
      <c r="C147" s="51"/>
      <c r="D147" s="32"/>
      <c r="E147" s="32"/>
      <c r="F147" s="39"/>
      <c r="I147" s="1"/>
    </row>
    <row r="148" spans="1:9" x14ac:dyDescent="0.3">
      <c r="A148" s="32"/>
      <c r="B148" s="575" t="s">
        <v>1283</v>
      </c>
      <c r="C148" s="571">
        <f>SUMIFS('K-1'!$AO$5:$AO$1000, 'K-1'!$AM$5:$AM$1000, $B$147, 'K-1'!$AN$5:$AN$1000, D148)</f>
        <v>0</v>
      </c>
      <c r="D148" s="32" t="s">
        <v>772</v>
      </c>
      <c r="E148" s="32"/>
      <c r="F148" s="39"/>
      <c r="I148" s="1"/>
    </row>
    <row r="149" spans="1:9" x14ac:dyDescent="0.3">
      <c r="A149" s="32"/>
      <c r="B149" s="575" t="s">
        <v>1284</v>
      </c>
      <c r="C149" s="571">
        <f>SUMIFS('K-1'!$AO$5:$AO$1000, 'K-1'!$AM$5:$AM$1000, $B$147, 'K-1'!$AN$5:$AN$1000, D149)</f>
        <v>0</v>
      </c>
      <c r="D149" s="32" t="s">
        <v>965</v>
      </c>
      <c r="E149" s="32"/>
      <c r="F149" s="39"/>
      <c r="I149" s="1"/>
    </row>
    <row r="150" spans="1:9" x14ac:dyDescent="0.3">
      <c r="A150" s="32"/>
      <c r="B150" s="575" t="s">
        <v>1285</v>
      </c>
      <c r="C150" s="571">
        <f>SUMIFS('K-1'!$AO$5:$AO$1000, 'K-1'!$AM$5:$AM$1000, $B$147, 'K-1'!$AN$5:$AN$1000, D150)</f>
        <v>0</v>
      </c>
      <c r="D150" s="32" t="s">
        <v>777</v>
      </c>
      <c r="E150" s="32"/>
      <c r="F150" s="39"/>
      <c r="I150" s="1"/>
    </row>
    <row r="151" spans="1:9" x14ac:dyDescent="0.3">
      <c r="A151" s="32"/>
      <c r="B151" s="580" t="s">
        <v>1139</v>
      </c>
      <c r="C151" s="571"/>
      <c r="D151" s="32"/>
      <c r="E151" s="32"/>
      <c r="F151" s="39"/>
      <c r="I151" s="1"/>
    </row>
    <row r="152" spans="1:9" x14ac:dyDescent="0.3">
      <c r="A152" s="32"/>
      <c r="B152" s="575" t="s">
        <v>1286</v>
      </c>
      <c r="C152" s="571">
        <f>SUMIFS('K-1'!$AO$5:$AO$1000, 'K-1'!$AM$5:$AM$1000, $B$151, 'K-1'!$AN$5:$AN$1000, D152)</f>
        <v>0</v>
      </c>
      <c r="D152" s="32" t="s">
        <v>772</v>
      </c>
      <c r="E152" s="32"/>
      <c r="F152" s="39"/>
      <c r="I152" s="1"/>
    </row>
    <row r="153" spans="1:9" x14ac:dyDescent="0.3">
      <c r="A153" s="32"/>
      <c r="B153" s="575" t="s">
        <v>1287</v>
      </c>
      <c r="C153" s="571">
        <f>SUMIFS('K-1'!$AO$5:$AO$1000, 'K-1'!$AM$5:$AM$1000, $B$151, 'K-1'!$AN$5:$AN$1000, D153)</f>
        <v>0</v>
      </c>
      <c r="D153" s="32" t="s">
        <v>965</v>
      </c>
      <c r="E153" s="32"/>
      <c r="F153" s="39"/>
      <c r="I153" s="1"/>
    </row>
    <row r="154" spans="1:9" x14ac:dyDescent="0.3">
      <c r="A154" s="32"/>
      <c r="B154" s="575" t="s">
        <v>1288</v>
      </c>
      <c r="C154" s="571">
        <f>SUMIFS('K-1'!$AO$5:$AO$1000, 'K-1'!$AM$5:$AM$1000, $B$151, 'K-1'!$AN$5:$AN$1000, D154)</f>
        <v>0</v>
      </c>
      <c r="D154" s="32" t="s">
        <v>777</v>
      </c>
      <c r="E154" s="32"/>
      <c r="F154" s="39"/>
      <c r="I154" s="1"/>
    </row>
    <row r="155" spans="1:9" x14ac:dyDescent="0.3">
      <c r="A155" s="32"/>
      <c r="B155" s="580" t="s">
        <v>1140</v>
      </c>
      <c r="C155" s="571"/>
      <c r="D155" s="32"/>
      <c r="E155" s="32"/>
      <c r="F155" s="39"/>
      <c r="I155" s="1"/>
    </row>
    <row r="156" spans="1:9" x14ac:dyDescent="0.3">
      <c r="A156" s="32"/>
      <c r="B156" s="575" t="s">
        <v>1289</v>
      </c>
      <c r="C156" s="571">
        <f>SUMIFS('K-1'!$AO$5:$AO$1000, 'K-1'!$AM$5:$AM$1000, $B$155, 'K-1'!$AN$5:$AN$1000, D156)</f>
        <v>0</v>
      </c>
      <c r="D156" s="32" t="s">
        <v>772</v>
      </c>
      <c r="E156" s="32"/>
      <c r="F156" s="39"/>
      <c r="I156" s="1"/>
    </row>
    <row r="157" spans="1:9" x14ac:dyDescent="0.3">
      <c r="B157" s="575" t="s">
        <v>1290</v>
      </c>
      <c r="C157" s="571">
        <f>SUMIFS('K-1'!$AO$5:$AO$1000, 'K-1'!$AM$5:$AM$1000, $B$155, 'K-1'!$AN$5:$AN$1000, D157)</f>
        <v>0</v>
      </c>
      <c r="D157" s="32" t="s">
        <v>965</v>
      </c>
      <c r="E157" s="32"/>
      <c r="F157" s="39"/>
      <c r="I157" s="1"/>
    </row>
    <row r="158" spans="1:9" x14ac:dyDescent="0.3">
      <c r="B158" s="575" t="s">
        <v>1291</v>
      </c>
      <c r="C158" s="571">
        <f>SUMIFS('K-1'!$AO$5:$AO$1000, 'K-1'!$AM$5:$AM$1000, $B$155, 'K-1'!$AN$5:$AN$1000, D158)</f>
        <v>0</v>
      </c>
      <c r="D158" s="32" t="s">
        <v>777</v>
      </c>
      <c r="E158" s="32"/>
      <c r="F158" s="39"/>
      <c r="I158" s="1"/>
    </row>
    <row r="159" spans="1:9" x14ac:dyDescent="0.3">
      <c r="B159" s="575" t="s">
        <v>1292</v>
      </c>
      <c r="C159" s="571">
        <f>SUMIFS('K-1'!$AO$5:$AO$1000, 'K-1'!$AM$5:$AM$1000, $B$155, 'K-1'!$AN$5:$AN$1000, D159)</f>
        <v>0</v>
      </c>
      <c r="D159" s="32" t="s">
        <v>424</v>
      </c>
      <c r="E159" s="32"/>
      <c r="F159" s="39"/>
      <c r="I159" s="1"/>
    </row>
    <row r="160" spans="1:9" x14ac:dyDescent="0.3">
      <c r="B160" s="575" t="s">
        <v>1298</v>
      </c>
      <c r="C160" s="571">
        <f>SUMIFS('K-1'!$AO$5:$AO$1000, 'K-1'!$AM$5:$AM$1000, $B$155, 'K-1'!$AN$5:$AN$1000, D160)</f>
        <v>0</v>
      </c>
      <c r="D160" s="32" t="s">
        <v>779</v>
      </c>
      <c r="E160" s="32"/>
      <c r="F160" s="39"/>
      <c r="I160" s="1"/>
    </row>
    <row r="161" spans="2:9" x14ac:dyDescent="0.3">
      <c r="B161" s="581" t="s">
        <v>1294</v>
      </c>
      <c r="C161" s="571">
        <f>SUMIFS('K-1'!$AO$5:$AO$1000, 'K-1'!$AM$5:$AM$1000, $B$155, 'K-1'!$AN$5:$AN$1000, D161)</f>
        <v>0</v>
      </c>
      <c r="D161" s="32" t="s">
        <v>782</v>
      </c>
      <c r="E161" s="32"/>
      <c r="F161" s="39"/>
      <c r="I161" s="1"/>
    </row>
    <row r="162" spans="2:9" x14ac:dyDescent="0.3">
      <c r="B162" s="581" t="s">
        <v>1293</v>
      </c>
      <c r="C162" s="571">
        <f>SUMIFS('K-1'!$AO$5:$AO$1000, 'K-1'!$AM$5:$AM$1000, $B$155, 'K-1'!$AN$5:$AN$1000, D162)</f>
        <v>0</v>
      </c>
      <c r="D162" s="32" t="s">
        <v>785</v>
      </c>
      <c r="E162" s="32"/>
      <c r="F162" s="39"/>
      <c r="I162" s="1"/>
    </row>
    <row r="163" spans="2:9" x14ac:dyDescent="0.3">
      <c r="B163" s="581" t="s">
        <v>1295</v>
      </c>
      <c r="C163" s="571">
        <f>SUMIFS('K-1'!$AO$5:$AO$1000, 'K-1'!$AM$5:$AM$1000, $B$155, 'K-1'!$AN$5:$AN$1000, D163)</f>
        <v>0</v>
      </c>
      <c r="D163" s="32" t="s">
        <v>787</v>
      </c>
      <c r="E163" s="32"/>
      <c r="F163" s="39"/>
      <c r="I163" s="1"/>
    </row>
    <row r="164" spans="2:9" x14ac:dyDescent="0.3">
      <c r="B164" s="581" t="s">
        <v>1296</v>
      </c>
      <c r="C164" s="571">
        <f>SUMIFS('K-1'!$AO$5:$AO$1000, 'K-1'!$AM$5:$AM$1000, $B$155, 'K-1'!$AN$5:$AN$1000, D164)</f>
        <v>0</v>
      </c>
      <c r="D164" s="32" t="s">
        <v>789</v>
      </c>
      <c r="E164" s="32"/>
      <c r="F164" s="39"/>
      <c r="I164" s="1"/>
    </row>
    <row r="165" spans="2:9" x14ac:dyDescent="0.3">
      <c r="B165" s="581" t="s">
        <v>1297</v>
      </c>
      <c r="C165" s="571">
        <f>SUMIFS('K-1'!$AO$5:$AO$1000, 'K-1'!$AM$5:$AM$1000, $B$155, 'K-1'!$AN$5:$AN$1000, D165)</f>
        <v>0</v>
      </c>
      <c r="D165" s="32" t="s">
        <v>793</v>
      </c>
      <c r="E165" s="32"/>
      <c r="F165" s="39"/>
      <c r="I165" s="1"/>
    </row>
    <row r="166" spans="2:9" x14ac:dyDescent="0.3">
      <c r="B166" s="581" t="s">
        <v>1299</v>
      </c>
      <c r="C166" s="571">
        <f>SUMIFS('K-1'!$AO$5:$AO$1000, 'K-1'!$AM$5:$AM$1000, $B$155, 'K-1'!$AN$5:$AN$1000, D166)</f>
        <v>0</v>
      </c>
      <c r="D166" s="32" t="s">
        <v>1100</v>
      </c>
      <c r="E166" s="32"/>
      <c r="F166" s="39"/>
      <c r="I166" s="1"/>
    </row>
    <row r="167" spans="2:9" x14ac:dyDescent="0.3">
      <c r="B167" s="581" t="s">
        <v>1300</v>
      </c>
      <c r="C167" s="571">
        <f>SUMIFS('K-1'!$AO$5:$AO$1000, 'K-1'!$AM$5:$AM$1000, $B$155, 'K-1'!$AN$5:$AN$1000, D167)</f>
        <v>0</v>
      </c>
      <c r="D167" s="32" t="s">
        <v>1103</v>
      </c>
      <c r="E167" s="32"/>
      <c r="F167" s="39"/>
      <c r="I167" s="1"/>
    </row>
    <row r="168" spans="2:9" x14ac:dyDescent="0.3">
      <c r="B168" s="575" t="s">
        <v>1301</v>
      </c>
      <c r="C168" s="571">
        <f>SUMIFS('K-1'!$AO$5:$AO$1000, 'K-1'!$AM$5:$AM$1000, $B$155, 'K-1'!$AN$5:$AN$1000, D168)</f>
        <v>0</v>
      </c>
      <c r="D168" s="132" t="s">
        <v>1113</v>
      </c>
      <c r="E168" s="32"/>
      <c r="F168" s="39"/>
      <c r="I168" s="1"/>
    </row>
    <row r="169" spans="2:9" x14ac:dyDescent="0.3">
      <c r="B169" s="575" t="s">
        <v>1302</v>
      </c>
      <c r="C169" s="571">
        <f>SUMIFS('K-1'!$AO$5:$AO$1000, 'K-1'!$AM$5:$AM$1000, $B$155, 'K-1'!$AN$5:$AN$1000, D169)</f>
        <v>0</v>
      </c>
      <c r="D169" s="132" t="s">
        <v>1172</v>
      </c>
      <c r="E169" s="32"/>
      <c r="F169" s="39"/>
      <c r="I169" s="1"/>
    </row>
    <row r="170" spans="2:9" x14ac:dyDescent="0.3">
      <c r="B170" s="575" t="s">
        <v>1303</v>
      </c>
      <c r="C170" s="571">
        <f>SUMIFS('K-1'!$AO$5:$AO$1000, 'K-1'!$AM$5:$AM$1000, $B$155, 'K-1'!$AN$5:$AN$1000, D170)</f>
        <v>0</v>
      </c>
      <c r="D170" s="132" t="s">
        <v>1181</v>
      </c>
      <c r="E170" s="32"/>
      <c r="F170" s="39"/>
      <c r="I170" s="1"/>
    </row>
    <row r="171" spans="2:9" x14ac:dyDescent="0.3">
      <c r="B171" s="575" t="s">
        <v>1304</v>
      </c>
      <c r="C171" s="571">
        <f>SUMIFS('K-1'!$AO$5:$AO$1000, 'K-1'!$AM$5:$AM$1000, $B$155, 'K-1'!$AN$5:$AN$1000, D171)</f>
        <v>0</v>
      </c>
      <c r="D171" s="132" t="s">
        <v>1308</v>
      </c>
      <c r="E171" s="32"/>
      <c r="F171" s="39"/>
      <c r="I171" s="1"/>
    </row>
    <row r="172" spans="2:9" x14ac:dyDescent="0.3">
      <c r="B172" s="575" t="s">
        <v>1305</v>
      </c>
      <c r="C172" s="571">
        <f>SUMIFS('K-1'!$AO$5:$AO$1000, 'K-1'!$AM$5:$AM$1000, $B$155, 'K-1'!$AN$5:$AN$1000, D172)</f>
        <v>0</v>
      </c>
      <c r="D172" s="132" t="s">
        <v>1309</v>
      </c>
      <c r="E172" s="32"/>
      <c r="F172" s="39"/>
      <c r="I172" s="1"/>
    </row>
    <row r="173" spans="2:9" x14ac:dyDescent="0.3">
      <c r="B173" s="575" t="s">
        <v>1306</v>
      </c>
      <c r="C173" s="571">
        <f>SUMIFS('K-1'!$AO$5:$AO$1000, 'K-1'!$AM$5:$AM$1000, $B$155, 'K-1'!$AN$5:$AN$1000, D173)</f>
        <v>0</v>
      </c>
      <c r="D173" s="132" t="s">
        <v>1310</v>
      </c>
      <c r="E173" s="32"/>
      <c r="F173" s="39"/>
      <c r="I173" s="1"/>
    </row>
    <row r="174" spans="2:9" x14ac:dyDescent="0.3">
      <c r="B174" s="575" t="s">
        <v>1307</v>
      </c>
      <c r="C174" s="571">
        <f>SUMIFS('K-1'!$AO$5:$AO$1000, 'K-1'!$AM$5:$AM$1000, $B$155, 'K-1'!$AN$5:$AN$1000, D174)</f>
        <v>0</v>
      </c>
      <c r="D174" s="132" t="s">
        <v>1311</v>
      </c>
      <c r="E174" s="32"/>
      <c r="F174" s="39"/>
      <c r="I174" s="1"/>
    </row>
    <row r="175" spans="2:9" x14ac:dyDescent="0.3">
      <c r="B175" s="575" t="s">
        <v>1316</v>
      </c>
      <c r="C175" s="571">
        <f>SUMIFS('K-1'!$AO$5:$AO$1000, 'K-1'!$AM$5:$AM$1000, $B$155, 'K-1'!$AN$5:$AN$1000, D175)</f>
        <v>0</v>
      </c>
      <c r="D175" s="132" t="s">
        <v>1312</v>
      </c>
      <c r="E175" s="32"/>
      <c r="F175" s="39"/>
      <c r="I175" s="1"/>
    </row>
    <row r="176" spans="2:9" x14ac:dyDescent="0.3">
      <c r="B176" s="575" t="s">
        <v>1317</v>
      </c>
      <c r="C176" s="571">
        <f>SUMIFS('K-1'!$AO$5:$AO$1000, 'K-1'!$AM$5:$AM$1000, $B$155, 'K-1'!$AN$5:$AN$1000, D176)</f>
        <v>0</v>
      </c>
      <c r="D176" s="132" t="s">
        <v>1313</v>
      </c>
      <c r="E176" s="32"/>
      <c r="F176" s="39"/>
      <c r="I176" s="1"/>
    </row>
    <row r="177" spans="1:24" x14ac:dyDescent="0.3">
      <c r="B177" s="575" t="s">
        <v>1318</v>
      </c>
      <c r="C177" s="571">
        <f>SUMIFS('K-1'!$AO$5:$AO$1000, 'K-1'!$AM$5:$AM$1000, $B$155, 'K-1'!$AN$5:$AN$1000, D177)</f>
        <v>0</v>
      </c>
      <c r="D177" s="132" t="s">
        <v>1314</v>
      </c>
      <c r="E177" s="32"/>
      <c r="F177" s="39"/>
      <c r="I177" s="1"/>
    </row>
    <row r="178" spans="1:24" x14ac:dyDescent="0.3">
      <c r="B178" s="575" t="s">
        <v>1140</v>
      </c>
      <c r="C178" s="571">
        <f>SUMIFS('K-1'!$AO$5:$AO$1000, 'K-1'!$AM$5:$AM$1000, $B$155, 'K-1'!$AN$5:$AN$1000, D178)</f>
        <v>0</v>
      </c>
      <c r="D178" s="132" t="s">
        <v>1315</v>
      </c>
      <c r="E178" s="32"/>
      <c r="F178" s="39"/>
      <c r="I178" s="1"/>
    </row>
    <row r="179" spans="1:24" ht="15" thickBot="1" x14ac:dyDescent="0.35">
      <c r="B179" s="65"/>
      <c r="C179" s="263"/>
      <c r="D179" s="66"/>
      <c r="E179" s="66"/>
      <c r="F179" s="89"/>
      <c r="I179" s="1"/>
      <c r="U179" s="149"/>
      <c r="V179" s="149"/>
      <c r="W179" s="149"/>
      <c r="X179" s="149"/>
    </row>
    <row r="180" spans="1:24" x14ac:dyDescent="0.3">
      <c r="I180" s="1"/>
    </row>
    <row r="181" spans="1:24" s="149" customFormat="1" x14ac:dyDescent="0.3">
      <c r="A181"/>
      <c r="B181"/>
      <c r="C181" s="1"/>
      <c r="D181"/>
      <c r="E181"/>
      <c r="F181"/>
      <c r="H181"/>
      <c r="I181" s="1"/>
      <c r="J181"/>
      <c r="K181"/>
      <c r="L181"/>
      <c r="M181"/>
      <c r="N181"/>
      <c r="O181"/>
      <c r="P181"/>
      <c r="Q181"/>
      <c r="R181"/>
      <c r="S181"/>
      <c r="T181"/>
      <c r="U181"/>
      <c r="V181"/>
      <c r="W181"/>
      <c r="X181"/>
    </row>
    <row r="182" spans="1:24" x14ac:dyDescent="0.3">
      <c r="I182" s="1"/>
    </row>
    <row r="183" spans="1:24" x14ac:dyDescent="0.3">
      <c r="I183" s="1"/>
      <c r="R183" s="149"/>
      <c r="S183" s="149"/>
      <c r="T183" s="149"/>
    </row>
    <row r="184" spans="1:24" x14ac:dyDescent="0.3">
      <c r="I184" s="1"/>
      <c r="P184" s="149"/>
    </row>
    <row r="185" spans="1:24" x14ac:dyDescent="0.3">
      <c r="I185" s="1"/>
      <c r="Q185" s="149"/>
    </row>
    <row r="186" spans="1:24" x14ac:dyDescent="0.3">
      <c r="I186" s="1"/>
      <c r="N186" s="149"/>
      <c r="O186" s="149"/>
    </row>
    <row r="187" spans="1:24" x14ac:dyDescent="0.3">
      <c r="A187" s="143"/>
      <c r="I187" s="1"/>
    </row>
    <row r="188" spans="1:24" x14ac:dyDescent="0.3">
      <c r="I188" s="1"/>
    </row>
    <row r="189" spans="1:24" x14ac:dyDescent="0.3">
      <c r="I189" s="1"/>
    </row>
    <row r="190" spans="1:24" x14ac:dyDescent="0.3">
      <c r="I190" s="1"/>
    </row>
    <row r="191" spans="1:24" x14ac:dyDescent="0.3">
      <c r="I191" s="1"/>
      <c r="L191" s="149"/>
      <c r="M191" s="149"/>
    </row>
    <row r="192" spans="1:24" x14ac:dyDescent="0.3">
      <c r="I192" s="1"/>
    </row>
    <row r="193" spans="9:9" x14ac:dyDescent="0.3">
      <c r="I193" s="1"/>
    </row>
    <row r="194" spans="9:9" x14ac:dyDescent="0.3">
      <c r="I194" s="1"/>
    </row>
    <row r="195" spans="9:9" x14ac:dyDescent="0.3">
      <c r="I195" s="1"/>
    </row>
    <row r="196" spans="9:9" x14ac:dyDescent="0.3">
      <c r="I196" s="1"/>
    </row>
    <row r="197" spans="9:9" x14ac:dyDescent="0.3">
      <c r="I197" s="1"/>
    </row>
    <row r="198" spans="9:9" x14ac:dyDescent="0.3">
      <c r="I198" s="1"/>
    </row>
    <row r="199" spans="9:9" x14ac:dyDescent="0.3">
      <c r="I199" s="1"/>
    </row>
    <row r="200" spans="9:9" x14ac:dyDescent="0.3">
      <c r="I200" s="1"/>
    </row>
    <row r="201" spans="9:9" x14ac:dyDescent="0.3">
      <c r="I201" s="1"/>
    </row>
    <row r="202" spans="9:9" x14ac:dyDescent="0.3">
      <c r="I202" s="1"/>
    </row>
    <row r="203" spans="9:9" x14ac:dyDescent="0.3">
      <c r="I203" s="1"/>
    </row>
    <row r="204" spans="9:9" x14ac:dyDescent="0.3">
      <c r="I204" s="1"/>
    </row>
    <row r="205" spans="9:9" x14ac:dyDescent="0.3">
      <c r="I205" s="1"/>
    </row>
    <row r="206" spans="9:9" x14ac:dyDescent="0.3">
      <c r="I206" s="1"/>
    </row>
    <row r="207" spans="9:9" x14ac:dyDescent="0.3">
      <c r="I207" s="1"/>
    </row>
    <row r="208" spans="9:9" x14ac:dyDescent="0.3">
      <c r="I208" s="1"/>
    </row>
    <row r="209" spans="9:9" x14ac:dyDescent="0.3">
      <c r="I209" s="1"/>
    </row>
    <row r="210" spans="9:9" x14ac:dyDescent="0.3">
      <c r="I210" s="1"/>
    </row>
    <row r="211" spans="9:9" x14ac:dyDescent="0.3">
      <c r="I211" s="1"/>
    </row>
    <row r="212" spans="9:9" x14ac:dyDescent="0.3">
      <c r="I212" s="1"/>
    </row>
    <row r="213" spans="9:9" x14ac:dyDescent="0.3">
      <c r="I213" s="1"/>
    </row>
    <row r="214" spans="9:9" x14ac:dyDescent="0.3">
      <c r="I214" s="1"/>
    </row>
    <row r="215" spans="9:9" x14ac:dyDescent="0.3">
      <c r="I215" s="1"/>
    </row>
    <row r="216" spans="9:9" x14ac:dyDescent="0.3">
      <c r="I216" s="1"/>
    </row>
    <row r="217" spans="9:9" x14ac:dyDescent="0.3">
      <c r="I217" s="1"/>
    </row>
    <row r="218" spans="9:9" x14ac:dyDescent="0.3">
      <c r="I218" s="1"/>
    </row>
    <row r="219" spans="9:9" x14ac:dyDescent="0.3">
      <c r="I219" s="1"/>
    </row>
    <row r="220" spans="9:9" x14ac:dyDescent="0.3">
      <c r="I220" s="1"/>
    </row>
    <row r="221" spans="9:9" x14ac:dyDescent="0.3">
      <c r="I221" s="1"/>
    </row>
    <row r="222" spans="9:9" x14ac:dyDescent="0.3">
      <c r="I222" s="1"/>
    </row>
    <row r="223" spans="9:9" x14ac:dyDescent="0.3">
      <c r="I223" s="1"/>
    </row>
    <row r="224" spans="9:9" x14ac:dyDescent="0.3">
      <c r="I224" s="1"/>
    </row>
    <row r="225" spans="4:9" x14ac:dyDescent="0.3">
      <c r="I225" s="1"/>
    </row>
    <row r="226" spans="4:9" x14ac:dyDescent="0.3">
      <c r="I226" s="1"/>
    </row>
    <row r="227" spans="4:9" x14ac:dyDescent="0.3">
      <c r="I227" s="1"/>
    </row>
    <row r="228" spans="4:9" x14ac:dyDescent="0.3">
      <c r="I228" s="1"/>
    </row>
    <row r="229" spans="4:9" x14ac:dyDescent="0.3">
      <c r="I229" s="1"/>
    </row>
    <row r="230" spans="4:9" x14ac:dyDescent="0.3">
      <c r="I230" s="1"/>
    </row>
    <row r="231" spans="4:9" x14ac:dyDescent="0.3">
      <c r="I231" s="1"/>
    </row>
    <row r="232" spans="4:9" x14ac:dyDescent="0.3">
      <c r="I232" s="1"/>
    </row>
    <row r="233" spans="4:9" x14ac:dyDescent="0.3">
      <c r="I233" s="1"/>
    </row>
    <row r="234" spans="4:9" x14ac:dyDescent="0.3">
      <c r="I234" s="1"/>
    </row>
    <row r="235" spans="4:9" x14ac:dyDescent="0.3">
      <c r="I235" s="1"/>
    </row>
    <row r="236" spans="4:9" x14ac:dyDescent="0.3">
      <c r="I236" s="1"/>
    </row>
    <row r="237" spans="4:9" x14ac:dyDescent="0.3">
      <c r="I237" s="1"/>
    </row>
    <row r="238" spans="4:9" x14ac:dyDescent="0.3">
      <c r="I238" s="1"/>
    </row>
    <row r="239" spans="4:9" x14ac:dyDescent="0.3">
      <c r="D239" s="149"/>
      <c r="E239" s="149"/>
      <c r="F239" s="149"/>
      <c r="I239" s="1"/>
    </row>
    <row r="240" spans="4:9" x14ac:dyDescent="0.3">
      <c r="I240" s="1"/>
    </row>
    <row r="241" spans="2:9" x14ac:dyDescent="0.3">
      <c r="I241" s="1"/>
    </row>
    <row r="242" spans="2:9" x14ac:dyDescent="0.3">
      <c r="I242" s="1"/>
    </row>
    <row r="243" spans="2:9" x14ac:dyDescent="0.3">
      <c r="I243" s="1"/>
    </row>
    <row r="244" spans="2:9" x14ac:dyDescent="0.3">
      <c r="B244" s="149"/>
      <c r="C244" s="149"/>
      <c r="I244" s="1"/>
    </row>
    <row r="245" spans="2:9" x14ac:dyDescent="0.3">
      <c r="I245" s="1"/>
    </row>
    <row r="246" spans="2:9" x14ac:dyDescent="0.3">
      <c r="I246" s="1"/>
    </row>
    <row r="247" spans="2:9" x14ac:dyDescent="0.3">
      <c r="I247" s="1"/>
    </row>
    <row r="248" spans="2:9" x14ac:dyDescent="0.3">
      <c r="I248" s="1"/>
    </row>
    <row r="249" spans="2:9" x14ac:dyDescent="0.3">
      <c r="I249" s="1"/>
    </row>
    <row r="250" spans="2:9" x14ac:dyDescent="0.3">
      <c r="I250" s="1"/>
    </row>
    <row r="251" spans="2:9" x14ac:dyDescent="0.3">
      <c r="I251" s="1"/>
    </row>
    <row r="252" spans="2:9" x14ac:dyDescent="0.3">
      <c r="I252" s="1"/>
    </row>
    <row r="253" spans="2:9" x14ac:dyDescent="0.3">
      <c r="I253" s="1"/>
    </row>
    <row r="254" spans="2:9" x14ac:dyDescent="0.3">
      <c r="I254" s="1"/>
    </row>
    <row r="255" spans="2:9" x14ac:dyDescent="0.3">
      <c r="I255" s="1"/>
    </row>
    <row r="256" spans="2:9" x14ac:dyDescent="0.3">
      <c r="I256" s="1"/>
    </row>
    <row r="257" spans="9:9" x14ac:dyDescent="0.3">
      <c r="I257" s="1"/>
    </row>
    <row r="258" spans="9:9" x14ac:dyDescent="0.3">
      <c r="I258" s="1"/>
    </row>
    <row r="259" spans="9:9" x14ac:dyDescent="0.3">
      <c r="I259" s="1"/>
    </row>
    <row r="260" spans="9:9" x14ac:dyDescent="0.3">
      <c r="I260" s="1"/>
    </row>
    <row r="261" spans="9:9" x14ac:dyDescent="0.3">
      <c r="I261" s="1"/>
    </row>
    <row r="262" spans="9:9" x14ac:dyDescent="0.3">
      <c r="I262" s="1"/>
    </row>
    <row r="263" spans="9:9" x14ac:dyDescent="0.3">
      <c r="I263" s="1"/>
    </row>
    <row r="264" spans="9:9" x14ac:dyDescent="0.3">
      <c r="I264" s="1"/>
    </row>
    <row r="265" spans="9:9" x14ac:dyDescent="0.3">
      <c r="I265" s="1"/>
    </row>
    <row r="266" spans="9:9" x14ac:dyDescent="0.3">
      <c r="I266" s="1"/>
    </row>
    <row r="267" spans="9:9" x14ac:dyDescent="0.3">
      <c r="I267" s="1"/>
    </row>
    <row r="268" spans="9:9" x14ac:dyDescent="0.3">
      <c r="I268" s="1"/>
    </row>
    <row r="269" spans="9:9" x14ac:dyDescent="0.3">
      <c r="I269" s="1"/>
    </row>
    <row r="270" spans="9:9" x14ac:dyDescent="0.3">
      <c r="I270" s="1"/>
    </row>
    <row r="271" spans="9:9" x14ac:dyDescent="0.3">
      <c r="I271" s="1"/>
    </row>
    <row r="272" spans="9:9" x14ac:dyDescent="0.3">
      <c r="I272" s="1"/>
    </row>
    <row r="273" spans="9:9" x14ac:dyDescent="0.3">
      <c r="I273" s="1"/>
    </row>
    <row r="274" spans="9:9" x14ac:dyDescent="0.3">
      <c r="I274" s="1"/>
    </row>
    <row r="275" spans="9:9" x14ac:dyDescent="0.3">
      <c r="I275" s="1"/>
    </row>
    <row r="276" spans="9:9" x14ac:dyDescent="0.3">
      <c r="I276" s="1"/>
    </row>
    <row r="277" spans="9:9" x14ac:dyDescent="0.3">
      <c r="I277" s="1"/>
    </row>
    <row r="278" spans="9:9" x14ac:dyDescent="0.3">
      <c r="I278" s="1"/>
    </row>
    <row r="279" spans="9:9" x14ac:dyDescent="0.3">
      <c r="I279" s="1"/>
    </row>
    <row r="280" spans="9:9" x14ac:dyDescent="0.3">
      <c r="I280" s="1"/>
    </row>
    <row r="281" spans="9:9" x14ac:dyDescent="0.3">
      <c r="I281" s="1"/>
    </row>
    <row r="282" spans="9:9" x14ac:dyDescent="0.3">
      <c r="I282" s="1"/>
    </row>
    <row r="283" spans="9:9" x14ac:dyDescent="0.3">
      <c r="I283" s="1"/>
    </row>
    <row r="284" spans="9:9" x14ac:dyDescent="0.3">
      <c r="I284" s="1"/>
    </row>
    <row r="285" spans="9:9" x14ac:dyDescent="0.3">
      <c r="I285" s="1"/>
    </row>
    <row r="286" spans="9:9" x14ac:dyDescent="0.3">
      <c r="I286" s="1"/>
    </row>
    <row r="287" spans="9:9" x14ac:dyDescent="0.3">
      <c r="I287" s="1"/>
    </row>
    <row r="288" spans="9:9" x14ac:dyDescent="0.3">
      <c r="I288" s="1"/>
    </row>
    <row r="289" spans="9:9" x14ac:dyDescent="0.3">
      <c r="I289" s="1"/>
    </row>
    <row r="290" spans="9:9" x14ac:dyDescent="0.3">
      <c r="I290" s="1"/>
    </row>
    <row r="291" spans="9:9" x14ac:dyDescent="0.3">
      <c r="I291" s="1"/>
    </row>
    <row r="292" spans="9:9" x14ac:dyDescent="0.3">
      <c r="I292" s="1"/>
    </row>
    <row r="293" spans="9:9" x14ac:dyDescent="0.3">
      <c r="I293" s="1"/>
    </row>
    <row r="294" spans="9:9" x14ac:dyDescent="0.3">
      <c r="I294" s="1"/>
    </row>
    <row r="295" spans="9:9" x14ac:dyDescent="0.3">
      <c r="I295" s="1"/>
    </row>
    <row r="296" spans="9:9" x14ac:dyDescent="0.3">
      <c r="I296" s="1"/>
    </row>
    <row r="297" spans="9:9" x14ac:dyDescent="0.3">
      <c r="I297" s="1"/>
    </row>
    <row r="298" spans="9:9" x14ac:dyDescent="0.3">
      <c r="I298" s="1"/>
    </row>
    <row r="299" spans="9:9" x14ac:dyDescent="0.3">
      <c r="I299" s="1"/>
    </row>
    <row r="300" spans="9:9" x14ac:dyDescent="0.3">
      <c r="I300" s="1"/>
    </row>
    <row r="301" spans="9:9" x14ac:dyDescent="0.3">
      <c r="I301" s="1"/>
    </row>
    <row r="302" spans="9:9" x14ac:dyDescent="0.3">
      <c r="I302" s="1"/>
    </row>
    <row r="303" spans="9:9" x14ac:dyDescent="0.3">
      <c r="I303" s="1"/>
    </row>
    <row r="304" spans="9:9" x14ac:dyDescent="0.3">
      <c r="I304" s="1"/>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C2:D81"/>
  <sheetViews>
    <sheetView zoomScale="70" zoomScaleNormal="70" workbookViewId="0">
      <selection activeCell="D77" sqref="D77"/>
    </sheetView>
  </sheetViews>
  <sheetFormatPr defaultRowHeight="14.4" x14ac:dyDescent="0.3"/>
  <cols>
    <col min="3" max="3" width="51.33203125" bestFit="1" customWidth="1"/>
    <col min="4" max="4" width="12.5546875" style="1" bestFit="1" customWidth="1"/>
  </cols>
  <sheetData>
    <row r="2" spans="3:4" x14ac:dyDescent="0.3">
      <c r="C2" s="607">
        <v>0</v>
      </c>
      <c r="D2" s="1">
        <v>0</v>
      </c>
    </row>
    <row r="3" spans="3:4" x14ac:dyDescent="0.3">
      <c r="C3" s="107" t="s">
        <v>197</v>
      </c>
      <c r="D3" s="340">
        <f>SUM('1040'!L4:L8)</f>
        <v>219163</v>
      </c>
    </row>
    <row r="4" spans="3:4" x14ac:dyDescent="0.3">
      <c r="C4" s="101" t="s">
        <v>43</v>
      </c>
      <c r="D4" s="102">
        <f>mapping!E7</f>
        <v>219163</v>
      </c>
    </row>
    <row r="5" spans="3:4" x14ac:dyDescent="0.3">
      <c r="C5" s="101" t="s">
        <v>109</v>
      </c>
      <c r="D5" s="102">
        <f>mapping!C35</f>
        <v>0</v>
      </c>
    </row>
    <row r="6" spans="3:4" x14ac:dyDescent="0.3">
      <c r="C6" s="101" t="s">
        <v>12</v>
      </c>
      <c r="D6" s="102">
        <f>mapping!C44</f>
        <v>0</v>
      </c>
    </row>
    <row r="7" spans="3:4" x14ac:dyDescent="0.3">
      <c r="C7" s="101" t="s">
        <v>6</v>
      </c>
      <c r="D7" s="102">
        <f>mapping!E46</f>
        <v>0</v>
      </c>
    </row>
    <row r="8" spans="3:4" x14ac:dyDescent="0.3">
      <c r="C8" s="101" t="s">
        <v>7</v>
      </c>
      <c r="D8" s="102">
        <f>mapping!E47</f>
        <v>0</v>
      </c>
    </row>
    <row r="9" spans="3:4" x14ac:dyDescent="0.3">
      <c r="C9" s="161" t="s">
        <v>416</v>
      </c>
      <c r="D9" s="608">
        <f>mapping!I7</f>
        <v>1841</v>
      </c>
    </row>
    <row r="10" spans="3:4" x14ac:dyDescent="0.3">
      <c r="C10" s="101" t="s">
        <v>1218</v>
      </c>
      <c r="D10" s="102">
        <f>mapping!K8</f>
        <v>998</v>
      </c>
    </row>
    <row r="11" spans="3:4" x14ac:dyDescent="0.3">
      <c r="C11" s="101" t="s">
        <v>921</v>
      </c>
      <c r="D11" s="102">
        <f>mapping!I9</f>
        <v>0</v>
      </c>
    </row>
    <row r="12" spans="3:4" x14ac:dyDescent="0.3">
      <c r="C12" s="101" t="s">
        <v>922</v>
      </c>
      <c r="D12" s="102">
        <f>mapping!I10</f>
        <v>0</v>
      </c>
    </row>
    <row r="13" spans="3:4" x14ac:dyDescent="0.3">
      <c r="C13" s="101" t="s">
        <v>923</v>
      </c>
      <c r="D13" s="102">
        <f>mapping!K11</f>
        <v>0</v>
      </c>
    </row>
    <row r="14" spans="3:4" x14ac:dyDescent="0.3">
      <c r="C14" s="101" t="s">
        <v>924</v>
      </c>
      <c r="D14" s="102">
        <f>mapping!I12</f>
        <v>843</v>
      </c>
    </row>
    <row r="15" spans="3:4" x14ac:dyDescent="0.3">
      <c r="C15" s="101" t="s">
        <v>925</v>
      </c>
      <c r="D15" s="102">
        <f>mapping!I13</f>
        <v>0</v>
      </c>
    </row>
    <row r="16" spans="3:4" x14ac:dyDescent="0.3">
      <c r="C16" s="101" t="s">
        <v>467</v>
      </c>
      <c r="D16" s="102">
        <f>mapping!I14</f>
        <v>0</v>
      </c>
    </row>
    <row r="17" spans="3:4" x14ac:dyDescent="0.3">
      <c r="C17" s="101" t="s">
        <v>481</v>
      </c>
      <c r="D17" s="102">
        <f>mapping!I15</f>
        <v>0</v>
      </c>
    </row>
    <row r="18" spans="3:4" x14ac:dyDescent="0.3">
      <c r="C18" s="101" t="s">
        <v>418</v>
      </c>
      <c r="D18" s="102">
        <f>mapping!I16</f>
        <v>0</v>
      </c>
    </row>
    <row r="19" spans="3:4" x14ac:dyDescent="0.3">
      <c r="C19" s="101" t="s">
        <v>483</v>
      </c>
      <c r="D19" s="102">
        <f>mapping!I17</f>
        <v>0</v>
      </c>
    </row>
    <row r="20" spans="3:4" x14ac:dyDescent="0.3">
      <c r="C20" s="609" t="s">
        <v>1523</v>
      </c>
      <c r="D20" s="103">
        <f>'1040'!L9</f>
        <v>221004</v>
      </c>
    </row>
    <row r="21" spans="3:4" x14ac:dyDescent="0.3">
      <c r="C21" s="107" t="s">
        <v>348</v>
      </c>
      <c r="D21" s="340">
        <f>-mapping!K19</f>
        <v>-250</v>
      </c>
    </row>
    <row r="22" spans="3:4" x14ac:dyDescent="0.3">
      <c r="C22" s="101" t="s">
        <v>551</v>
      </c>
      <c r="D22" s="102">
        <f>-mapping!K20</f>
        <v>-250</v>
      </c>
    </row>
    <row r="23" spans="3:4" x14ac:dyDescent="0.3">
      <c r="C23" s="101" t="s">
        <v>417</v>
      </c>
      <c r="D23" s="102">
        <f>-mapping!K21</f>
        <v>0</v>
      </c>
    </row>
    <row r="24" spans="3:4" x14ac:dyDescent="0.3">
      <c r="C24" s="101" t="s">
        <v>643</v>
      </c>
      <c r="D24" s="102">
        <f>-mapping!K22</f>
        <v>0</v>
      </c>
    </row>
    <row r="25" spans="3:4" x14ac:dyDescent="0.3">
      <c r="C25" s="101" t="s">
        <v>1015</v>
      </c>
      <c r="D25" s="102">
        <f>-mapping!K23</f>
        <v>0</v>
      </c>
    </row>
    <row r="26" spans="3:4" x14ac:dyDescent="0.3">
      <c r="C26" s="101" t="s">
        <v>764</v>
      </c>
      <c r="D26" s="102">
        <f>-mapping!K24</f>
        <v>0</v>
      </c>
    </row>
    <row r="27" spans="3:4" x14ac:dyDescent="0.3">
      <c r="C27" s="101" t="s">
        <v>344</v>
      </c>
      <c r="D27" s="102">
        <f>-mapping!K25</f>
        <v>0</v>
      </c>
    </row>
    <row r="28" spans="3:4" x14ac:dyDescent="0.3">
      <c r="C28" s="101" t="s">
        <v>765</v>
      </c>
      <c r="D28" s="102">
        <f>-mapping!K26</f>
        <v>0</v>
      </c>
    </row>
    <row r="29" spans="3:4" x14ac:dyDescent="0.3">
      <c r="C29" s="101" t="s">
        <v>750</v>
      </c>
      <c r="D29" s="102">
        <f>-mapping!K27</f>
        <v>0</v>
      </c>
    </row>
    <row r="30" spans="3:4" x14ac:dyDescent="0.3">
      <c r="C30" s="101" t="s">
        <v>751</v>
      </c>
      <c r="D30" s="102">
        <f>-mapping!K28</f>
        <v>0</v>
      </c>
    </row>
    <row r="31" spans="3:4" x14ac:dyDescent="0.3">
      <c r="C31" s="101" t="s">
        <v>752</v>
      </c>
      <c r="D31" s="102">
        <f>-mapping!K29</f>
        <v>0</v>
      </c>
    </row>
    <row r="32" spans="3:4" x14ac:dyDescent="0.3">
      <c r="C32" s="101" t="s">
        <v>594</v>
      </c>
      <c r="D32" s="102">
        <f>-mapping!K30</f>
        <v>0</v>
      </c>
    </row>
    <row r="33" spans="3:4" x14ac:dyDescent="0.3">
      <c r="C33" s="609" t="s">
        <v>1525</v>
      </c>
      <c r="D33" s="103">
        <f>'1040'!L10</f>
        <v>220754</v>
      </c>
    </row>
    <row r="34" spans="3:4" x14ac:dyDescent="0.3">
      <c r="C34" s="610" t="s">
        <v>1516</v>
      </c>
      <c r="D34" s="608">
        <f>-MAX(mapping!I39,mapping!I40)</f>
        <v>-24000</v>
      </c>
    </row>
    <row r="35" spans="3:4" x14ac:dyDescent="0.3">
      <c r="C35" s="101" t="s">
        <v>543</v>
      </c>
      <c r="D35" s="102">
        <f>- schA!K8</f>
        <v>0</v>
      </c>
    </row>
    <row r="36" spans="3:4" x14ac:dyDescent="0.3">
      <c r="C36" s="101" t="s">
        <v>537</v>
      </c>
      <c r="D36" s="102">
        <f>- schA!K19</f>
        <v>0</v>
      </c>
    </row>
    <row r="37" spans="3:4" x14ac:dyDescent="0.3">
      <c r="C37" s="101" t="s">
        <v>523</v>
      </c>
      <c r="D37" s="102">
        <f>- schA!K32</f>
        <v>0</v>
      </c>
    </row>
    <row r="38" spans="3:4" x14ac:dyDescent="0.3">
      <c r="C38" s="101" t="s">
        <v>502</v>
      </c>
      <c r="D38" s="102">
        <f>- schA!K38</f>
        <v>0</v>
      </c>
    </row>
    <row r="39" spans="3:4" x14ac:dyDescent="0.3">
      <c r="C39" s="101" t="s">
        <v>495</v>
      </c>
      <c r="D39" s="102">
        <f>- schA!K40</f>
        <v>0</v>
      </c>
    </row>
    <row r="40" spans="3:4" x14ac:dyDescent="0.3">
      <c r="C40" s="101" t="s">
        <v>491</v>
      </c>
      <c r="D40" s="102">
        <f>- schA!K44</f>
        <v>0</v>
      </c>
    </row>
    <row r="41" spans="3:4" x14ac:dyDescent="0.3">
      <c r="C41" s="180" t="s">
        <v>1532</v>
      </c>
      <c r="D41" s="102">
        <f>-mapping!K61</f>
        <v>0</v>
      </c>
    </row>
    <row r="42" spans="3:4" x14ac:dyDescent="0.3">
      <c r="C42" s="465" t="s">
        <v>1517</v>
      </c>
      <c r="D42" s="103">
        <f>'1040'!L13</f>
        <v>196754</v>
      </c>
    </row>
    <row r="43" spans="3:4" x14ac:dyDescent="0.3">
      <c r="C43" s="107" t="s">
        <v>646</v>
      </c>
      <c r="D43" s="340">
        <f>mapping!I76</f>
        <v>35799.96</v>
      </c>
    </row>
    <row r="44" spans="3:4" x14ac:dyDescent="0.3">
      <c r="C44" s="161" t="s">
        <v>654</v>
      </c>
      <c r="D44" s="608">
        <f>mapping!I77</f>
        <v>0</v>
      </c>
    </row>
    <row r="45" spans="3:4" x14ac:dyDescent="0.3">
      <c r="C45" s="101" t="s">
        <v>1529</v>
      </c>
      <c r="D45" s="614">
        <f>mapping!I78</f>
        <v>0</v>
      </c>
    </row>
    <row r="46" spans="3:4" x14ac:dyDescent="0.3">
      <c r="C46" s="101" t="s">
        <v>1530</v>
      </c>
      <c r="D46" s="614">
        <f>mapping!I79</f>
        <v>0</v>
      </c>
    </row>
    <row r="47" spans="3:4" x14ac:dyDescent="0.3">
      <c r="C47" s="161" t="s">
        <v>660</v>
      </c>
      <c r="D47" s="608">
        <f>-'1040'!L16</f>
        <v>-4360</v>
      </c>
    </row>
    <row r="48" spans="3:4" x14ac:dyDescent="0.3">
      <c r="C48" s="101" t="s">
        <v>669</v>
      </c>
      <c r="D48" s="102">
        <f>-mapping!K114</f>
        <v>0</v>
      </c>
    </row>
    <row r="49" spans="3:4" x14ac:dyDescent="0.3">
      <c r="C49" s="101" t="s">
        <v>670</v>
      </c>
      <c r="D49" s="102">
        <f>-mapping!K115</f>
        <v>-360</v>
      </c>
    </row>
    <row r="50" spans="3:4" x14ac:dyDescent="0.3">
      <c r="C50" s="101" t="s">
        <v>656</v>
      </c>
      <c r="D50" s="102">
        <f>-mapping!K116</f>
        <v>-4000</v>
      </c>
    </row>
    <row r="51" spans="3:4" x14ac:dyDescent="0.3">
      <c r="C51" s="101" t="s">
        <v>675</v>
      </c>
      <c r="D51" s="102">
        <f>-mapping!K117</f>
        <v>0</v>
      </c>
    </row>
    <row r="52" spans="3:4" x14ac:dyDescent="0.3">
      <c r="C52" s="101" t="s">
        <v>677</v>
      </c>
      <c r="D52" s="102">
        <f>-mapping!K118</f>
        <v>0</v>
      </c>
    </row>
    <row r="53" spans="3:4" x14ac:dyDescent="0.3">
      <c r="C53" s="101" t="s">
        <v>668</v>
      </c>
      <c r="D53" s="102">
        <f>-mapping!K119</f>
        <v>0</v>
      </c>
    </row>
    <row r="54" spans="3:4" x14ac:dyDescent="0.3">
      <c r="C54" s="101" t="s">
        <v>692</v>
      </c>
      <c r="D54" s="102">
        <f>-mapping!K120</f>
        <v>0</v>
      </c>
    </row>
    <row r="55" spans="3:4" x14ac:dyDescent="0.3">
      <c r="C55" s="610" t="s">
        <v>561</v>
      </c>
      <c r="D55" s="608">
        <f>'Sch4'!J12</f>
        <v>0</v>
      </c>
    </row>
    <row r="56" spans="3:4" x14ac:dyDescent="0.3">
      <c r="C56" s="101" t="s">
        <v>704</v>
      </c>
      <c r="D56" s="102">
        <f>mapping!K124</f>
        <v>0</v>
      </c>
    </row>
    <row r="57" spans="3:4" x14ac:dyDescent="0.3">
      <c r="C57" s="101" t="s">
        <v>706</v>
      </c>
      <c r="D57" s="102">
        <f>mapping!K125</f>
        <v>0</v>
      </c>
    </row>
    <row r="58" spans="3:4" x14ac:dyDescent="0.3">
      <c r="C58" s="101" t="s">
        <v>725</v>
      </c>
      <c r="D58" s="102">
        <f>mapping!K126</f>
        <v>0</v>
      </c>
    </row>
    <row r="59" spans="3:4" x14ac:dyDescent="0.3">
      <c r="C59" s="101" t="s">
        <v>710</v>
      </c>
      <c r="D59" s="102">
        <f>mapping!K127</f>
        <v>0</v>
      </c>
    </row>
    <row r="60" spans="3:4" x14ac:dyDescent="0.3">
      <c r="C60" s="101" t="s">
        <v>712</v>
      </c>
      <c r="D60" s="102">
        <f>mapping!K128</f>
        <v>0</v>
      </c>
    </row>
    <row r="61" spans="3:4" x14ac:dyDescent="0.3">
      <c r="C61" s="101" t="s">
        <v>716</v>
      </c>
      <c r="D61" s="102">
        <f>mapping!K129</f>
        <v>0</v>
      </c>
    </row>
    <row r="62" spans="3:4" x14ac:dyDescent="0.3">
      <c r="C62" s="101" t="s">
        <v>719</v>
      </c>
      <c r="D62" s="102">
        <f>mapping!K130</f>
        <v>0</v>
      </c>
    </row>
    <row r="63" spans="3:4" x14ac:dyDescent="0.3">
      <c r="C63" s="101" t="s">
        <v>720</v>
      </c>
      <c r="D63" s="102">
        <f>mapping!K131</f>
        <v>0</v>
      </c>
    </row>
    <row r="64" spans="3:4" x14ac:dyDescent="0.3">
      <c r="C64" s="101" t="s">
        <v>723</v>
      </c>
      <c r="D64" s="102">
        <f>mapping!K132</f>
        <v>0</v>
      </c>
    </row>
    <row r="65" spans="3:4" x14ac:dyDescent="0.3">
      <c r="C65" s="609" t="s">
        <v>1518</v>
      </c>
      <c r="D65" s="103">
        <f>'1040'!L19</f>
        <v>31439.96</v>
      </c>
    </row>
    <row r="66" spans="3:4" x14ac:dyDescent="0.3">
      <c r="C66" s="288" t="s">
        <v>44</v>
      </c>
      <c r="D66" s="340">
        <f>-'1040'!L20</f>
        <v>-40985</v>
      </c>
    </row>
    <row r="67" spans="3:4" x14ac:dyDescent="0.3">
      <c r="C67" s="161" t="s">
        <v>1519</v>
      </c>
      <c r="D67" s="608">
        <f>-mapping!I110</f>
        <v>0</v>
      </c>
    </row>
    <row r="68" spans="3:4" x14ac:dyDescent="0.3">
      <c r="C68" s="101" t="s">
        <v>1206</v>
      </c>
      <c r="D68" s="102">
        <f>-'1040'!E21</f>
        <v>0</v>
      </c>
    </row>
    <row r="69" spans="3:4" x14ac:dyDescent="0.3">
      <c r="C69" s="101" t="s">
        <v>675</v>
      </c>
      <c r="D69" s="102">
        <f>-mapping!K102</f>
        <v>0</v>
      </c>
    </row>
    <row r="70" spans="3:4" x14ac:dyDescent="0.3">
      <c r="C70" s="101" t="s">
        <v>1204</v>
      </c>
      <c r="D70" s="102">
        <f>-mapping!K103</f>
        <v>0</v>
      </c>
    </row>
    <row r="71" spans="3:4" x14ac:dyDescent="0.3">
      <c r="C71" s="101" t="s">
        <v>1211</v>
      </c>
      <c r="D71" s="102">
        <f>-mapping!K104</f>
        <v>0</v>
      </c>
    </row>
    <row r="72" spans="3:4" x14ac:dyDescent="0.3">
      <c r="C72" s="101" t="s">
        <v>1212</v>
      </c>
      <c r="D72" s="102">
        <f>-mapping!K105</f>
        <v>0</v>
      </c>
    </row>
    <row r="73" spans="3:4" x14ac:dyDescent="0.3">
      <c r="C73" s="101" t="s">
        <v>440</v>
      </c>
      <c r="D73" s="102">
        <f>-mapping!K106</f>
        <v>0</v>
      </c>
    </row>
    <row r="74" spans="3:4" x14ac:dyDescent="0.3">
      <c r="C74" s="101" t="s">
        <v>445</v>
      </c>
      <c r="D74" s="102">
        <f>-mapping!I107</f>
        <v>0</v>
      </c>
    </row>
    <row r="75" spans="3:4" x14ac:dyDescent="0.3">
      <c r="C75" s="101" t="s">
        <v>461</v>
      </c>
      <c r="D75" s="102">
        <f>-mapping!I108</f>
        <v>0</v>
      </c>
    </row>
    <row r="76" spans="3:4" x14ac:dyDescent="0.3">
      <c r="C76" s="101" t="s">
        <v>446</v>
      </c>
      <c r="D76" s="102">
        <f>-mapping!I109</f>
        <v>0</v>
      </c>
    </row>
    <row r="77" spans="3:4" x14ac:dyDescent="0.3">
      <c r="C77" s="609" t="s">
        <v>1520</v>
      </c>
      <c r="D77" s="103">
        <f>IF('1040'!L24&gt;0, '1040'!L24, '1040'!L29)</f>
        <v>9545.0400000000009</v>
      </c>
    </row>
    <row r="79" spans="3:4" x14ac:dyDescent="0.3">
      <c r="C79" s="54" t="s">
        <v>1524</v>
      </c>
      <c r="D79" s="327"/>
    </row>
    <row r="80" spans="3:4" x14ac:dyDescent="0.3">
      <c r="C80" s="612" t="s">
        <v>1527</v>
      </c>
      <c r="D80" s="613">
        <f>D43/D42</f>
        <v>0.18195289549386542</v>
      </c>
    </row>
    <row r="81" spans="3:4" x14ac:dyDescent="0.3">
      <c r="C81" s="612" t="s">
        <v>1526</v>
      </c>
      <c r="D81" s="613">
        <f>D65/D42</f>
        <v>0.1597932443558962</v>
      </c>
    </row>
  </sheetData>
  <autoFilter ref="C2:D77"/>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C00000"/>
  </sheetPr>
  <dimension ref="A1:R78"/>
  <sheetViews>
    <sheetView tabSelected="1" zoomScale="70" zoomScaleNormal="70" workbookViewId="0">
      <selection activeCell="J36" sqref="J36"/>
    </sheetView>
  </sheetViews>
  <sheetFormatPr defaultRowHeight="14.4" x14ac:dyDescent="0.3"/>
  <cols>
    <col min="1" max="1" width="11.6640625" customWidth="1"/>
    <col min="2" max="2" width="3.88671875" customWidth="1"/>
    <col min="3" max="3" width="21.88671875" customWidth="1"/>
    <col min="4" max="4" width="11.21875" customWidth="1"/>
    <col min="5" max="5" width="10.6640625" bestFit="1" customWidth="1"/>
    <col min="6" max="6" width="10.44140625" customWidth="1"/>
    <col min="7" max="7" width="11.109375" customWidth="1"/>
    <col min="8" max="8" width="12.33203125" customWidth="1"/>
    <col min="9" max="9" width="16.21875" customWidth="1"/>
    <col min="10" max="10" width="10.6640625" customWidth="1"/>
    <col min="11" max="11" width="6.88671875" bestFit="1" customWidth="1"/>
    <col min="12" max="12" width="11.6640625" bestFit="1" customWidth="1"/>
    <col min="15" max="15" width="22.33203125" customWidth="1"/>
    <col min="16" max="16" width="23.88671875" customWidth="1"/>
    <col min="17" max="17" width="29.33203125" customWidth="1"/>
  </cols>
  <sheetData>
    <row r="1" spans="1:18" x14ac:dyDescent="0.3">
      <c r="A1" t="s">
        <v>67</v>
      </c>
      <c r="C1" s="187">
        <f>mapping!C1</f>
        <v>2018</v>
      </c>
      <c r="E1" s="143" t="s">
        <v>228</v>
      </c>
      <c r="F1" s="261">
        <f>home!C9</f>
        <v>45</v>
      </c>
      <c r="H1" t="s">
        <v>160</v>
      </c>
      <c r="I1" s="54" t="str">
        <f>IF(SUM($R$4:$R$13)&gt;0, "Activated", "Not Activated")</f>
        <v>Activated</v>
      </c>
    </row>
    <row r="2" spans="1:18" x14ac:dyDescent="0.3">
      <c r="A2" t="s">
        <v>66</v>
      </c>
      <c r="C2" s="298" t="str">
        <f>mapping!C2</f>
        <v>Married filing jointly</v>
      </c>
      <c r="E2" s="143" t="s">
        <v>232</v>
      </c>
      <c r="F2" s="261">
        <f>home!C11</f>
        <v>45</v>
      </c>
      <c r="O2" s="661" t="s">
        <v>218</v>
      </c>
      <c r="P2" s="661" t="s">
        <v>219</v>
      </c>
      <c r="Q2" s="661" t="s">
        <v>220</v>
      </c>
    </row>
    <row r="3" spans="1:18" s="73" customFormat="1" x14ac:dyDescent="0.3">
      <c r="A3" s="121"/>
      <c r="B3" s="121"/>
      <c r="C3" s="293"/>
      <c r="D3" s="121"/>
      <c r="E3" s="121"/>
      <c r="F3" s="121"/>
      <c r="G3" s="121"/>
      <c r="H3" s="121"/>
      <c r="I3" s="121"/>
      <c r="J3" s="121"/>
      <c r="K3" s="121"/>
      <c r="L3" s="121"/>
      <c r="M3" s="136"/>
      <c r="O3" s="661"/>
      <c r="P3" s="661"/>
      <c r="Q3" s="661"/>
    </row>
    <row r="4" spans="1:18" s="73" customFormat="1" x14ac:dyDescent="0.3">
      <c r="B4" s="73">
        <v>1</v>
      </c>
      <c r="C4" s="75" t="s">
        <v>4</v>
      </c>
      <c r="G4" s="134"/>
      <c r="K4" s="292">
        <v>1</v>
      </c>
      <c r="L4" s="178">
        <f>mapping!E7</f>
        <v>219163</v>
      </c>
      <c r="M4" s="136"/>
      <c r="O4" s="73" t="s">
        <v>20</v>
      </c>
      <c r="P4" s="73" t="s">
        <v>221</v>
      </c>
      <c r="Q4" s="135">
        <v>12000</v>
      </c>
      <c r="R4" s="73">
        <f>IF(AND($C$2=$O$4, $F$1&lt;65, $L$10&gt;Q4), 1, 0)</f>
        <v>0</v>
      </c>
    </row>
    <row r="5" spans="1:18" s="73" customFormat="1" x14ac:dyDescent="0.3">
      <c r="A5" s="666" t="s">
        <v>732</v>
      </c>
      <c r="B5" s="76" t="s">
        <v>0</v>
      </c>
      <c r="C5" s="75" t="s">
        <v>1539</v>
      </c>
      <c r="E5" s="106" t="str">
        <f>B5</f>
        <v>2a</v>
      </c>
      <c r="F5" s="74">
        <f>mapping!C29</f>
        <v>0</v>
      </c>
      <c r="H5" s="76" t="s">
        <v>8</v>
      </c>
      <c r="I5" s="624" t="s">
        <v>1543</v>
      </c>
      <c r="K5" s="74" t="s">
        <v>8</v>
      </c>
      <c r="L5" s="74">
        <f>mapping!C35</f>
        <v>0</v>
      </c>
      <c r="M5" s="136"/>
      <c r="P5" s="73" t="s">
        <v>222</v>
      </c>
      <c r="Q5" s="135">
        <v>13600</v>
      </c>
      <c r="R5" s="73">
        <f>IF(AND($C$2=$O$4, $F$1&gt;65, $L$10&gt;Q5), 1, 0)</f>
        <v>0</v>
      </c>
    </row>
    <row r="6" spans="1:18" s="73" customFormat="1" x14ac:dyDescent="0.3">
      <c r="A6" s="666"/>
      <c r="B6" s="76" t="s">
        <v>1</v>
      </c>
      <c r="C6" s="75" t="s">
        <v>1540</v>
      </c>
      <c r="E6" s="106" t="str">
        <f>B6</f>
        <v>3a</v>
      </c>
      <c r="F6" s="74">
        <f>mapping!C40</f>
        <v>0</v>
      </c>
      <c r="H6" s="76" t="s">
        <v>9</v>
      </c>
      <c r="I6" s="624" t="s">
        <v>1544</v>
      </c>
      <c r="K6" s="74" t="s">
        <v>9</v>
      </c>
      <c r="L6" s="74">
        <f>mapping!C44</f>
        <v>0</v>
      </c>
      <c r="M6" s="136"/>
      <c r="O6" s="73" t="s">
        <v>198</v>
      </c>
      <c r="P6" s="73" t="s">
        <v>223</v>
      </c>
      <c r="Q6" s="135">
        <v>24000</v>
      </c>
      <c r="R6" s="73">
        <f>IF(AND($C$2=$O$6, $F$1&lt;65, $F$2&lt;65, $L$10&gt;Q6), 1, 0)</f>
        <v>1</v>
      </c>
    </row>
    <row r="7" spans="1:18" s="73" customFormat="1" x14ac:dyDescent="0.3">
      <c r="A7" s="666"/>
      <c r="B7" s="76" t="s">
        <v>2</v>
      </c>
      <c r="C7" s="75" t="s">
        <v>1541</v>
      </c>
      <c r="E7" s="106" t="str">
        <f>B7</f>
        <v>4a</v>
      </c>
      <c r="F7" s="74">
        <f>mapping!E46</f>
        <v>0</v>
      </c>
      <c r="H7" s="76" t="s">
        <v>10</v>
      </c>
      <c r="I7" s="624" t="s">
        <v>1545</v>
      </c>
      <c r="K7" s="74" t="s">
        <v>10</v>
      </c>
      <c r="L7" s="74">
        <f>F7</f>
        <v>0</v>
      </c>
      <c r="M7" s="136"/>
      <c r="P7" s="73" t="s">
        <v>224</v>
      </c>
      <c r="Q7" s="135">
        <v>25300</v>
      </c>
      <c r="R7" s="73">
        <f>IF(AND($C$2=$O$6, $F$1&lt;65, $F$2&gt;65, $L$10&gt;Q7), 1, IF(AND($C$2=$O$6, $F$1&gt;65, $F$2&lt;65, $L$10&gt;Q7), 1,0))</f>
        <v>0</v>
      </c>
    </row>
    <row r="8" spans="1:18" s="73" customFormat="1" x14ac:dyDescent="0.3">
      <c r="A8" s="666"/>
      <c r="B8" s="76" t="s">
        <v>3</v>
      </c>
      <c r="C8" s="75" t="s">
        <v>1542</v>
      </c>
      <c r="E8" s="106" t="str">
        <f>B8</f>
        <v>5a</v>
      </c>
      <c r="F8" s="74">
        <f>mapping!E47</f>
        <v>0</v>
      </c>
      <c r="H8" s="76" t="s">
        <v>11</v>
      </c>
      <c r="I8" s="624" t="s">
        <v>1545</v>
      </c>
      <c r="K8" s="74" t="s">
        <v>11</v>
      </c>
      <c r="L8" s="74">
        <f>F8</f>
        <v>0</v>
      </c>
      <c r="M8" s="137"/>
      <c r="P8" s="73" t="s">
        <v>225</v>
      </c>
      <c r="Q8" s="135">
        <v>26600</v>
      </c>
      <c r="R8" s="73">
        <f>IF(AND($C$2=$O$6, $F$1&gt;65, $F$2&gt;65, $L$10&gt;Q8), 1, 0)</f>
        <v>0</v>
      </c>
    </row>
    <row r="9" spans="1:18" s="73" customFormat="1" x14ac:dyDescent="0.3">
      <c r="A9" s="666"/>
      <c r="B9" s="73">
        <v>6</v>
      </c>
      <c r="C9" s="75" t="s">
        <v>1546</v>
      </c>
      <c r="I9" s="220">
        <f>'Sch1'!J19</f>
        <v>1841</v>
      </c>
      <c r="J9" s="440"/>
      <c r="K9" s="74">
        <v>6</v>
      </c>
      <c r="L9" s="148">
        <f>SUM(L4:L8)+mapping!I7</f>
        <v>221004</v>
      </c>
      <c r="M9" s="136"/>
      <c r="O9" s="73" t="s">
        <v>199</v>
      </c>
      <c r="P9" s="73" t="s">
        <v>226</v>
      </c>
      <c r="Q9" s="135">
        <v>5</v>
      </c>
      <c r="R9" s="73">
        <f>IF(AND(C2=O9, L10&gt;Q9), 1, 0)</f>
        <v>0</v>
      </c>
    </row>
    <row r="10" spans="1:18" s="73" customFormat="1" ht="15" customHeight="1" x14ac:dyDescent="0.3">
      <c r="A10" s="666"/>
      <c r="B10" s="73">
        <v>7</v>
      </c>
      <c r="C10" s="297" t="s">
        <v>1547</v>
      </c>
      <c r="K10" s="74">
        <v>7</v>
      </c>
      <c r="L10" s="220">
        <f>L9-mapping!I19</f>
        <v>220754</v>
      </c>
      <c r="M10" s="146"/>
      <c r="O10" s="73" t="s">
        <v>200</v>
      </c>
      <c r="P10" s="73" t="s">
        <v>221</v>
      </c>
      <c r="Q10" s="135">
        <v>18000</v>
      </c>
      <c r="R10" s="73">
        <f>IF(AND($C$2=$O$10, $L$10&gt;Q10, $F$1&lt;65), 1, 0)</f>
        <v>0</v>
      </c>
    </row>
    <row r="11" spans="1:18" s="73" customFormat="1" x14ac:dyDescent="0.3">
      <c r="A11" s="666"/>
      <c r="B11" s="73">
        <v>8</v>
      </c>
      <c r="C11" s="75" t="s">
        <v>1548</v>
      </c>
      <c r="K11" s="170">
        <v>8</v>
      </c>
      <c r="L11" s="221">
        <f>MAX(mapping!I39,mapping!I40)</f>
        <v>24000</v>
      </c>
      <c r="M11" s="169"/>
      <c r="P11" s="73" t="s">
        <v>222</v>
      </c>
      <c r="Q11" s="135">
        <v>19600</v>
      </c>
      <c r="R11" s="73">
        <f>IF(AND($C$2=$O$10, $L$10&gt;Q11, $F$1&gt;65), 1, 0)</f>
        <v>0</v>
      </c>
    </row>
    <row r="12" spans="1:18" s="73" customFormat="1" ht="15" customHeight="1" x14ac:dyDescent="0.3">
      <c r="B12" s="73">
        <v>9</v>
      </c>
      <c r="C12" s="75" t="s">
        <v>1549</v>
      </c>
      <c r="K12" s="74">
        <v>9</v>
      </c>
      <c r="L12" s="74"/>
      <c r="M12" s="136"/>
      <c r="O12" s="661" t="s">
        <v>227</v>
      </c>
      <c r="P12" s="73" t="s">
        <v>221</v>
      </c>
      <c r="Q12" s="135">
        <v>24000</v>
      </c>
      <c r="R12" s="73">
        <f>IF(AND($C$2=$O$12, $L$10&gt;Q12, $F$1&lt;65), 1, 0)</f>
        <v>0</v>
      </c>
    </row>
    <row r="13" spans="1:18" s="73" customFormat="1" x14ac:dyDescent="0.3">
      <c r="B13" s="73">
        <v>10</v>
      </c>
      <c r="C13" s="75" t="s">
        <v>1550</v>
      </c>
      <c r="K13" s="74">
        <v>10</v>
      </c>
      <c r="L13" s="74">
        <f>IF(L10-L11-L12&gt;0, L10-L11-L12, 0)</f>
        <v>196754</v>
      </c>
      <c r="M13"/>
      <c r="O13" s="661"/>
      <c r="P13" s="73" t="s">
        <v>222</v>
      </c>
      <c r="Q13" s="135">
        <v>25300</v>
      </c>
      <c r="R13" s="73">
        <f>IF(AND($C$2=$O$12, $L$10&gt;Q13, $F$1&lt;65), 1, 0)</f>
        <v>0</v>
      </c>
    </row>
    <row r="14" spans="1:18" s="73" customFormat="1" x14ac:dyDescent="0.3">
      <c r="B14" s="73">
        <v>11</v>
      </c>
      <c r="C14" s="75" t="s">
        <v>1551</v>
      </c>
      <c r="K14" s="662">
        <v>11</v>
      </c>
      <c r="L14" s="664">
        <f>mapping!I80</f>
        <v>35799.96</v>
      </c>
      <c r="M14"/>
    </row>
    <row r="15" spans="1:18" s="73" customFormat="1" x14ac:dyDescent="0.3">
      <c r="C15" s="75" t="s">
        <v>653</v>
      </c>
      <c r="J15" s="277" t="str">
        <f>IF('Sch2'!F2="Activated", "X", "-")</f>
        <v>X</v>
      </c>
      <c r="K15" s="663"/>
      <c r="L15" s="665"/>
      <c r="M15" s="147"/>
    </row>
    <row r="16" spans="1:18" s="73" customFormat="1" x14ac:dyDescent="0.3">
      <c r="B16" s="73">
        <v>12</v>
      </c>
      <c r="C16" s="75" t="s">
        <v>1552</v>
      </c>
      <c r="F16" s="278">
        <f>mapping!K116</f>
        <v>4000</v>
      </c>
      <c r="G16" s="73" t="s">
        <v>657</v>
      </c>
      <c r="J16" s="277" t="str">
        <f>IF('Sch3'!I2="Activated", "X", "-")</f>
        <v>X</v>
      </c>
      <c r="K16" s="74">
        <v>12</v>
      </c>
      <c r="L16" s="74">
        <f>IF(J16="X", mapping!I121+F16, F16)</f>
        <v>4360</v>
      </c>
      <c r="M16" s="136"/>
    </row>
    <row r="17" spans="1:16" s="73" customFormat="1" x14ac:dyDescent="0.3">
      <c r="B17" s="73">
        <v>13</v>
      </c>
      <c r="C17" s="75" t="s">
        <v>1554</v>
      </c>
      <c r="K17" s="74">
        <v>13</v>
      </c>
      <c r="L17" s="74">
        <f>L14-L16</f>
        <v>31439.96</v>
      </c>
      <c r="M17" s="139"/>
    </row>
    <row r="18" spans="1:16" s="73" customFormat="1" x14ac:dyDescent="0.3">
      <c r="B18" s="73">
        <v>14</v>
      </c>
      <c r="C18" s="75" t="s">
        <v>1555</v>
      </c>
      <c r="K18" s="74">
        <v>14</v>
      </c>
      <c r="L18" s="74">
        <f>mapping!I133</f>
        <v>0</v>
      </c>
      <c r="M18" s="136"/>
      <c r="P18" s="222"/>
    </row>
    <row r="19" spans="1:16" s="73" customFormat="1" x14ac:dyDescent="0.3">
      <c r="B19" s="73">
        <v>15</v>
      </c>
      <c r="C19" s="75" t="s">
        <v>1556</v>
      </c>
      <c r="K19" s="74">
        <v>15</v>
      </c>
      <c r="L19" s="74">
        <f>L17+L18</f>
        <v>31439.96</v>
      </c>
      <c r="M19" s="136"/>
    </row>
    <row r="20" spans="1:16" s="73" customFormat="1" x14ac:dyDescent="0.3">
      <c r="B20" s="73">
        <v>16</v>
      </c>
      <c r="C20" s="75" t="s">
        <v>1553</v>
      </c>
      <c r="K20" s="74">
        <v>16</v>
      </c>
      <c r="L20" s="74">
        <f>mapping!C15</f>
        <v>40985</v>
      </c>
      <c r="M20" s="138"/>
    </row>
    <row r="21" spans="1:16" s="73" customFormat="1" x14ac:dyDescent="0.3">
      <c r="B21" s="73">
        <v>17</v>
      </c>
      <c r="C21" s="75" t="s">
        <v>138</v>
      </c>
      <c r="D21" s="108" t="s">
        <v>139</v>
      </c>
      <c r="E21" s="74">
        <f>mapping!K101</f>
        <v>0</v>
      </c>
      <c r="F21" s="108" t="s">
        <v>140</v>
      </c>
      <c r="G21" s="74"/>
      <c r="H21" s="75" t="s">
        <v>1557</v>
      </c>
      <c r="K21" s="662">
        <v>17</v>
      </c>
      <c r="L21" s="669">
        <f>H22+E22+G21+E21</f>
        <v>0</v>
      </c>
      <c r="M21" s="138"/>
    </row>
    <row r="22" spans="1:16" s="73" customFormat="1" x14ac:dyDescent="0.3">
      <c r="D22" s="108" t="s">
        <v>141</v>
      </c>
      <c r="E22" s="74">
        <f>mapping!K102</f>
        <v>0</v>
      </c>
      <c r="F22" s="109" t="s">
        <v>142</v>
      </c>
      <c r="G22" s="110"/>
      <c r="H22" s="74">
        <f>mapping!I110</f>
        <v>0</v>
      </c>
      <c r="I22" s="75" t="s">
        <v>1557</v>
      </c>
      <c r="K22" s="663"/>
      <c r="L22" s="670"/>
      <c r="M22" s="136"/>
    </row>
    <row r="23" spans="1:16" s="73" customFormat="1" x14ac:dyDescent="0.3">
      <c r="A23" s="202"/>
      <c r="B23" s="202">
        <v>18</v>
      </c>
      <c r="C23" s="294" t="s">
        <v>1558</v>
      </c>
      <c r="D23" s="202"/>
      <c r="E23" s="202"/>
      <c r="F23" s="202"/>
      <c r="G23" s="202"/>
      <c r="H23" s="202"/>
      <c r="I23" s="202"/>
      <c r="J23" s="202"/>
      <c r="K23" s="74">
        <v>18</v>
      </c>
      <c r="L23" s="74">
        <f>L21+L20</f>
        <v>40985</v>
      </c>
      <c r="M23" s="136"/>
    </row>
    <row r="24" spans="1:16" s="73" customFormat="1" x14ac:dyDescent="0.3">
      <c r="A24" s="196" t="s">
        <v>147</v>
      </c>
      <c r="B24" s="73">
        <v>19</v>
      </c>
      <c r="C24" s="73" t="s">
        <v>1562</v>
      </c>
      <c r="K24" s="178">
        <v>19</v>
      </c>
      <c r="L24" s="178">
        <f>IF(L23&gt;L19, L23-L19, 0)</f>
        <v>9545.0400000000009</v>
      </c>
      <c r="M24" s="136"/>
    </row>
    <row r="25" spans="1:16" s="73" customFormat="1" x14ac:dyDescent="0.3">
      <c r="B25" s="73" t="s">
        <v>143</v>
      </c>
      <c r="C25" s="73" t="s">
        <v>1563</v>
      </c>
      <c r="K25" s="74" t="s">
        <v>143</v>
      </c>
      <c r="L25" s="220">
        <f>mapping!I84</f>
        <v>9545.0400000000009</v>
      </c>
      <c r="M25" s="140"/>
    </row>
    <row r="26" spans="1:16" s="73" customFormat="1" x14ac:dyDescent="0.3">
      <c r="A26" s="75" t="s">
        <v>733</v>
      </c>
      <c r="C26" s="73" t="s">
        <v>13</v>
      </c>
      <c r="D26" s="667"/>
      <c r="E26" s="668"/>
      <c r="K26" s="191"/>
      <c r="M26" s="113"/>
    </row>
    <row r="27" spans="1:16" s="73" customFormat="1" x14ac:dyDescent="0.3">
      <c r="A27" s="75" t="s">
        <v>131</v>
      </c>
      <c r="C27" s="73" t="s">
        <v>14</v>
      </c>
      <c r="D27" s="667"/>
      <c r="E27" s="668"/>
      <c r="K27" s="192"/>
      <c r="L27" s="295"/>
      <c r="M27" s="113"/>
    </row>
    <row r="28" spans="1:16" s="73" customFormat="1" x14ac:dyDescent="0.3">
      <c r="A28" s="294"/>
      <c r="B28" s="202">
        <v>21</v>
      </c>
      <c r="C28" s="202" t="s">
        <v>1559</v>
      </c>
      <c r="D28" s="202"/>
      <c r="E28" s="202"/>
      <c r="F28" s="202"/>
      <c r="G28" s="202"/>
      <c r="H28" s="202"/>
      <c r="I28" s="74">
        <v>21</v>
      </c>
      <c r="J28" s="220">
        <f>mapping!I83</f>
        <v>0</v>
      </c>
      <c r="K28" s="625"/>
      <c r="L28" s="296"/>
      <c r="M28" s="140"/>
    </row>
    <row r="29" spans="1:16" s="73" customFormat="1" x14ac:dyDescent="0.3">
      <c r="B29" s="73">
        <v>22</v>
      </c>
      <c r="C29" s="73" t="s">
        <v>1560</v>
      </c>
      <c r="K29" s="626">
        <v>22</v>
      </c>
      <c r="L29" s="300">
        <f>IF(L19&gt;L23, L19-L23, 0)</f>
        <v>0</v>
      </c>
      <c r="M29" s="136"/>
    </row>
    <row r="30" spans="1:16" s="73" customFormat="1" x14ac:dyDescent="0.3">
      <c r="A30" s="202"/>
      <c r="B30" s="202">
        <v>23</v>
      </c>
      <c r="C30" s="202" t="s">
        <v>1561</v>
      </c>
      <c r="D30" s="202"/>
      <c r="E30" s="202"/>
      <c r="F30" s="202"/>
      <c r="G30" s="202"/>
      <c r="H30" s="202"/>
      <c r="I30" s="74">
        <v>23</v>
      </c>
      <c r="J30" s="74"/>
      <c r="K30" s="627"/>
      <c r="L30" s="628"/>
    </row>
    <row r="31" spans="1:16" s="73" customFormat="1" x14ac:dyDescent="0.3">
      <c r="J31" s="54" t="s">
        <v>1564</v>
      </c>
      <c r="K31" s="196">
        <f>C1</f>
        <v>2018</v>
      </c>
    </row>
    <row r="32" spans="1:16" s="73" customFormat="1" x14ac:dyDescent="0.3"/>
    <row r="33" s="73" customFormat="1" x14ac:dyDescent="0.3"/>
    <row r="34" s="73" customFormat="1" x14ac:dyDescent="0.3"/>
    <row r="35" s="73" customFormat="1" x14ac:dyDescent="0.3"/>
    <row r="36" s="73" customFormat="1" x14ac:dyDescent="0.3"/>
    <row r="37" s="73" customFormat="1" x14ac:dyDescent="0.3"/>
    <row r="38" s="73" customFormat="1" x14ac:dyDescent="0.3"/>
    <row r="39" s="73" customFormat="1" x14ac:dyDescent="0.3"/>
    <row r="40" s="73" customFormat="1" x14ac:dyDescent="0.3"/>
    <row r="41" s="73" customFormat="1" x14ac:dyDescent="0.3"/>
    <row r="42" s="73" customFormat="1" x14ac:dyDescent="0.3"/>
    <row r="43" s="73" customFormat="1" x14ac:dyDescent="0.3"/>
    <row r="44" s="73" customFormat="1" x14ac:dyDescent="0.3"/>
    <row r="45" s="73" customFormat="1" x14ac:dyDescent="0.3"/>
    <row r="46" s="73" customFormat="1" x14ac:dyDescent="0.3"/>
    <row r="47" s="73" customFormat="1" x14ac:dyDescent="0.3"/>
    <row r="48" s="73" customFormat="1" x14ac:dyDescent="0.3"/>
    <row r="49" s="73" customFormat="1" x14ac:dyDescent="0.3"/>
    <row r="50" s="73" customFormat="1" x14ac:dyDescent="0.3"/>
    <row r="51" s="73" customFormat="1" x14ac:dyDescent="0.3"/>
    <row r="52" s="73" customFormat="1" x14ac:dyDescent="0.3"/>
    <row r="53" s="73" customFormat="1" x14ac:dyDescent="0.3"/>
    <row r="54" s="73" customFormat="1" x14ac:dyDescent="0.3"/>
    <row r="55" s="73" customFormat="1" x14ac:dyDescent="0.3"/>
    <row r="56" s="73" customFormat="1" x14ac:dyDescent="0.3"/>
    <row r="57" s="73" customFormat="1" x14ac:dyDescent="0.3"/>
    <row r="58" s="73" customFormat="1" x14ac:dyDescent="0.3"/>
    <row r="59" s="73" customFormat="1" x14ac:dyDescent="0.3"/>
    <row r="60" s="73" customFormat="1" x14ac:dyDescent="0.3"/>
    <row r="61" s="73" customFormat="1" x14ac:dyDescent="0.3"/>
    <row r="62" s="73" customFormat="1" x14ac:dyDescent="0.3"/>
    <row r="63" s="73" customFormat="1" x14ac:dyDescent="0.3"/>
    <row r="64" s="73" customFormat="1" x14ac:dyDescent="0.3"/>
    <row r="65" spans="1:13" s="73" customFormat="1" x14ac:dyDescent="0.3"/>
    <row r="66" spans="1:13" s="73" customFormat="1" x14ac:dyDescent="0.3"/>
    <row r="67" spans="1:13" s="73" customFormat="1" x14ac:dyDescent="0.3"/>
    <row r="68" spans="1:13" s="73" customFormat="1" x14ac:dyDescent="0.3"/>
    <row r="69" spans="1:13" s="73" customFormat="1" x14ac:dyDescent="0.3"/>
    <row r="70" spans="1:13" s="73" customFormat="1" x14ac:dyDescent="0.3"/>
    <row r="71" spans="1:13" s="73" customFormat="1" x14ac:dyDescent="0.3"/>
    <row r="72" spans="1:13" s="73" customFormat="1" x14ac:dyDescent="0.3"/>
    <row r="73" spans="1:13" s="73" customFormat="1" x14ac:dyDescent="0.3"/>
    <row r="74" spans="1:13" s="73" customFormat="1" x14ac:dyDescent="0.3"/>
    <row r="75" spans="1:13" s="73" customFormat="1" x14ac:dyDescent="0.3"/>
    <row r="76" spans="1:13" s="73" customFormat="1" x14ac:dyDescent="0.3">
      <c r="M76"/>
    </row>
    <row r="77" spans="1:13" s="73" customFormat="1" x14ac:dyDescent="0.3">
      <c r="K77"/>
      <c r="L77"/>
      <c r="M77"/>
    </row>
    <row r="78" spans="1:13" x14ac:dyDescent="0.3">
      <c r="A78" s="73"/>
    </row>
  </sheetData>
  <mergeCells count="11">
    <mergeCell ref="A5:A11"/>
    <mergeCell ref="D26:E26"/>
    <mergeCell ref="D27:E27"/>
    <mergeCell ref="K21:K22"/>
    <mergeCell ref="L21:L22"/>
    <mergeCell ref="O2:O3"/>
    <mergeCell ref="P2:P3"/>
    <mergeCell ref="Q2:Q3"/>
    <mergeCell ref="O12:O13"/>
    <mergeCell ref="K14:K15"/>
    <mergeCell ref="L14:L15"/>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M39"/>
  <sheetViews>
    <sheetView zoomScale="90" zoomScaleNormal="90" workbookViewId="0">
      <selection activeCell="K21" sqref="K21"/>
    </sheetView>
  </sheetViews>
  <sheetFormatPr defaultRowHeight="14.4" x14ac:dyDescent="0.3"/>
  <cols>
    <col min="1" max="1" width="5.88671875" customWidth="1"/>
    <col min="4" max="4" width="10.109375" customWidth="1"/>
    <col min="5" max="5" width="11" customWidth="1"/>
    <col min="6" max="6" width="12.44140625" customWidth="1"/>
    <col min="8" max="8" width="4" bestFit="1" customWidth="1"/>
    <col min="9" max="9" width="5.33203125" customWidth="1"/>
    <col min="10" max="10" width="11.77734375" customWidth="1"/>
  </cols>
  <sheetData>
    <row r="1" spans="1:11" x14ac:dyDescent="0.3">
      <c r="A1" s="54" t="s">
        <v>343</v>
      </c>
      <c r="D1" s="54" t="s">
        <v>305</v>
      </c>
      <c r="J1" s="185">
        <f>mapping!C1</f>
        <v>2018</v>
      </c>
    </row>
    <row r="2" spans="1:11" x14ac:dyDescent="0.3">
      <c r="A2" s="54" t="s">
        <v>307</v>
      </c>
      <c r="E2" s="116" t="s">
        <v>160</v>
      </c>
      <c r="F2" s="54" t="str">
        <f>IF(OR(J19&gt;0, J38&gt;0), "Activated", "Not Activated")</f>
        <v>Activated</v>
      </c>
      <c r="K2" s="195" t="s">
        <v>415</v>
      </c>
    </row>
    <row r="3" spans="1:11" x14ac:dyDescent="0.3">
      <c r="A3" s="143" t="s">
        <v>306</v>
      </c>
      <c r="B3" s="149"/>
      <c r="C3" s="149"/>
      <c r="D3" s="149"/>
      <c r="E3" s="149"/>
      <c r="F3" s="149"/>
      <c r="G3" s="149"/>
      <c r="H3" s="149"/>
      <c r="I3" s="149"/>
      <c r="J3" s="144"/>
    </row>
    <row r="4" spans="1:11" x14ac:dyDescent="0.3">
      <c r="A4" s="54" t="s">
        <v>308</v>
      </c>
    </row>
    <row r="5" spans="1:11" x14ac:dyDescent="0.3">
      <c r="A5" s="54" t="s">
        <v>197</v>
      </c>
    </row>
    <row r="6" spans="1:11" x14ac:dyDescent="0.3">
      <c r="A6" t="s">
        <v>309</v>
      </c>
      <c r="B6" t="s">
        <v>310</v>
      </c>
      <c r="I6" s="74" t="s">
        <v>319</v>
      </c>
      <c r="J6" s="164"/>
    </row>
    <row r="7" spans="1:11" x14ac:dyDescent="0.3">
      <c r="A7">
        <v>10</v>
      </c>
      <c r="B7" s="156" t="s">
        <v>311</v>
      </c>
      <c r="I7" s="74">
        <v>10</v>
      </c>
      <c r="J7" s="74">
        <f>mapping!K8</f>
        <v>998</v>
      </c>
      <c r="K7" s="112"/>
    </row>
    <row r="8" spans="1:11" x14ac:dyDescent="0.3">
      <c r="A8">
        <v>11</v>
      </c>
      <c r="B8" s="156" t="s">
        <v>313</v>
      </c>
      <c r="I8" s="74">
        <v>11</v>
      </c>
      <c r="J8" s="74">
        <f>mapping!I14</f>
        <v>0</v>
      </c>
    </row>
    <row r="9" spans="1:11" x14ac:dyDescent="0.3">
      <c r="A9">
        <v>12</v>
      </c>
      <c r="B9" s="156" t="s">
        <v>314</v>
      </c>
      <c r="I9" s="74">
        <v>12</v>
      </c>
      <c r="J9" s="74">
        <f>mapping!I59</f>
        <v>0</v>
      </c>
      <c r="K9" s="112"/>
    </row>
    <row r="10" spans="1:11" x14ac:dyDescent="0.3">
      <c r="A10">
        <v>13</v>
      </c>
      <c r="B10" s="117" t="s">
        <v>312</v>
      </c>
      <c r="H10" s="166" t="str">
        <f>IF(OR(ABS(SchD!J24)&gt;0, ABS(SchD!J47)&gt;0), 0, "X")</f>
        <v>X</v>
      </c>
      <c r="I10" s="74">
        <v>13</v>
      </c>
      <c r="J10" s="74">
        <f>IF(mapping!I65&lt;0, mapping!I66, mapping!I65)</f>
        <v>0</v>
      </c>
    </row>
    <row r="11" spans="1:11" x14ac:dyDescent="0.3">
      <c r="A11">
        <v>14</v>
      </c>
      <c r="B11" s="156" t="s">
        <v>315</v>
      </c>
      <c r="I11" s="74">
        <v>14</v>
      </c>
      <c r="J11" s="74">
        <f>mapping!K11</f>
        <v>0</v>
      </c>
      <c r="K11" s="112"/>
    </row>
    <row r="12" spans="1:11" x14ac:dyDescent="0.3">
      <c r="A12" s="165" t="s">
        <v>320</v>
      </c>
      <c r="B12" s="156" t="s">
        <v>310</v>
      </c>
      <c r="I12" s="106" t="s">
        <v>322</v>
      </c>
      <c r="J12" s="164"/>
    </row>
    <row r="13" spans="1:11" x14ac:dyDescent="0.3">
      <c r="A13" s="165" t="s">
        <v>321</v>
      </c>
      <c r="B13" s="156" t="s">
        <v>310</v>
      </c>
      <c r="I13" s="106" t="s">
        <v>323</v>
      </c>
      <c r="J13" s="164"/>
    </row>
    <row r="14" spans="1:11" x14ac:dyDescent="0.3">
      <c r="A14">
        <v>17</v>
      </c>
      <c r="B14" s="117" t="s">
        <v>316</v>
      </c>
      <c r="I14" s="74">
        <v>17</v>
      </c>
      <c r="J14" s="74">
        <f>mapping!K69</f>
        <v>843</v>
      </c>
      <c r="K14" s="112"/>
    </row>
    <row r="15" spans="1:11" x14ac:dyDescent="0.3">
      <c r="A15">
        <v>18</v>
      </c>
      <c r="B15" s="156" t="s">
        <v>317</v>
      </c>
      <c r="I15" s="74">
        <v>18</v>
      </c>
      <c r="J15" s="74">
        <f>mapping!I13</f>
        <v>0</v>
      </c>
    </row>
    <row r="16" spans="1:11" x14ac:dyDescent="0.3">
      <c r="A16">
        <v>19</v>
      </c>
      <c r="B16" s="156" t="s">
        <v>318</v>
      </c>
      <c r="I16" s="74">
        <v>19</v>
      </c>
      <c r="J16" s="74">
        <f>mapping!I15</f>
        <v>0</v>
      </c>
    </row>
    <row r="17" spans="1:11" x14ac:dyDescent="0.3">
      <c r="A17" s="165" t="s">
        <v>143</v>
      </c>
      <c r="B17" s="156" t="s">
        <v>310</v>
      </c>
      <c r="I17" s="106" t="s">
        <v>324</v>
      </c>
      <c r="J17" s="164"/>
    </row>
    <row r="18" spans="1:11" x14ac:dyDescent="0.3">
      <c r="A18">
        <v>21</v>
      </c>
      <c r="B18" s="156" t="s">
        <v>345</v>
      </c>
      <c r="I18" s="74">
        <v>21</v>
      </c>
      <c r="J18" s="74">
        <f>mapping!I17+mapping!I16</f>
        <v>0</v>
      </c>
    </row>
    <row r="19" spans="1:11" x14ac:dyDescent="0.3">
      <c r="A19">
        <v>22</v>
      </c>
      <c r="B19" s="117" t="s">
        <v>325</v>
      </c>
      <c r="I19" s="74">
        <v>22</v>
      </c>
      <c r="J19" s="220">
        <f>SUM(J6:J18)</f>
        <v>1841</v>
      </c>
    </row>
    <row r="20" spans="1:11" x14ac:dyDescent="0.3">
      <c r="A20" s="121"/>
      <c r="B20" s="163" t="s">
        <v>326</v>
      </c>
      <c r="C20" s="121"/>
      <c r="D20" s="121"/>
      <c r="E20" s="121"/>
      <c r="F20" s="121"/>
      <c r="G20" s="121"/>
      <c r="H20" s="121"/>
      <c r="I20" s="121"/>
      <c r="J20" s="121"/>
    </row>
    <row r="21" spans="1:11" x14ac:dyDescent="0.3">
      <c r="A21" s="54" t="s">
        <v>327</v>
      </c>
    </row>
    <row r="22" spans="1:11" x14ac:dyDescent="0.3">
      <c r="A22" s="54" t="s">
        <v>328</v>
      </c>
    </row>
    <row r="23" spans="1:11" x14ac:dyDescent="0.3">
      <c r="A23">
        <v>23</v>
      </c>
      <c r="B23" t="s">
        <v>329</v>
      </c>
      <c r="I23" s="74">
        <v>23</v>
      </c>
      <c r="J23" s="74">
        <f>mapping!K20</f>
        <v>250</v>
      </c>
    </row>
    <row r="24" spans="1:11" x14ac:dyDescent="0.3">
      <c r="A24">
        <v>24</v>
      </c>
      <c r="B24" s="156" t="s">
        <v>331</v>
      </c>
      <c r="I24" s="662">
        <v>24</v>
      </c>
      <c r="J24" s="669">
        <f>mapping!K24</f>
        <v>0</v>
      </c>
    </row>
    <row r="25" spans="1:11" x14ac:dyDescent="0.3">
      <c r="B25" t="s">
        <v>330</v>
      </c>
      <c r="I25" s="663"/>
      <c r="J25" s="670"/>
    </row>
    <row r="26" spans="1:11" x14ac:dyDescent="0.3">
      <c r="A26">
        <v>25</v>
      </c>
      <c r="B26" t="s">
        <v>346</v>
      </c>
      <c r="I26" s="74">
        <v>25</v>
      </c>
      <c r="J26" s="74">
        <f>mapping!K21</f>
        <v>0</v>
      </c>
    </row>
    <row r="27" spans="1:11" x14ac:dyDescent="0.3">
      <c r="A27">
        <v>26</v>
      </c>
      <c r="B27" t="s">
        <v>344</v>
      </c>
      <c r="I27" s="662">
        <v>26</v>
      </c>
      <c r="J27" s="669">
        <f>mapping!K25</f>
        <v>0</v>
      </c>
    </row>
    <row r="28" spans="1:11" x14ac:dyDescent="0.3">
      <c r="B28" t="s">
        <v>347</v>
      </c>
      <c r="I28" s="663"/>
      <c r="J28" s="670"/>
    </row>
    <row r="29" spans="1:11" x14ac:dyDescent="0.3">
      <c r="A29">
        <v>27</v>
      </c>
      <c r="B29" t="s">
        <v>332</v>
      </c>
      <c r="I29" s="74">
        <v>27</v>
      </c>
      <c r="J29" s="74">
        <f>mapping!K26</f>
        <v>0</v>
      </c>
      <c r="K29" s="112"/>
    </row>
    <row r="30" spans="1:11" x14ac:dyDescent="0.3">
      <c r="A30">
        <v>28</v>
      </c>
      <c r="B30" t="s">
        <v>333</v>
      </c>
      <c r="I30" s="74">
        <v>28</v>
      </c>
      <c r="J30" s="74">
        <f>mapping!K22</f>
        <v>0</v>
      </c>
    </row>
    <row r="31" spans="1:11" x14ac:dyDescent="0.3">
      <c r="A31">
        <v>29</v>
      </c>
      <c r="B31" t="s">
        <v>334</v>
      </c>
      <c r="I31" s="74">
        <v>29</v>
      </c>
      <c r="J31" s="74">
        <f>mapping!K23</f>
        <v>0</v>
      </c>
    </row>
    <row r="32" spans="1:11" x14ac:dyDescent="0.3">
      <c r="A32">
        <v>30</v>
      </c>
      <c r="B32" t="s">
        <v>335</v>
      </c>
      <c r="I32" s="74">
        <v>30</v>
      </c>
      <c r="J32" s="74">
        <f>mapping!K27</f>
        <v>0</v>
      </c>
    </row>
    <row r="33" spans="1:13" x14ac:dyDescent="0.3">
      <c r="A33" s="165" t="s">
        <v>342</v>
      </c>
      <c r="B33" t="s">
        <v>336</v>
      </c>
      <c r="I33" s="74" t="s">
        <v>342</v>
      </c>
      <c r="J33" s="74">
        <f>mapping!K28</f>
        <v>0</v>
      </c>
    </row>
    <row r="34" spans="1:13" x14ac:dyDescent="0.3">
      <c r="A34">
        <v>32</v>
      </c>
      <c r="B34" t="s">
        <v>337</v>
      </c>
      <c r="I34" s="74">
        <v>32</v>
      </c>
      <c r="J34" s="74">
        <f>mapping!K29</f>
        <v>0</v>
      </c>
    </row>
    <row r="35" spans="1:13" x14ac:dyDescent="0.3">
      <c r="A35">
        <v>33</v>
      </c>
      <c r="B35" t="s">
        <v>338</v>
      </c>
      <c r="I35" s="74">
        <v>33</v>
      </c>
      <c r="J35" s="74">
        <f>mapping!K30</f>
        <v>0</v>
      </c>
      <c r="M35" s="112"/>
    </row>
    <row r="36" spans="1:13" x14ac:dyDescent="0.3">
      <c r="A36">
        <v>34</v>
      </c>
      <c r="B36" t="s">
        <v>339</v>
      </c>
      <c r="I36" s="74">
        <v>34</v>
      </c>
      <c r="J36" s="164"/>
    </row>
    <row r="37" spans="1:13" x14ac:dyDescent="0.3">
      <c r="A37">
        <v>35</v>
      </c>
      <c r="B37" t="s">
        <v>340</v>
      </c>
      <c r="I37" s="74">
        <v>35</v>
      </c>
      <c r="J37" s="164"/>
    </row>
    <row r="38" spans="1:13" x14ac:dyDescent="0.3">
      <c r="A38">
        <v>36</v>
      </c>
      <c r="B38" t="s">
        <v>341</v>
      </c>
      <c r="I38" s="74">
        <v>36</v>
      </c>
      <c r="J38" s="220">
        <f>SUM(J23:J37)</f>
        <v>250</v>
      </c>
    </row>
    <row r="39" spans="1:13" x14ac:dyDescent="0.3">
      <c r="A39" s="143"/>
      <c r="B39" s="149"/>
      <c r="C39" s="149"/>
      <c r="D39" s="149"/>
      <c r="E39" s="149"/>
      <c r="F39" s="149"/>
      <c r="G39" s="160" t="str">
        <f xml:space="preserve"> CONCATENATE(A1,A2,J1)</f>
        <v>SCHEDULE 1 (Form 1040) 2018</v>
      </c>
      <c r="H39" s="149"/>
      <c r="I39" s="149"/>
      <c r="J39" s="144"/>
      <c r="M39" s="254"/>
    </row>
  </sheetData>
  <mergeCells count="4">
    <mergeCell ref="I24:I25"/>
    <mergeCell ref="J24:J25"/>
    <mergeCell ref="I27:I28"/>
    <mergeCell ref="J27:J28"/>
  </mergeCells>
  <hyperlinks>
    <hyperlink ref="K2" r:id="rId1" location="page=8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home</vt:lpstr>
      <vt:lpstr>SLID WS</vt:lpstr>
      <vt:lpstr>W2</vt:lpstr>
      <vt:lpstr>MISC Inc</vt:lpstr>
      <vt:lpstr>K-1</vt:lpstr>
      <vt:lpstr>mapping</vt:lpstr>
      <vt:lpstr>Sum</vt:lpstr>
      <vt:lpstr>1040</vt:lpstr>
      <vt:lpstr>Sch1</vt:lpstr>
      <vt:lpstr>Sch2</vt:lpstr>
      <vt:lpstr>Sch3</vt:lpstr>
      <vt:lpstr>Sch4</vt:lpstr>
      <vt:lpstr>Sch5</vt:lpstr>
      <vt:lpstr>F 6251</vt:lpstr>
      <vt:lpstr>schA</vt:lpstr>
      <vt:lpstr>SchB</vt:lpstr>
      <vt:lpstr>SchC</vt:lpstr>
      <vt:lpstr>SchD</vt:lpstr>
      <vt:lpstr>SchE</vt:lpstr>
      <vt:lpstr>SchSE</vt:lpstr>
      <vt:lpstr>tax table</vt:lpstr>
      <vt:lpstr>SE Health Insur Deduct WS</vt:lpstr>
      <vt:lpstr>IRA Deduction WS</vt:lpstr>
      <vt:lpstr>QD CGT Tax WS</vt:lpstr>
      <vt:lpstr>28% gain WS</vt:lpstr>
      <vt:lpstr>Tax Comp WS</vt:lpstr>
      <vt:lpstr>QBID WS</vt:lpstr>
      <vt:lpstr>Sch D Tax WS</vt:lpstr>
      <vt:lpstr>F 8889</vt:lpstr>
      <vt:lpstr>EIC WS</vt:lpstr>
      <vt:lpstr>'W2'!idm140445837505712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jmccoy17</cp:lastModifiedBy>
  <cp:lastPrinted>2019-05-03T23:08:19Z</cp:lastPrinted>
  <dcterms:created xsi:type="dcterms:W3CDTF">2019-03-12T01:39:40Z</dcterms:created>
  <dcterms:modified xsi:type="dcterms:W3CDTF">2019-05-05T15:38:47Z</dcterms:modified>
</cp:coreProperties>
</file>