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24226"/>
  <mc:AlternateContent xmlns:mc="http://schemas.openxmlformats.org/markup-compatibility/2006">
    <mc:Choice Requires="x15">
      <x15ac:absPath xmlns:x15ac="http://schemas.microsoft.com/office/spreadsheetml/2010/11/ac" url="C:\Users\mjona_000\Documents\"/>
    </mc:Choice>
  </mc:AlternateContent>
  <xr:revisionPtr revIDLastSave="0" documentId="13_ncr:1_{77288107-9496-428E-8A78-1BF431E9BC67}" xr6:coauthVersionLast="40" xr6:coauthVersionMax="40" xr10:uidLastSave="{00000000-0000-0000-0000-000000000000}"/>
  <bookViews>
    <workbookView xWindow="-120" yWindow="-120" windowWidth="29040" windowHeight="15840" tabRatio="690" activeTab="7" xr2:uid="{00000000-000D-0000-FFFF-FFFF00000000}"/>
  </bookViews>
  <sheets>
    <sheet name="Instructions" sheetId="10" r:id="rId1"/>
    <sheet name="NamedRanges" sheetId="24" r:id="rId2"/>
    <sheet name="Dates" sheetId="25" r:id="rId3"/>
    <sheet name="Charts" sheetId="17" r:id="rId4"/>
    <sheet name="Cond." sheetId="18" r:id="rId5"/>
    <sheet name="DataTables" sheetId="20" r:id="rId6"/>
    <sheet name="Arrays" sheetId="38" r:id="rId7"/>
    <sheet name="Circ" sheetId="22" r:id="rId8"/>
    <sheet name="PivotTable" sheetId="19" r:id="rId9"/>
    <sheet name="Assessment" sheetId="33" r:id="rId10"/>
  </sheets>
  <externalReferences>
    <externalReference r:id="rId11"/>
  </externalReferences>
  <definedNames>
    <definedName name="_xlnm._FilterDatabase" localSheetId="5" hidden="1">DataTables!$C$27:$U$138</definedName>
    <definedName name="aa" localSheetId="9" hidden="1">#REF!</definedName>
    <definedName name="aa" hidden="1">#REF!</definedName>
    <definedName name="Application_Date">!A1048576 - 14</definedName>
    <definedName name="Apr">NamedRanges!$C$8:$J$8</definedName>
    <definedName name="Aug">NamedRanges!$C$12:$J$12</definedName>
    <definedName name="Avg._High">NamedRanges!$C$5:$C$16</definedName>
    <definedName name="Avg._Low">NamedRanges!$D$5:$D$16</definedName>
    <definedName name="Avg._Precip">NamedRanges!$F$5:$F$16</definedName>
    <definedName name="Category">Arrays!$D$17:$D$31</definedName>
    <definedName name="Challenge1V" hidden="1">24</definedName>
    <definedName name="ChallengeV" hidden="1">24</definedName>
    <definedName name="Charts11V" hidden="1">0</definedName>
    <definedName name="Charts1V" localSheetId="9" hidden="1">15</definedName>
    <definedName name="Charts1V" hidden="1">0</definedName>
    <definedName name="ChartsV" hidden="1">0</definedName>
    <definedName name="ChartV" hidden="1">0</definedName>
    <definedName name="ChaV" hidden="1">0</definedName>
    <definedName name="CV" hidden="1">0</definedName>
    <definedName name="Data1">Arrays!$H$3:$H$12</definedName>
    <definedName name="Date">Arrays!$C$17:$C$31</definedName>
    <definedName name="Dec">NamedRanges!$C$16:$J$16</definedName>
    <definedName name="Feb">NamedRanges!$C$6:$J$6</definedName>
    <definedName name="Jan">NamedRanges!$C$5:$J$5</definedName>
    <definedName name="Jul">NamedRanges!$C$11:$J$11</definedName>
    <definedName name="Jun">NamedRanges!$C$10:$J$10</definedName>
    <definedName name="Mar">NamedRanges!$C$7:$J$7</definedName>
    <definedName name="May">NamedRanges!$C$9:$J$9</definedName>
    <definedName name="Mean">NamedRanges!$E$5:$E$16</definedName>
    <definedName name="Month">NamedRanges!$C$5:$J$16</definedName>
    <definedName name="Nov">NamedRanges!$C$15:$J$15</definedName>
    <definedName name="Oct">NamedRanges!$C$14:$J$14</definedName>
    <definedName name="Price">Arrays!$E$17:$E$31</definedName>
    <definedName name="PTBonus11V" hidden="1">0</definedName>
    <definedName name="PTBonusV" localSheetId="9" hidden="1">4</definedName>
    <definedName name="PTBonusV" hidden="1">0</definedName>
    <definedName name="PTChart11V" hidden="1">0</definedName>
    <definedName name="PTChartV" localSheetId="9" hidden="1">3</definedName>
    <definedName name="PTChartV" hidden="1">0</definedName>
    <definedName name="PTChaV" hidden="1">0</definedName>
    <definedName name="Quantity">Arrays!$F$17:$F$31</definedName>
    <definedName name="Record_High">NamedRanges!$G$5:$G$16</definedName>
    <definedName name="Record_high_Year">NamedRanges!$H$5:$H$16</definedName>
    <definedName name="Record_Low">NamedRanges!$I$5:$I$16</definedName>
    <definedName name="Record_Low_Year">NamedRanges!$J$5:$J$16</definedName>
    <definedName name="Sep">NamedRanges!$C$13:$J$13</definedName>
    <definedName name="Slicer_Amount">#N/A</definedName>
    <definedName name="Slicer_Date">#N/A</definedName>
    <definedName name="Slicer_Product">#N/A</definedName>
    <definedName name="solver_adj" localSheetId="7" hidden="1">Circ!$D$26:$F$27</definedName>
    <definedName name="solver_cvg" localSheetId="7" hidden="1">0.0001</definedName>
    <definedName name="solver_drv" localSheetId="7" hidden="1">1</definedName>
    <definedName name="solver_eng" localSheetId="7" hidden="1">2</definedName>
    <definedName name="solver_est" localSheetId="7" hidden="1">1</definedName>
    <definedName name="solver_itr" localSheetId="7" hidden="1">100</definedName>
    <definedName name="solver_lhs1" localSheetId="7" hidden="1">Circ!$D$28</definedName>
    <definedName name="solver_lhs2" localSheetId="7" hidden="1">Circ!$E$28</definedName>
    <definedName name="solver_lhs3" localSheetId="7" hidden="1">Circ!$F$28</definedName>
    <definedName name="solver_lhs4" localSheetId="7" hidden="1">Circ!$H$26</definedName>
    <definedName name="solver_lhs5" localSheetId="7" hidden="1">Circ!$I$27</definedName>
    <definedName name="solver_lhs6" localSheetId="7" hidden="1">Circ!$D$28</definedName>
    <definedName name="solver_lhs7" localSheetId="7" hidden="1">Circ!$E$28</definedName>
    <definedName name="solver_lin" localSheetId="7" hidden="1">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5</definedName>
    <definedName name="solver_nwt" localSheetId="7" hidden="1">1</definedName>
    <definedName name="solver_opt" localSheetId="7" hidden="1">Circ!$G$34</definedName>
    <definedName name="solver_pre" localSheetId="7" hidden="1">0.000001</definedName>
    <definedName name="solver_rbv" localSheetId="7" hidden="1">1</definedName>
    <definedName name="solver_rel1" localSheetId="7" hidden="1">2</definedName>
    <definedName name="solver_rel2" localSheetId="7" hidden="1">2</definedName>
    <definedName name="solver_rel3" localSheetId="7" hidden="1">2</definedName>
    <definedName name="solver_rel4" localSheetId="7" hidden="1">1</definedName>
    <definedName name="solver_rel5" localSheetId="7" hidden="1">1</definedName>
    <definedName name="solver_rel6" localSheetId="7" hidden="1">2</definedName>
    <definedName name="solver_rel7" localSheetId="7" hidden="1">2</definedName>
    <definedName name="solver_rhs1" localSheetId="7" hidden="1">Circ!$D$29</definedName>
    <definedName name="solver_rhs2" localSheetId="7" hidden="1">Circ!$E$29</definedName>
    <definedName name="solver_rhs3" localSheetId="7" hidden="1">Circ!$F$29</definedName>
    <definedName name="solver_rhs4" localSheetId="7" hidden="1">Circ!$D$23</definedName>
    <definedName name="solver_rhs5" localSheetId="7" hidden="1">Circ!$E$23</definedName>
    <definedName name="solver_rhs6" localSheetId="7" hidden="1">Circ!#REF!</definedName>
    <definedName name="solver_rhs7" localSheetId="7" hidden="1">Circ!#REF!</definedName>
    <definedName name="solver_rlx" localSheetId="7" hidden="1">1</definedName>
    <definedName name="solver_rsd" localSheetId="7" hidden="1">0</definedName>
    <definedName name="solver_scl" localSheetId="7" hidden="1">2</definedName>
    <definedName name="solver_sho" localSheetId="7" hidden="1">2</definedName>
    <definedName name="solver_ssz" localSheetId="7" hidden="1">100</definedName>
    <definedName name="solver_tim" localSheetId="7" hidden="1">100</definedName>
    <definedName name="solver_tol" localSheetId="7" hidden="1">0.05</definedName>
    <definedName name="solver_typ" localSheetId="7" hidden="1">2</definedName>
    <definedName name="solver_val" localSheetId="7" hidden="1">0</definedName>
    <definedName name="solver_ver" localSheetId="7" hidden="1">3</definedName>
    <definedName name="TargetName" localSheetId="9" hidden="1">#REF!</definedName>
    <definedName name="TargetName" hidden="1">#REF!</definedName>
    <definedName name="V" hidden="1">0</definedName>
    <definedName name="zA" localSheetId="9" hidden="1">"CondFmt"</definedName>
    <definedName name="zA" localSheetId="8" hidden="1">"CondFmt"</definedName>
    <definedName name="zA" hidden="1">"Databases"</definedName>
    <definedName name="zAppropriate" localSheetId="9" hidden="1">#REF!</definedName>
    <definedName name="zAppropriate" hidden="1">#REF!</definedName>
    <definedName name="zAPts" hidden="1">20</definedName>
    <definedName name="zDifficulty" localSheetId="9" hidden="1">#REF!</definedName>
    <definedName name="zDifficulty" hidden="1">#REF!</definedName>
    <definedName name="zEmail" localSheetId="9" hidden="1">#REF!</definedName>
    <definedName name="zEmail" localSheetId="8" hidden="1">#REF!</definedName>
    <definedName name="zEmail" hidden="1">Instructions!$C$6</definedName>
    <definedName name="zLoc1" localSheetId="9" hidden="1">#REF!</definedName>
    <definedName name="zLoc1" hidden="1">#REF!</definedName>
    <definedName name="zLoc10" localSheetId="9" hidden="1">#REF!</definedName>
    <definedName name="zLoc10" hidden="1">#REF!</definedName>
    <definedName name="zLoc100" hidden="1">#REF!</definedName>
    <definedName name="zLoc101" hidden="1">#REF!</definedName>
    <definedName name="zLoc102" hidden="1">#REF!</definedName>
    <definedName name="zLoc103" hidden="1">#REF!</definedName>
    <definedName name="zLoc104" hidden="1">#REF!</definedName>
    <definedName name="zLoc105" hidden="1">#REF!</definedName>
    <definedName name="zLoc11" localSheetId="9" hidden="1">#REF!</definedName>
    <definedName name="zLoc11" hidden="1">#REF!</definedName>
    <definedName name="zLoc12" localSheetId="9" hidden="1">#REF!</definedName>
    <definedName name="zLoc12" hidden="1">#REF!</definedName>
    <definedName name="zLoc13" localSheetId="9" hidden="1">#REF!</definedName>
    <definedName name="zLoc13" hidden="1">#REF!</definedName>
    <definedName name="zLoc14" localSheetId="9" hidden="1">#REF!</definedName>
    <definedName name="zLoc14" hidden="1">#REF!</definedName>
    <definedName name="zLoc15" localSheetId="9" hidden="1">#REF!</definedName>
    <definedName name="zLoc15" hidden="1">#REF!</definedName>
    <definedName name="zLoc16" localSheetId="9" hidden="1">#REF!</definedName>
    <definedName name="zLoc16" hidden="1">#REF!</definedName>
    <definedName name="zLoc17" localSheetId="9" hidden="1">#REF!</definedName>
    <definedName name="zLoc17" hidden="1">#REF!</definedName>
    <definedName name="zLoc18" localSheetId="9" hidden="1">#REF!</definedName>
    <definedName name="zLoc18" hidden="1">#REF!</definedName>
    <definedName name="zLoc19" localSheetId="9" hidden="1">#REF!</definedName>
    <definedName name="zLoc19" hidden="1">#REF!</definedName>
    <definedName name="zLoc2" localSheetId="9" hidden="1">#REF!</definedName>
    <definedName name="zLoc2" hidden="1">#REF!</definedName>
    <definedName name="zLoc20" localSheetId="9" hidden="1">#REF!</definedName>
    <definedName name="zLoc20" hidden="1">#REF!</definedName>
    <definedName name="zLoc21" localSheetId="9" hidden="1">#REF!</definedName>
    <definedName name="zLoc21" hidden="1">#REF!</definedName>
    <definedName name="zLoc22" localSheetId="9" hidden="1">#REF!</definedName>
    <definedName name="zLoc22" hidden="1">#REF!</definedName>
    <definedName name="zLoc23" localSheetId="9" hidden="1">#REF!</definedName>
    <definedName name="zLoc23" hidden="1">#REF!</definedName>
    <definedName name="zLoc24" localSheetId="9" hidden="1">#REF!</definedName>
    <definedName name="zLoc24" hidden="1">#REF!</definedName>
    <definedName name="zLoc25" localSheetId="9" hidden="1">#REF!</definedName>
    <definedName name="zLoc25" hidden="1">#REF!</definedName>
    <definedName name="zLoc26" localSheetId="9" hidden="1">#REF!</definedName>
    <definedName name="zLoc26" hidden="1">#REF!</definedName>
    <definedName name="zLoc27" localSheetId="9" hidden="1">#REF!</definedName>
    <definedName name="zLoc27" hidden="1">#REF!</definedName>
    <definedName name="zLoc28" localSheetId="9" hidden="1">#REF!</definedName>
    <definedName name="zLoc28" hidden="1">#REF!</definedName>
    <definedName name="zLoc29" localSheetId="9" hidden="1">#REF!</definedName>
    <definedName name="zLoc29" hidden="1">#REF!</definedName>
    <definedName name="zLoc3" localSheetId="9" hidden="1">#REF!</definedName>
    <definedName name="zLoc3" hidden="1">#REF!</definedName>
    <definedName name="zLoc30" localSheetId="9" hidden="1">#REF!</definedName>
    <definedName name="zLoc30" hidden="1">#REF!</definedName>
    <definedName name="zLoc31" hidden="1">#REF!</definedName>
    <definedName name="zLoc32" hidden="1">#REF!</definedName>
    <definedName name="zLoc33" hidden="1">#REF!</definedName>
    <definedName name="zLoc34" hidden="1">#REF!</definedName>
    <definedName name="zLoc35" hidden="1">#REF!</definedName>
    <definedName name="zLoc36" hidden="1">#REF!</definedName>
    <definedName name="zLoc37" hidden="1">#REF!</definedName>
    <definedName name="zLoc38" hidden="1">#REF!</definedName>
    <definedName name="zLoc39" hidden="1">#REF!</definedName>
    <definedName name="zLoc4" localSheetId="9" hidden="1">#REF!</definedName>
    <definedName name="zLoc4" hidden="1">#REF!</definedName>
    <definedName name="zLoc40" hidden="1">#REF!</definedName>
    <definedName name="zLoc41" hidden="1">#REF!</definedName>
    <definedName name="zLoc42" hidden="1">#REF!</definedName>
    <definedName name="zLoc43" hidden="1">#REF!</definedName>
    <definedName name="zLoc44" hidden="1">#REF!</definedName>
    <definedName name="zLoc45" hidden="1">#REF!</definedName>
    <definedName name="zLoc46" hidden="1">#REF!</definedName>
    <definedName name="zLoc47" hidden="1">#REF!</definedName>
    <definedName name="zLoc48" hidden="1">#REF!</definedName>
    <definedName name="zLoc5" localSheetId="9" hidden="1">#REF!</definedName>
    <definedName name="zLoc5" hidden="1">#REF!</definedName>
    <definedName name="zLoc6" localSheetId="9" hidden="1">#REF!</definedName>
    <definedName name="zLoc6" hidden="1">#REF!</definedName>
    <definedName name="zLoc65" hidden="1">[1]VBA!#REF!</definedName>
    <definedName name="zLoc66" hidden="1">[1]VBA!#REF!</definedName>
    <definedName name="zLoc67" hidden="1">[1]VBA!#REF!</definedName>
    <definedName name="zLoc68" hidden="1">[1]VBA!#REF!</definedName>
    <definedName name="zLoc69" hidden="1">[1]VBA!#REF!</definedName>
    <definedName name="zLoc7" localSheetId="9" hidden="1">#REF!</definedName>
    <definedName name="zLoc7" hidden="1">#REF!</definedName>
    <definedName name="zLoc70" hidden="1">[1]VBA!#REF!</definedName>
    <definedName name="zLoc71" hidden="1">[1]VBA!#REF!</definedName>
    <definedName name="zLoc72" hidden="1">[1]VBA!#REF!</definedName>
    <definedName name="zLoc73" hidden="1">[1]VBA!#REF!</definedName>
    <definedName name="zLoc74" hidden="1">[1]VBA!#REF!</definedName>
    <definedName name="zLoc75" hidden="1">[1]VBA!#REF!</definedName>
    <definedName name="zLoc76" hidden="1">[1]VBA!#REF!</definedName>
    <definedName name="zLoc77" hidden="1">[1]VBA!#REF!</definedName>
    <definedName name="zLoc78" hidden="1">[1]VBA!#REF!</definedName>
    <definedName name="zLoc79" hidden="1">[1]VBA!#REF!</definedName>
    <definedName name="zLoc8" localSheetId="9" hidden="1">#REF!</definedName>
    <definedName name="zLoc8" hidden="1">#REF!</definedName>
    <definedName name="zLoc80" hidden="1">[1]VBA!#REF!</definedName>
    <definedName name="zLoc82" hidden="1">#REF!</definedName>
    <definedName name="zLoc83" hidden="1">#REF!</definedName>
    <definedName name="zLoc84" hidden="1">#REF!</definedName>
    <definedName name="zLoc85" hidden="1">#REF!</definedName>
    <definedName name="zLoc9" localSheetId="9" hidden="1">#REF!</definedName>
    <definedName name="zLoc9" hidden="1">#REF!</definedName>
    <definedName name="zLoc99" hidden="1">#REF!</definedName>
    <definedName name="zName" localSheetId="9" hidden="1">#REF!</definedName>
    <definedName name="zName" localSheetId="8" hidden="1">#REF!</definedName>
    <definedName name="zName" hidden="1">Instructions!$C$4</definedName>
    <definedName name="zNetID" localSheetId="9" hidden="1">#REF!</definedName>
    <definedName name="zNetID" localSheetId="8" hidden="1">#REF!</definedName>
    <definedName name="zNetID" hidden="1">Instructions!$C$5</definedName>
    <definedName name="zUseful" localSheetId="9" hidden="1">#REF!</definedName>
    <definedName name="zUseful" hidden="1">#REF!</definedName>
  </definedNames>
  <calcPr calcId="191029" iterate="1"/>
  <pivotCaches>
    <pivotCache cacheId="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2" i="38" l="1" a="1"/>
  <c r="K12" i="38" s="1"/>
  <c r="K11" i="38" a="1"/>
  <c r="K11" i="38" s="1"/>
  <c r="C10" i="20"/>
  <c r="N12" i="20"/>
  <c r="C9" i="20"/>
  <c r="C7" i="20"/>
  <c r="N18" i="20"/>
  <c r="C16" i="20"/>
  <c r="C15" i="20"/>
  <c r="C14" i="20"/>
  <c r="C12" i="20"/>
  <c r="C13" i="20"/>
  <c r="P18" i="20"/>
  <c r="C8" i="20"/>
  <c r="C6" i="20"/>
  <c r="C5" i="20"/>
  <c r="C4" i="20"/>
  <c r="I7" i="25" l="1"/>
  <c r="I4" i="25"/>
  <c r="C33" i="24"/>
  <c r="C26" i="24" l="1"/>
  <c r="C23" i="24"/>
  <c r="C22" i="24"/>
  <c r="C18" i="38" l="1"/>
  <c r="C19" i="38"/>
  <c r="C20" i="38"/>
  <c r="C21" i="38"/>
  <c r="C22" i="38"/>
  <c r="H22" i="38"/>
  <c r="K22" i="38" s="1" a="1"/>
  <c r="K22" i="38" s="1"/>
  <c r="C23" i="38"/>
  <c r="H23" i="38"/>
  <c r="K23" i="38" s="1" a="1"/>
  <c r="K23" i="38" s="1"/>
  <c r="C24" i="38"/>
  <c r="H24" i="38"/>
  <c r="K24" i="38" s="1" a="1"/>
  <c r="K24" i="38" s="1"/>
  <c r="C25" i="38"/>
  <c r="C26" i="38"/>
  <c r="C27" i="38"/>
  <c r="C28" i="38"/>
  <c r="C29" i="38"/>
  <c r="C30" i="38"/>
  <c r="C31" i="38"/>
  <c r="I24" i="38" l="1" a="1"/>
  <c r="I24" i="38" s="1"/>
  <c r="J24" i="38" a="1"/>
  <c r="J24" i="38" s="1"/>
  <c r="I23" i="38" a="1"/>
  <c r="I23" i="38" s="1"/>
  <c r="J23" i="38" a="1"/>
  <c r="J23" i="38" s="1"/>
  <c r="I22" i="38" a="1"/>
  <c r="I22" i="38" s="1"/>
  <c r="J22" i="38" a="1"/>
  <c r="J22" i="38" s="1"/>
  <c r="H26" i="22"/>
  <c r="I26" i="22"/>
  <c r="D28" i="22"/>
  <c r="E28" i="22"/>
  <c r="F28" i="22"/>
  <c r="D32" i="22"/>
  <c r="E32" i="22"/>
  <c r="F32" i="22"/>
  <c r="D33" i="22"/>
  <c r="E33" i="22"/>
  <c r="F33" i="22"/>
  <c r="E34" i="22" l="1"/>
  <c r="G32" i="22"/>
  <c r="F34" i="22"/>
  <c r="G33" i="22"/>
  <c r="D34" i="22"/>
  <c r="G34" i="22" l="1"/>
  <c r="C3" i="22"/>
  <c r="C6" i="22"/>
  <c r="C7" i="2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F3E4F-5B9A-41C8-86E5-2CF3D8240331}" keepAlive="1" name="Query - Sales" description="Connection to the 'Sales' query in the workbook." type="5" refreshedVersion="6" background="1">
    <dbPr connection="Provider=Microsoft.Mashup.OleDb.1;Data Source=$Workbook$;Location=Sales;Extended Properties=&quot;&quot;" command="SELECT * FROM [Sales]"/>
  </connection>
</connections>
</file>

<file path=xl/sharedStrings.xml><?xml version="1.0" encoding="utf-8"?>
<sst xmlns="http://schemas.openxmlformats.org/spreadsheetml/2006/main" count="1103" uniqueCount="467">
  <si>
    <t>Sep</t>
  </si>
  <si>
    <t>Oct</t>
  </si>
  <si>
    <t>Nov</t>
  </si>
  <si>
    <t>C</t>
  </si>
  <si>
    <t>Covered appropriate material?</t>
  </si>
  <si>
    <t>Level of difficulty</t>
  </si>
  <si>
    <t>Your assessment</t>
  </si>
  <si>
    <t>Scale</t>
  </si>
  <si>
    <t>Inappropriate</t>
  </si>
  <si>
    <t>Too easy</t>
  </si>
  <si>
    <t>Poor</t>
  </si>
  <si>
    <t>Easy</t>
  </si>
  <si>
    <t>About right</t>
  </si>
  <si>
    <t>Reasonable</t>
  </si>
  <si>
    <t>Hard</t>
  </si>
  <si>
    <t>Right on target</t>
  </si>
  <si>
    <t>Too hard</t>
  </si>
  <si>
    <t>Enter the following information:</t>
  </si>
  <si>
    <t>Name:</t>
  </si>
  <si>
    <t>NetID</t>
  </si>
  <si>
    <t>Email</t>
  </si>
  <si>
    <t>Save and email the completed homework to your course email.</t>
  </si>
  <si>
    <t>Excel Exam -</t>
  </si>
  <si>
    <t>Complete the following exam placing all answers in the cells indicated.</t>
  </si>
  <si>
    <t>Be sure to do the problems on each tab!</t>
  </si>
  <si>
    <t>The U.S. Census Bureau collects International Data as well.</t>
  </si>
  <si>
    <t>Smith</t>
  </si>
  <si>
    <t>All of these problems are based on the table below.</t>
  </si>
  <si>
    <t>Filtering (both Advanced and Simple)</t>
  </si>
  <si>
    <t>Totals</t>
  </si>
  <si>
    <t>and</t>
  </si>
  <si>
    <t>Use circular referencing to solve these Simultaneous Equations:</t>
  </si>
  <si>
    <t>Problem:</t>
  </si>
  <si>
    <t>Format the horizontal gridlines to be one of the dashed line types</t>
  </si>
  <si>
    <t>Format the y axis to be uniform - show the axis as the number type with one decimal</t>
  </si>
  <si>
    <t>Sort the data to get rid of the extra blank lines between the decades</t>
  </si>
  <si>
    <t>Singler</t>
  </si>
  <si>
    <t>Kyle</t>
  </si>
  <si>
    <t>Morris</t>
  </si>
  <si>
    <t>Marcus</t>
  </si>
  <si>
    <t>Williams</t>
  </si>
  <si>
    <t>Derrick</t>
  </si>
  <si>
    <t>Hansbrough</t>
  </si>
  <si>
    <t>Ben</t>
  </si>
  <si>
    <t>Nolan</t>
  </si>
  <si>
    <t>Sullinger</t>
  </si>
  <si>
    <t>Jared</t>
  </si>
  <si>
    <t>Walker</t>
  </si>
  <si>
    <t>Kemba</t>
  </si>
  <si>
    <t>Fredette</t>
  </si>
  <si>
    <t>Jimmer</t>
  </si>
  <si>
    <t>SPG</t>
  </si>
  <si>
    <t>A/T</t>
  </si>
  <si>
    <t>APG</t>
  </si>
  <si>
    <t>RPG</t>
  </si>
  <si>
    <t>3P%</t>
  </si>
  <si>
    <t>FT%</t>
  </si>
  <si>
    <t>FG%</t>
  </si>
  <si>
    <t>PPG</t>
  </si>
  <si>
    <t>MPG</t>
  </si>
  <si>
    <t>Season</t>
  </si>
  <si>
    <t>Candidate_Last</t>
  </si>
  <si>
    <t>Candidate_First</t>
  </si>
  <si>
    <t>College Basketball Player of the Year Statistics - 2/8/11</t>
  </si>
  <si>
    <t>Place a data bar on the Minutes per Game (MPG) field to display the relative number of minutes each player has averaged per game.</t>
  </si>
  <si>
    <t>In the Points per Game (PPG) field, place a check mark for average points greater than 20, an "X" on average points less than 17 and a "!" for points between 17 and 20 (inclusive).</t>
  </si>
  <si>
    <t>Create a calculated field that shows the bonus for each sales rep (5% of each sale).  Leave the pivot table showing each sales rep's bonus by month.</t>
  </si>
  <si>
    <t>For Chen, calculate the average customer satisfaction for the "door greeting" sales approach.</t>
  </si>
  <si>
    <t>List the name(s) of the sales rep(s) who had more than ten scores of 2 on customer satisfaction.</t>
  </si>
  <si>
    <t>Of all amunition sales (number of sales, not revenue) over the three months, what percent occurred in the month of November?</t>
  </si>
  <si>
    <t>For the month of October, what percentage of golf-related ( Irons, Putters, Woods, Golf Bags, Golf Balls, Golf Shoes) sales revenues resulted from Putters?</t>
  </si>
  <si>
    <t>(Note:  all answers should be accurate to 2 decimal places).</t>
  </si>
  <si>
    <r>
      <rPr>
        <i/>
        <sz val="11"/>
        <color rgb="FF000000"/>
        <rFont val="Calibri"/>
        <family val="2"/>
        <scheme val="minor"/>
      </rPr>
      <t>Answer the following questions and type the answers in the corresponding cells to the right (where applicable)</t>
    </r>
    <r>
      <rPr>
        <b/>
        <i/>
        <sz val="11"/>
        <color rgb="FF000000"/>
        <rFont val="Calibri"/>
        <family val="2"/>
        <scheme val="minor"/>
      </rPr>
      <t xml:space="preserve">  </t>
    </r>
  </si>
  <si>
    <t>B</t>
  </si>
  <si>
    <t>Public</t>
  </si>
  <si>
    <t>Central Florida Orlando</t>
  </si>
  <si>
    <t>NR</t>
  </si>
  <si>
    <t>Louisville Louisville, Ky.</t>
  </si>
  <si>
    <t>Utah (Eccles) Salt Lake City</t>
  </si>
  <si>
    <t>Temple (Fox) Philadelphia</t>
  </si>
  <si>
    <t>Florida International Miami</t>
  </si>
  <si>
    <t>Kansas State Manhattan</t>
  </si>
  <si>
    <t>Illinois Chicago</t>
  </si>
  <si>
    <t>Louisiana State (Ourso) Baton Rouge</t>
  </si>
  <si>
    <t>A</t>
  </si>
  <si>
    <t>Private</t>
  </si>
  <si>
    <t>Loyola Chicago</t>
  </si>
  <si>
    <t>NA</t>
  </si>
  <si>
    <t>Nebraska Lincoln</t>
  </si>
  <si>
    <t>Tennessee Chattanooga</t>
  </si>
  <si>
    <t>Hofstra (Zarb) New York</t>
  </si>
  <si>
    <t>Hawaii (Shidler) Honolulu</t>
  </si>
  <si>
    <t>Houston (Bauer) Houston</t>
  </si>
  <si>
    <t>Buffalo Buffalo, N.Y.</t>
  </si>
  <si>
    <t>Iowa (Tippie) Iowa City</t>
  </si>
  <si>
    <t>Arkansas (Walton) Fayetteville</t>
  </si>
  <si>
    <t>A+</t>
  </si>
  <si>
    <t>Northern Illinois DeKalb</t>
  </si>
  <si>
    <t>Colorado (Leeds) Boulder</t>
  </si>
  <si>
    <t>Texas Tech (Rawls) Lubbock</t>
  </si>
  <si>
    <t>Bowling Green State Bowling Green, Ohio</t>
  </si>
  <si>
    <t>Oregon (Lundquist) Eugene</t>
  </si>
  <si>
    <t>Illinois State Normal</t>
  </si>
  <si>
    <t>Oklahoma (Price) Norman</t>
  </si>
  <si>
    <t>South Carolina (Moore) Columbia</t>
  </si>
  <si>
    <t>Clarkson Potsdam, N.Y.</t>
  </si>
  <si>
    <t>Florida State Tallahassee</t>
  </si>
  <si>
    <t>Colorado State Ft. Collins</t>
  </si>
  <si>
    <t>North Carolina State Raleigh</t>
  </si>
  <si>
    <t>Drexel (LeBow) Philadelphia</t>
  </si>
  <si>
    <t>Texas Dallas</t>
  </si>
  <si>
    <t>St. Joseph&amp;apos;s (Haub) Philadelphia</t>
  </si>
  <si>
    <t>Xavier (Williams) Cincinnati</t>
  </si>
  <si>
    <t>Massachusetts (Isenberg) Amherst</t>
  </si>
  <si>
    <t>Arizona State (Carey) Tempe</t>
  </si>
  <si>
    <t>Akron Akron, Ohio</t>
  </si>
  <si>
    <t>Pittsburgh Pittsburgh</t>
  </si>
  <si>
    <t>Denver (Daniels) Denver</t>
  </si>
  <si>
    <t>Connecticut Storrs</t>
  </si>
  <si>
    <t>Ohio Northern (Dicke) Ada</t>
  </si>
  <si>
    <t>Missouri (Trulaske) Columbia</t>
  </si>
  <si>
    <t>Arizona (Eller) Tucson</t>
  </si>
  <si>
    <t>Marquette Milwaukee</t>
  </si>
  <si>
    <t>Clemson Clemson, S.C.</t>
  </si>
  <si>
    <t>Minnesota (Carlson) Minneapolis</t>
  </si>
  <si>
    <t>Bryant Smithfield, R.I.</t>
  </si>
  <si>
    <t>College of New Jersey Ewing</t>
  </si>
  <si>
    <t>California Polytechnic (Orfalea) San Luis Obispo</t>
  </si>
  <si>
    <t>Butler Indianapolis</t>
  </si>
  <si>
    <t>John Carroll (Boler) University Heights, Ohio</t>
  </si>
  <si>
    <t>Delaware (Lerner) Newark</t>
  </si>
  <si>
    <t>Ohio Athens</t>
  </si>
  <si>
    <t>Ohio State (Fisher) Columbus</t>
  </si>
  <si>
    <t>Purdue (Krannert) West Lafayette, Ind.</t>
  </si>
  <si>
    <t>Virginia Tech (Pamplin) Blacksburg</t>
  </si>
  <si>
    <t>Seton Hall (Stillman) South Orange, N.J.</t>
  </si>
  <si>
    <t>Florida (Warrington) Gainesville</t>
  </si>
  <si>
    <t>U. of Miami Coral Gables, Fla.</t>
  </si>
  <si>
    <t>Tulane (Freeman) New Orleans</t>
  </si>
  <si>
    <t>Baylor (Hankamer) Waco, Tex.</t>
  </si>
  <si>
    <t>George Washington Washington, D.C.</t>
  </si>
  <si>
    <t>Georgia Tech Atlanta</t>
  </si>
  <si>
    <t>Georgia (Terry) Athens</t>
  </si>
  <si>
    <t>Fordham New York</t>
  </si>
  <si>
    <t>Syracuse (Whitman) Syracuse, N.Y.</t>
  </si>
  <si>
    <t>Seattle (Albers) Seattle</t>
  </si>
  <si>
    <t>Loyola (Sellinger) Baltimore, Md.</t>
  </si>
  <si>
    <t>Texas A&amp;M (Mays) College Station</t>
  </si>
  <si>
    <t>Michigan State (Broad) East Lansing</t>
  </si>
  <si>
    <t>Wisconsin Madison</t>
  </si>
  <si>
    <t>James Madison Harrisonburg, Va.</t>
  </si>
  <si>
    <t>DePaul Chicago</t>
  </si>
  <si>
    <t>Santa Clara (Leavey) Santa Clara, Calif.</t>
  </si>
  <si>
    <t>Case Western (Weatherhead) Cleveland</t>
  </si>
  <si>
    <t>Boston U. Boston</t>
  </si>
  <si>
    <t>Maryland (Smith) College Park</t>
  </si>
  <si>
    <t>Binghamton Binghamton, N.Y.</t>
  </si>
  <si>
    <t>Rensselaer Polytechnic (Lally) Troy, N.Y.</t>
  </si>
  <si>
    <t>U. of Washington (Foster) Seattle</t>
  </si>
  <si>
    <t>Northeastern Boston</t>
  </si>
  <si>
    <t>Southern Methodist (Cox) Dallas</t>
  </si>
  <si>
    <t>Texas Christian (Neeley) Fort Worth</t>
  </si>
  <si>
    <t>Penn State (Smeal) University Park</t>
  </si>
  <si>
    <t>San Diego San Diego, Calif.</t>
  </si>
  <si>
    <t>Lehigh Bethlehem, Pa.</t>
  </si>
  <si>
    <t>Illinois Urbana-Champaign</t>
  </si>
  <si>
    <t>William &amp; Mary (Mason) Williamsburg, Va.</t>
  </si>
  <si>
    <t>USC (Marshall) Los Angeles</t>
  </si>
  <si>
    <t>Georgetown (McDonough) Washington, D.C.</t>
  </si>
  <si>
    <t>Carnegie Mellon (Tepper) Pittsburgh</t>
  </si>
  <si>
    <t>Bentley Waltham, Mass.</t>
  </si>
  <si>
    <t>Villanova Villanova, Pa.</t>
  </si>
  <si>
    <t>Indiana (Kelley) Bloomington</t>
  </si>
  <si>
    <t>Wake Forest Winston-Salem, N.C.</t>
  </si>
  <si>
    <t>Babson Babson Park, Mass.</t>
  </si>
  <si>
    <t>Miami U. (Farmer) Oxford, Ohio</t>
  </si>
  <si>
    <t>Richmond (Robins) Richmond, Va.</t>
  </si>
  <si>
    <t>North Carolina (Kenan-Flagler) Chapel Hill</t>
  </si>
  <si>
    <t>Washington U. (Olin) St. Louis</t>
  </si>
  <si>
    <t>NYU (Stern) New York</t>
  </si>
  <si>
    <t>Brigham Young (Marriott) Provo, Utah</t>
  </si>
  <si>
    <t>Texas (McCombs) Austin</t>
  </si>
  <si>
    <t>Boston College (Carroll) Boston</t>
  </si>
  <si>
    <t>Michigan (Ross) Ann Arbor</t>
  </si>
  <si>
    <t>Emory (Goizueta) Atlanta</t>
  </si>
  <si>
    <t>UC Berkeley (Haas) Berkeley, Calif.</t>
  </si>
  <si>
    <t>Cornell Ithaca, N.Y.</t>
  </si>
  <si>
    <t>Pennsylvania (Wharton) Philadelphia</t>
  </si>
  <si>
    <t>MIT (Sloan) Cambridge, Mass.</t>
  </si>
  <si>
    <t>Virginia (McIntire) Charlottesville</t>
  </si>
  <si>
    <t>Notre Dame (Mendoza) Notre Dame, Ind.</t>
  </si>
  <si>
    <t>Job Placement Grade</t>
  </si>
  <si>
    <t>Facilities &amp; Services Grade</t>
  </si>
  <si>
    <t>Teaching Quality Grade</t>
  </si>
  <si>
    <t>Average ACT Score</t>
  </si>
  <si>
    <t>Average SAT Score</t>
  </si>
  <si>
    <t>Faculty Student Ratio</t>
  </si>
  <si>
    <t>Index Number</t>
  </si>
  <si>
    <t>Academic Quality Rank</t>
  </si>
  <si>
    <t>MBA Feeder School Rank</t>
  </si>
  <si>
    <t>Median Starting Salary ($)</t>
  </si>
  <si>
    <t>Recruiter Survey Rank</t>
  </si>
  <si>
    <t>Student Survey Rank</t>
  </si>
  <si>
    <t>Full Time Enrollment</t>
  </si>
  <si>
    <t>Annual Cost ($)</t>
  </si>
  <si>
    <t>Program Length (years)</t>
  </si>
  <si>
    <t>School Type</t>
  </si>
  <si>
    <t>School Name</t>
  </si>
  <si>
    <t>2009 Rank</t>
  </si>
  <si>
    <t>2010 Rank</t>
  </si>
  <si>
    <t>Undergraduate Business School Rankings - 2010</t>
  </si>
  <si>
    <t>Criteria Range</t>
  </si>
  <si>
    <t>&lt;=25</t>
  </si>
  <si>
    <t>E) Count of Universities using the same criteria</t>
  </si>
  <si>
    <t>D) Maximum SAT score using the same criteria</t>
  </si>
  <si>
    <t>C) Minimum Annual Cost using the same criteria</t>
  </si>
  <si>
    <t>Hint: Return on Investment = Median Starting Salary / (Annual Cost * Program Length)</t>
  </si>
  <si>
    <t>What is the average SAT score for schools ranked in the top 20 in 2010 with an Annual Cost &lt; $10,000 and a Median Starting Salary &gt;= $50,000?</t>
  </si>
  <si>
    <t>What is the average annual cost of "Private" Universities?</t>
  </si>
  <si>
    <t>What is the average annual cost of "Public" Universities?</t>
  </si>
  <si>
    <t>How many Universities have a Return on Investment &gt; 5?</t>
  </si>
  <si>
    <t>Which University from the last question has the best (lowest) ranking?</t>
  </si>
  <si>
    <t>PT4. (2 pts)</t>
  </si>
  <si>
    <t>PT5. (2 pts)</t>
  </si>
  <si>
    <t>Cd1. (2 pts)</t>
  </si>
  <si>
    <t>Cd4. (2 pts)</t>
  </si>
  <si>
    <t>Cd5. (2 pts)</t>
  </si>
  <si>
    <t>C3. (1 pt)</t>
  </si>
  <si>
    <t>C4. (1 pt)</t>
  </si>
  <si>
    <t>C5. (1 pt)</t>
  </si>
  <si>
    <t>C6. (1 pt)</t>
  </si>
  <si>
    <t>C8. (2 pts)</t>
  </si>
  <si>
    <t>Date</t>
  </si>
  <si>
    <t>Total Cost per Model</t>
  </si>
  <si>
    <t>Total Cost to Buy</t>
  </si>
  <si>
    <t>Total Cost to Make</t>
  </si>
  <si>
    <t>Model 3</t>
  </si>
  <si>
    <t>Model 2</t>
  </si>
  <si>
    <t>Model 1</t>
  </si>
  <si>
    <t>Total Units</t>
  </si>
  <si>
    <t>Number to Buy</t>
  </si>
  <si>
    <t>Number to Make</t>
  </si>
  <si>
    <t>Total Spraying Hours</t>
  </si>
  <si>
    <t>Total Molding Hours</t>
  </si>
  <si>
    <t>Using Solver, determine the number of antenna covers to make and the number to buy in order to fill the customer order at the least possible cost.</t>
  </si>
  <si>
    <t>Available Hours of…</t>
  </si>
  <si>
    <t>Spraying</t>
  </si>
  <si>
    <t>Molding</t>
  </si>
  <si>
    <t>Cost to Buy</t>
  </si>
  <si>
    <t>Cost to Make</t>
  </si>
  <si>
    <t>Hours of resin coating required per unit (spraying)</t>
  </si>
  <si>
    <t>Hours of molding required per unit</t>
  </si>
  <si>
    <t>Number ordered</t>
  </si>
  <si>
    <t>= Y</t>
  </si>
  <si>
    <t>= X</t>
  </si>
  <si>
    <t>Solver &amp; Circular References (3 problems)</t>
  </si>
  <si>
    <t>CS2. (2 pts)</t>
  </si>
  <si>
    <t>CS1. (2 pts)</t>
  </si>
  <si>
    <t>Quantity</t>
  </si>
  <si>
    <t>Price</t>
  </si>
  <si>
    <t>Category</t>
  </si>
  <si>
    <t>widgets on the three different days. Place formulas in the blue cells.</t>
  </si>
  <si>
    <t>Databases (12 Problems)</t>
  </si>
  <si>
    <t>Pivot Tables (9 Problems)</t>
  </si>
  <si>
    <t>Arrays (2 Problems)</t>
  </si>
  <si>
    <t>A1. (4 pts)</t>
  </si>
  <si>
    <t>A2. (6 pts)</t>
  </si>
  <si>
    <t>August</t>
  </si>
  <si>
    <t>January</t>
  </si>
  <si>
    <t>(1990)</t>
  </si>
  <si>
    <t>-16</t>
  </si>
  <si>
    <t>(1995)</t>
  </si>
  <si>
    <t>72</t>
  </si>
  <si>
    <t>Dec</t>
  </si>
  <si>
    <t>(1993)</t>
  </si>
  <si>
    <t>3</t>
  </si>
  <si>
    <t>(1999)</t>
  </si>
  <si>
    <t>76</t>
  </si>
  <si>
    <t>(1991)</t>
  </si>
  <si>
    <t>19</t>
  </si>
  <si>
    <t>(1992)</t>
  </si>
  <si>
    <t>90</t>
  </si>
  <si>
    <t>(1985)</t>
  </si>
  <si>
    <t>28</t>
  </si>
  <si>
    <t>98</t>
  </si>
  <si>
    <t>(1989)</t>
  </si>
  <si>
    <t>40</t>
  </si>
  <si>
    <t>(1994)</t>
  </si>
  <si>
    <t>Aug</t>
  </si>
  <si>
    <t>(1982)</t>
  </si>
  <si>
    <t>43</t>
  </si>
  <si>
    <t>(2002)</t>
  </si>
  <si>
    <t>Jul</t>
  </si>
  <si>
    <t>35</t>
  </si>
  <si>
    <t>(1981)</t>
  </si>
  <si>
    <t>Jun</t>
  </si>
  <si>
    <t>(1984)</t>
  </si>
  <si>
    <t>29</t>
  </si>
  <si>
    <t>(2003)</t>
  </si>
  <si>
    <t>May</t>
  </si>
  <si>
    <t>(1983)</t>
  </si>
  <si>
    <t>89</t>
  </si>
  <si>
    <t>Apr</t>
  </si>
  <si>
    <t>(2004)</t>
  </si>
  <si>
    <t>84</t>
  </si>
  <si>
    <t>Mar</t>
  </si>
  <si>
    <t>-20</t>
  </si>
  <si>
    <t>(1986)</t>
  </si>
  <si>
    <t>73</t>
  </si>
  <si>
    <t>Feb</t>
  </si>
  <si>
    <t>63</t>
  </si>
  <si>
    <t>Jan</t>
  </si>
  <si>
    <t>Record Low Year</t>
  </si>
  <si>
    <t>Record Low</t>
  </si>
  <si>
    <t>Record high Year</t>
  </si>
  <si>
    <t>Record High</t>
  </si>
  <si>
    <t>Avg. Precip</t>
  </si>
  <si>
    <t>Mean</t>
  </si>
  <si>
    <t>Avg. Low</t>
  </si>
  <si>
    <t>Avg. High</t>
  </si>
  <si>
    <t>Month</t>
  </si>
  <si>
    <t>Provo, UT monthly weather data</t>
  </si>
  <si>
    <t>Create named ranges for each month and column in the data table above. Use the same names as the column and row headers.</t>
  </si>
  <si>
    <t>N1. (2 pts)</t>
  </si>
  <si>
    <t>N3. (1 pt)</t>
  </si>
  <si>
    <t>2 pts</t>
  </si>
  <si>
    <t>Dates (3 Problems)</t>
  </si>
  <si>
    <t>Db1. (1 pt)</t>
  </si>
  <si>
    <t>Db2. (1 pt)</t>
  </si>
  <si>
    <t>Db3. (1 pt)</t>
  </si>
  <si>
    <t>Db4. (1 pt)</t>
  </si>
  <si>
    <t>Db7. (1 pt)</t>
  </si>
  <si>
    <t>Db8. (1 pt)</t>
  </si>
  <si>
    <t>Db9. (1 pt)</t>
  </si>
  <si>
    <t>Db10. (1 pt)</t>
  </si>
  <si>
    <t>Db11. (1 pt)</t>
  </si>
  <si>
    <t>Db12. (1 pt)</t>
  </si>
  <si>
    <t>D1. (2 pts)</t>
  </si>
  <si>
    <t>Db5. (2 pt)</t>
  </si>
  <si>
    <t>Db6. (2 pt)</t>
  </si>
  <si>
    <t>Note: do NOT insert columns or rows as this may cause errors in the names used for grading.</t>
  </si>
  <si>
    <t>Fill in the colored boxes with your assessment, using the scales shown.</t>
  </si>
  <si>
    <t>Moderately good</t>
  </si>
  <si>
    <t>N2. (1 pt)</t>
  </si>
  <si>
    <t>N5. (4 pts)</t>
  </si>
  <si>
    <t>C7. (3 pts)</t>
  </si>
  <si>
    <t>Using Conditional Formatting do the following:</t>
  </si>
  <si>
    <t>Conditional Formatting (5 Problems)</t>
  </si>
  <si>
    <t>Importing Data from the Web and Creating a Chart (9 problems)</t>
  </si>
  <si>
    <t>Named Ranges (5 problems)</t>
  </si>
  <si>
    <t>Cd2. (2 pt)</t>
  </si>
  <si>
    <t>For only the "non big men" identified in problem "Cd4", place green fill and green text on the  top 35% Three Point percentages (3P%).</t>
  </si>
  <si>
    <t>2011</t>
  </si>
  <si>
    <r>
      <t xml:space="preserve">Place green, yellow and red </t>
    </r>
    <r>
      <rPr>
        <u/>
        <sz val="10"/>
        <rFont val="Arial"/>
        <family val="2"/>
      </rPr>
      <t>color scales</t>
    </r>
    <r>
      <rPr>
        <sz val="10"/>
        <rFont val="Arial"/>
        <family val="2"/>
      </rPr>
      <t xml:space="preserve"> on Field Goal % (FG%) and Free Throw % (FT%) individually (select each column separately).</t>
    </r>
  </si>
  <si>
    <t>Cd3. (2 pt)</t>
  </si>
  <si>
    <t>PT2. (2 pts)</t>
  </si>
  <si>
    <t>PT3. (2 pts)</t>
  </si>
  <si>
    <t>PT8. (3 pts)</t>
  </si>
  <si>
    <t>PT1. (1 pts)</t>
  </si>
  <si>
    <t>Amount of time</t>
  </si>
  <si>
    <t>Plenty</t>
  </si>
  <si>
    <t>Too little</t>
  </si>
  <si>
    <t>Way too little</t>
  </si>
  <si>
    <t>No where close</t>
  </si>
  <si>
    <t>CS3. (11 pts)</t>
  </si>
  <si>
    <t>N4. (1 pts)</t>
  </si>
  <si>
    <t>Insert a pivot table below row 14 using the sales table in the JoyCoSales.accdb Access database.  Do not create a table in Excel first.</t>
  </si>
  <si>
    <t>PT6. (2 pt)</t>
  </si>
  <si>
    <t>PT7. (4 pts)</t>
  </si>
  <si>
    <t>*****World Population Trends 1950-2050</t>
  </si>
  <si>
    <t xml:space="preserve">Using the named ranges from the above table (completed in #N1), enter a formulas in the answer boxes below that </t>
  </si>
  <si>
    <t>Using the named ranges above, enter a formula in the answer box that calculates the average monthly precipitation  for all months.</t>
  </si>
  <si>
    <t>Format the alignment of the x axis to have a custom angle of -45</t>
  </si>
  <si>
    <t>Change the legend position to below the chart</t>
  </si>
  <si>
    <t>(Tip: only apply this condition to values in the 3P% that correspond to non-big men.)</t>
  </si>
  <si>
    <t>How many Universities were unranked in 2009 ("NR") that are now ranked in 2010?</t>
  </si>
  <si>
    <t>B) Average Median Starting Salary using the same criteria.</t>
  </si>
  <si>
    <t>A) Total Full Time Enrollment for Private Universities in the Top 25 rankings for 2010 and a Teaching Quality Grade of "A" or "A+". (Use the given criteria in blue.)</t>
  </si>
  <si>
    <r>
      <t xml:space="preserve">Which </t>
    </r>
    <r>
      <rPr>
        <u/>
        <sz val="11"/>
        <color theme="1"/>
        <rFont val="Calibri"/>
        <family val="2"/>
        <scheme val="minor"/>
      </rPr>
      <t>product</t>
    </r>
    <r>
      <rPr>
        <sz val="11"/>
        <color theme="1"/>
        <rFont val="Calibri"/>
        <family val="2"/>
        <scheme val="minor"/>
      </rPr>
      <t xml:space="preserve"> (not amount) had the greatest overall sales revenue?</t>
    </r>
  </si>
  <si>
    <t>What percent of overall total sales (all months) did the product from last question (PT1) have?</t>
  </si>
  <si>
    <t>Criteria Range for problems Db8 through Db12 (Do not change)</t>
  </si>
  <si>
    <t>Use Database Functions (DSUM, DAVERAGE, etc.) to answer the questions below?  Use the criteria in darker blue below without changing it.</t>
  </si>
  <si>
    <t>Format the following cell as dd/m/yyyy h:mm:ss</t>
  </si>
  <si>
    <t>D3. (2 pts)</t>
  </si>
  <si>
    <t>Jane was born at exactly noon on February 16, 1995. How many hours has Jane been alive?  Enter as a formula to give the Excel date and time and then format the cell to show it in hours. (Hint: Use NOW() for the current date and time as it will recalculate when graded.)</t>
  </si>
  <si>
    <t>Answer the following questions by placing formulas in the corresponding cells to the right and/or formatting as needed.</t>
  </si>
  <si>
    <t>D2. (5 pts)</t>
  </si>
  <si>
    <t xml:space="preserve">Create a named formula called "Application_Date" that finds the day an application must </t>
  </si>
  <si>
    <t>Application Date (do not change the formula in the cell to the left)</t>
  </si>
  <si>
    <t>Graduation Date (do not change this value)</t>
  </si>
  <si>
    <t xml:space="preserve">Using a single-cell array formula, </t>
  </si>
  <si>
    <t>(This section will be graded by hand so rows and columns can be inserted or deleted.)</t>
  </si>
  <si>
    <r>
      <t xml:space="preserve">Using </t>
    </r>
    <r>
      <rPr>
        <b/>
        <sz val="10"/>
        <color rgb="FFFF0000"/>
        <rFont val="Arial"/>
        <family val="2"/>
      </rPr>
      <t>arrays</t>
    </r>
    <r>
      <rPr>
        <b/>
        <sz val="10"/>
        <rFont val="Arial"/>
        <family val="2"/>
      </rPr>
      <t xml:space="preserve">, create a cross-tabulation showing total revenue for the three </t>
    </r>
  </si>
  <si>
    <t xml:space="preserve">Highlight the names (Candidate_First and Candidate_Last) of the "non big men" in yellow fill.  We will define "non big men" as Rebound per Game (RPG) &lt; 8. </t>
  </si>
  <si>
    <t>Assessment of the assignment</t>
  </si>
  <si>
    <t xml:space="preserve">About how much time (in minutes) did you spend on this assignment? </t>
  </si>
  <si>
    <t>minutes</t>
  </si>
  <si>
    <t>Other comments:</t>
  </si>
  <si>
    <t>Use circular referencing to solve this equation: X = 22+(3-7X)/X</t>
  </si>
  <si>
    <t>3x+5y=9</t>
  </si>
  <si>
    <t>7x+18y=2</t>
  </si>
  <si>
    <t>You began a project on January 23, 2018 and you are allotted 35 working days (Monday through Friday) to complete it (including the start day). What date is the due date?</t>
  </si>
  <si>
    <t>Average of largest 3</t>
  </si>
  <si>
    <t>Sum of smallest 3</t>
  </si>
  <si>
    <t>Lighting</t>
  </si>
  <si>
    <t>Lumber</t>
  </si>
  <si>
    <t>Electrical</t>
  </si>
  <si>
    <t>World population data from that site can be found below:</t>
  </si>
  <si>
    <t>C1. (1 pts)</t>
  </si>
  <si>
    <t>C2. (3 pts)</t>
  </si>
  <si>
    <t>C9. (2 pt)</t>
  </si>
  <si>
    <t>Total Midyear Population for the World: 1950-2050</t>
  </si>
  <si>
    <t>Year</t>
  </si>
  <si>
    <t>Population</t>
  </si>
  <si>
    <t>Annual Growth Rate (%)</t>
  </si>
  <si>
    <t>Annual Population Change</t>
  </si>
  <si>
    <r>
      <t xml:space="preserve">Plot the linear trend line for </t>
    </r>
    <r>
      <rPr>
        <b/>
        <u/>
        <sz val="11"/>
        <color theme="1"/>
        <rFont val="Calibri"/>
        <family val="2"/>
        <scheme val="minor"/>
      </rPr>
      <t>Annual Growth Rate</t>
    </r>
    <r>
      <rPr>
        <sz val="11"/>
        <color theme="1"/>
        <rFont val="Calibri"/>
        <family val="2"/>
        <scheme val="minor"/>
      </rPr>
      <t>. Show the trend line Slope, Intercept, and R</t>
    </r>
    <r>
      <rPr>
        <sz val="11"/>
        <color theme="1"/>
        <rFont val="Calibri"/>
        <family val="2"/>
      </rPr>
      <t>²</t>
    </r>
    <r>
      <rPr>
        <sz val="11"/>
        <color theme="1"/>
        <rFont val="Calibri"/>
        <family val="2"/>
        <scheme val="minor"/>
      </rPr>
      <t xml:space="preserve"> statistics.</t>
    </r>
  </si>
  <si>
    <r>
      <t xml:space="preserve">On the same chart show the </t>
    </r>
    <r>
      <rPr>
        <b/>
        <u/>
        <sz val="11"/>
        <color theme="1"/>
        <rFont val="Calibri"/>
        <family val="2"/>
        <scheme val="minor"/>
      </rPr>
      <t>annual population change</t>
    </r>
    <r>
      <rPr>
        <sz val="10"/>
        <rFont val="Arial"/>
        <family val="2"/>
      </rPr>
      <t xml:space="preserve"> using a different axis so you can visually compare the two lines</t>
    </r>
  </si>
  <si>
    <r>
      <t>Create a line chart for the</t>
    </r>
    <r>
      <rPr>
        <b/>
        <sz val="11"/>
        <color theme="1"/>
        <rFont val="Calibri"/>
        <family val="2"/>
        <scheme val="minor"/>
      </rPr>
      <t xml:space="preserve"> </t>
    </r>
    <r>
      <rPr>
        <b/>
        <u/>
        <sz val="11"/>
        <color theme="1"/>
        <rFont val="Calibri"/>
        <family val="2"/>
        <scheme val="minor"/>
      </rPr>
      <t>annual growth rate</t>
    </r>
    <r>
      <rPr>
        <sz val="10"/>
        <rFont val="Arial"/>
        <family val="2"/>
      </rPr>
      <t xml:space="preserve"> and </t>
    </r>
    <r>
      <rPr>
        <b/>
        <u/>
        <sz val="10"/>
        <rFont val="Arial"/>
        <family val="2"/>
      </rPr>
      <t>annual population change</t>
    </r>
    <r>
      <rPr>
        <sz val="10"/>
        <rFont val="Arial"/>
        <family val="2"/>
      </rPr>
      <t xml:space="preserve"> by year</t>
    </r>
  </si>
  <si>
    <r>
      <t xml:space="preserve">be submitted, based on the Graduation date, which will ALWAYS be found </t>
    </r>
    <r>
      <rPr>
        <b/>
        <sz val="10"/>
        <rFont val="Arial"/>
        <family val="2"/>
      </rPr>
      <t xml:space="preserve">in the cell above it.  </t>
    </r>
  </si>
  <si>
    <r>
      <t>Applications are due 2 weeks (</t>
    </r>
    <r>
      <rPr>
        <b/>
        <sz val="10"/>
        <rFont val="Arial"/>
        <family val="2"/>
      </rPr>
      <t>14 days</t>
    </r>
    <r>
      <rPr>
        <sz val="10"/>
        <rFont val="Arial"/>
        <family val="2"/>
      </rPr>
      <t>) before graduation.  This named formula MUST work</t>
    </r>
  </si>
  <si>
    <r>
      <t xml:space="preserve">on </t>
    </r>
    <r>
      <rPr>
        <b/>
        <sz val="10"/>
        <rFont val="Arial"/>
        <family val="2"/>
      </rPr>
      <t>any shee</t>
    </r>
    <r>
      <rPr>
        <sz val="10"/>
        <rFont val="Arial"/>
        <family val="2"/>
      </rPr>
      <t>t in the workbook.</t>
    </r>
  </si>
  <si>
    <t>How many schools improved in the rankings in 2010 (lower number rank in 2010 than in 2009)?</t>
  </si>
  <si>
    <t>Add a dynamic title at the top of the chart pointing to the cell C13 below.</t>
  </si>
  <si>
    <t>calculate the Average of the 3 biggest numbers</t>
  </si>
  <si>
    <t xml:space="preserve"> and below it, the sum of the smallest 3 numbers.</t>
  </si>
  <si>
    <t>On this same worksheet, create a pivot chart that nicely presents (shading, etc.) the results of the above question. (NOT a Pivot Table.)</t>
  </si>
  <si>
    <r>
      <t xml:space="preserve">  computes the average temperature</t>
    </r>
    <r>
      <rPr>
        <b/>
        <sz val="11"/>
        <color theme="1"/>
        <rFont val="Calibri"/>
        <family val="2"/>
        <scheme val="minor"/>
      </rPr>
      <t xml:space="preserve"> </t>
    </r>
    <r>
      <rPr>
        <b/>
        <u/>
        <sz val="11"/>
        <color theme="1"/>
        <rFont val="Calibri"/>
        <family val="2"/>
        <scheme val="minor"/>
      </rPr>
      <t>range</t>
    </r>
    <r>
      <rPr>
        <sz val="11"/>
        <color theme="1"/>
        <rFont val="Calibri"/>
        <family val="2"/>
        <scheme val="minor"/>
      </rPr>
      <t xml:space="preserve"> (by taking "Avg. High"  minus " Avg. Low") for the months of January and August (Note they are already averages.)</t>
    </r>
  </si>
  <si>
    <t>Exam1 (v5)</t>
  </si>
  <si>
    <t>Jonah Meherg</t>
  </si>
  <si>
    <t>jsmeherg</t>
  </si>
  <si>
    <t>mjonah768@yahoo.com</t>
  </si>
  <si>
    <t>&gt;= 1</t>
  </si>
  <si>
    <t>&lt;10000</t>
  </si>
  <si>
    <t>&lt;=20</t>
  </si>
  <si>
    <t>&gt;=50000</t>
  </si>
  <si>
    <t>Return on Investment</t>
  </si>
  <si>
    <t>Greater Score</t>
  </si>
  <si>
    <t>Golf Bag</t>
  </si>
  <si>
    <t>Irons</t>
  </si>
  <si>
    <t>Ammunition</t>
  </si>
  <si>
    <t>Fishing Line</t>
  </si>
  <si>
    <t>Rifle</t>
  </si>
  <si>
    <t>Orange Jacket</t>
  </si>
  <si>
    <t>Deer Rifle</t>
  </si>
  <si>
    <t>Basketball Shoes</t>
  </si>
  <si>
    <t>Fishing Pole</t>
  </si>
  <si>
    <t>Basketball</t>
  </si>
  <si>
    <t>Baseball Glove</t>
  </si>
  <si>
    <t>Golf Shoes</t>
  </si>
  <si>
    <t>Bait</t>
  </si>
  <si>
    <t>Golf Balls</t>
  </si>
  <si>
    <t>Sweat Band</t>
  </si>
  <si>
    <t>Gone Fishin Hat</t>
  </si>
  <si>
    <t>Tackle Box</t>
  </si>
  <si>
    <t>Woods</t>
  </si>
  <si>
    <t>Jersey</t>
  </si>
  <si>
    <t>Putter</t>
  </si>
  <si>
    <t>Socks</t>
  </si>
  <si>
    <t>Shorts</t>
  </si>
  <si>
    <t>Basketball Hoop</t>
  </si>
  <si>
    <t>Camo Gloves</t>
  </si>
  <si>
    <t>Camoflage</t>
  </si>
  <si>
    <t>Binoculars</t>
  </si>
  <si>
    <t>Sum of Amount</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</si>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</sst>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_(* #,##0_);_(* \(#,##0\);_(* &quot;-&quot;??_);_(@_)"/>
    <numFmt numFmtId="165" formatCode="mmm\ d\ yyyy"/>
    <numFmt numFmtId="166" formatCode="0.0"/>
    <numFmt numFmtId="167" formatCode="&quot;$&quot;#,##0"/>
    <numFmt numFmtId="168" formatCode="[h]"/>
    <numFmt numFmtId="169" formatCode="#,##0.0000"/>
    <numFmt numFmtId="170" formatCode="0.000"/>
    <numFmt numFmtId="171" formatCode="[$-409]mmmm\ d\,\ yyyy;@"/>
    <numFmt numFmtId="172" formatCode="dd/m/yyyy\ h:mm:ss"/>
  </numFmts>
  <fonts count="5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0"/>
      <color indexed="9"/>
      <name val="Arial"/>
      <family val="2"/>
    </font>
    <font>
      <sz val="14"/>
      <name val="Arial"/>
      <family val="2"/>
    </font>
    <font>
      <sz val="10"/>
      <name val="Arial"/>
      <family val="2"/>
    </font>
    <font>
      <sz val="11"/>
      <color rgb="FFFF0000"/>
      <name val="Calibri"/>
      <family val="2"/>
      <scheme val="minor"/>
    </font>
    <font>
      <b/>
      <sz val="20"/>
      <color theme="1"/>
      <name val="Calibri"/>
      <family val="2"/>
      <scheme val="minor"/>
    </font>
    <font>
      <u/>
      <sz val="11"/>
      <color theme="10"/>
      <name val="Calibri"/>
      <family val="2"/>
    </font>
    <font>
      <b/>
      <sz val="11"/>
      <color theme="1"/>
      <name val="Calibri"/>
      <family val="2"/>
      <scheme val="minor"/>
    </font>
    <font>
      <sz val="10"/>
      <color theme="1"/>
      <name val="Arial"/>
      <family val="2"/>
    </font>
    <font>
      <u/>
      <sz val="11"/>
      <color theme="1"/>
      <name val="Calibri"/>
      <family val="2"/>
      <scheme val="minor"/>
    </font>
    <font>
      <b/>
      <sz val="16"/>
      <color theme="1"/>
      <name val="Calibri"/>
      <family val="2"/>
      <scheme val="minor"/>
    </font>
    <font>
      <sz val="10"/>
      <color theme="1"/>
      <name val="Arial Unicode MS"/>
      <family val="2"/>
    </font>
    <font>
      <b/>
      <sz val="16"/>
      <name val="Arial"/>
      <family val="2"/>
    </font>
    <font>
      <b/>
      <u/>
      <sz val="10"/>
      <name val="Arial"/>
      <family val="2"/>
    </font>
    <font>
      <b/>
      <u/>
      <sz val="11"/>
      <color theme="1"/>
      <name val="Calibri"/>
      <family val="2"/>
      <scheme val="minor"/>
    </font>
    <font>
      <i/>
      <sz val="10"/>
      <color theme="1"/>
      <name val="Calibri"/>
      <family val="2"/>
      <scheme val="minor"/>
    </font>
    <font>
      <b/>
      <i/>
      <sz val="11"/>
      <color rgb="FF000000"/>
      <name val="Calibri"/>
      <family val="2"/>
      <scheme val="minor"/>
    </font>
    <font>
      <i/>
      <sz val="11"/>
      <color rgb="FF000000"/>
      <name val="Calibri"/>
      <family val="2"/>
      <scheme val="minor"/>
    </font>
    <font>
      <sz val="11"/>
      <color theme="1"/>
      <name val="Arial"/>
      <family val="2"/>
    </font>
    <font>
      <sz val="10"/>
      <color theme="1"/>
      <name val="Calibri"/>
      <family val="2"/>
      <scheme val="minor"/>
    </font>
    <font>
      <b/>
      <sz val="10"/>
      <color theme="0"/>
      <name val="Arial"/>
      <family val="2"/>
    </font>
    <font>
      <i/>
      <sz val="11"/>
      <color theme="1"/>
      <name val="Calibri"/>
      <family val="2"/>
      <scheme val="minor"/>
    </font>
    <font>
      <sz val="8"/>
      <color rgb="FFFF0000"/>
      <name val="Arial"/>
      <family val="2"/>
    </font>
    <font>
      <sz val="10"/>
      <color rgb="FFFF0000"/>
      <name val="Arial"/>
      <family val="2"/>
    </font>
    <font>
      <u/>
      <sz val="11"/>
      <color rgb="FFFF0000"/>
      <name val="Calibri"/>
      <family val="2"/>
      <scheme val="minor"/>
    </font>
    <font>
      <sz val="12"/>
      <name val="Arial"/>
      <family val="2"/>
    </font>
    <font>
      <sz val="8"/>
      <color rgb="FF455B73"/>
      <name val="Verdana"/>
      <family val="2"/>
    </font>
    <font>
      <sz val="11"/>
      <color theme="1"/>
      <name val="Calibri"/>
      <family val="2"/>
    </font>
    <font>
      <u/>
      <sz val="10"/>
      <name val="Arial"/>
      <family val="2"/>
    </font>
    <font>
      <b/>
      <sz val="10"/>
      <color rgb="FFFF0000"/>
      <name val="Arial"/>
      <family val="2"/>
    </font>
    <font>
      <b/>
      <sz val="8"/>
      <name val="Verdana"/>
      <family val="2"/>
    </font>
    <font>
      <sz val="10"/>
      <name val="Arial"/>
      <family val="2"/>
    </font>
    <font>
      <b/>
      <sz val="11"/>
      <color rgb="FFFF0000"/>
      <name val="Calibri"/>
      <family val="2"/>
      <scheme val="minor"/>
    </font>
  </fonts>
  <fills count="14">
    <fill>
      <patternFill patternType="none"/>
    </fill>
    <fill>
      <patternFill patternType="gray125"/>
    </fill>
    <fill>
      <patternFill patternType="solid">
        <fgColor indexed="37"/>
        <bgColor indexed="64"/>
      </patternFill>
    </fill>
    <fill>
      <patternFill patternType="solid">
        <fgColor indexed="9"/>
        <bgColor indexed="64"/>
      </patternFill>
    </fill>
    <fill>
      <patternFill patternType="solid">
        <fgColor indexed="43"/>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FF"/>
        <bgColor indexed="64"/>
      </patternFill>
    </fill>
    <fill>
      <patternFill patternType="solid">
        <fgColor indexed="13"/>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9" tint="0.79998168889431442"/>
        <bgColor indexed="64"/>
      </patternFill>
    </fill>
  </fills>
  <borders count="28">
    <border>
      <left/>
      <right/>
      <top/>
      <bottom/>
      <diagonal/>
    </border>
    <border>
      <left style="thick">
        <color indexed="51"/>
      </left>
      <right/>
      <top style="thick">
        <color indexed="51"/>
      </top>
      <bottom style="thick">
        <color indexed="5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rgb="FF111111"/>
      </left>
      <right style="thin">
        <color rgb="FF111111"/>
      </right>
      <top style="thin">
        <color rgb="FF111111"/>
      </top>
      <bottom style="thin">
        <color rgb="FF111111"/>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s>
  <cellStyleXfs count="25">
    <xf numFmtId="0" fontId="0" fillId="0" borderId="0"/>
    <xf numFmtId="0" fontId="26" fillId="2" borderId="1" applyNumberFormat="0" applyBorder="0" applyAlignment="0">
      <alignment horizontal="left" wrapText="1"/>
    </xf>
    <xf numFmtId="43" fontId="28" fillId="0" borderId="0" applyFont="0" applyFill="0" applyBorder="0" applyAlignment="0" applyProtection="0"/>
    <xf numFmtId="44" fontId="28" fillId="0" borderId="0" applyFont="0" applyFill="0" applyBorder="0" applyAlignment="0" applyProtection="0"/>
    <xf numFmtId="0" fontId="23" fillId="0" borderId="0"/>
    <xf numFmtId="0" fontId="28" fillId="0" borderId="0"/>
    <xf numFmtId="165" fontId="23" fillId="3" borderId="0"/>
    <xf numFmtId="165" fontId="28" fillId="3" borderId="0"/>
    <xf numFmtId="0" fontId="28" fillId="0" borderId="0"/>
    <xf numFmtId="0" fontId="22" fillId="0" borderId="0"/>
    <xf numFmtId="0" fontId="31" fillId="0" borderId="0" applyNumberFormat="0" applyFill="0" applyBorder="0" applyAlignment="0" applyProtection="0">
      <alignment vertical="top"/>
      <protection locked="0"/>
    </xf>
    <xf numFmtId="0" fontId="21" fillId="0" borderId="0"/>
    <xf numFmtId="0" fontId="23" fillId="0" borderId="0"/>
    <xf numFmtId="9" fontId="23" fillId="0" borderId="0" applyFont="0" applyFill="0" applyBorder="0" applyAlignment="0" applyProtection="0"/>
    <xf numFmtId="0" fontId="23" fillId="0" borderId="0"/>
    <xf numFmtId="43" fontId="23" fillId="0" borderId="0" applyFont="0" applyFill="0" applyBorder="0" applyAlignment="0" applyProtection="0"/>
    <xf numFmtId="44" fontId="21" fillId="0" borderId="0" applyFont="0" applyFill="0" applyBorder="0" applyAlignment="0" applyProtection="0"/>
    <xf numFmtId="9" fontId="21" fillId="0" borderId="0" applyFont="0" applyFill="0" applyBorder="0" applyAlignment="0" applyProtection="0"/>
    <xf numFmtId="0" fontId="23" fillId="0" borderId="0"/>
    <xf numFmtId="0" fontId="20" fillId="0" borderId="0"/>
    <xf numFmtId="44" fontId="23" fillId="0" borderId="0" applyFont="0" applyFill="0" applyBorder="0" applyAlignment="0" applyProtection="0"/>
    <xf numFmtId="0" fontId="19" fillId="0" borderId="0"/>
    <xf numFmtId="0" fontId="17" fillId="0" borderId="0"/>
    <xf numFmtId="43" fontId="56" fillId="0" borderId="0" applyFont="0" applyFill="0" applyBorder="0" applyAlignment="0" applyProtection="0"/>
    <xf numFmtId="0" fontId="8" fillId="0" borderId="0"/>
  </cellStyleXfs>
  <cellXfs count="232">
    <xf numFmtId="0" fontId="0" fillId="0" borderId="0" xfId="0"/>
    <xf numFmtId="0" fontId="22" fillId="0" borderId="0" xfId="9"/>
    <xf numFmtId="0" fontId="30" fillId="6" borderId="10" xfId="9" applyFont="1" applyFill="1" applyBorder="1" applyAlignment="1"/>
    <xf numFmtId="0" fontId="28" fillId="0" borderId="0" xfId="8"/>
    <xf numFmtId="0" fontId="22" fillId="0" borderId="0" xfId="9" applyFont="1" applyAlignment="1">
      <alignment horizontal="right"/>
    </xf>
    <xf numFmtId="0" fontId="22" fillId="0" borderId="0" xfId="9" applyAlignment="1">
      <alignment horizontal="left"/>
    </xf>
    <xf numFmtId="14" fontId="22" fillId="0" borderId="0" xfId="9" applyNumberFormat="1"/>
    <xf numFmtId="0" fontId="29" fillId="0" borderId="0" xfId="9" applyFont="1"/>
    <xf numFmtId="0" fontId="21" fillId="0" borderId="0" xfId="9" applyFont="1"/>
    <xf numFmtId="0" fontId="21" fillId="0" borderId="0" xfId="11"/>
    <xf numFmtId="0" fontId="32" fillId="0" borderId="0" xfId="11" applyFont="1"/>
    <xf numFmtId="0" fontId="21" fillId="0" borderId="0" xfId="11" applyFill="1"/>
    <xf numFmtId="0" fontId="21" fillId="0" borderId="0" xfId="11" applyFill="1" applyAlignment="1">
      <alignment horizontal="left"/>
    </xf>
    <xf numFmtId="0" fontId="25" fillId="0" borderId="0" xfId="12" applyFont="1" applyFill="1" applyBorder="1" applyAlignment="1">
      <alignment horizontal="left"/>
    </xf>
    <xf numFmtId="0" fontId="23" fillId="0" borderId="0" xfId="12" applyFill="1" applyBorder="1" applyAlignment="1">
      <alignment horizontal="left"/>
    </xf>
    <xf numFmtId="0" fontId="23" fillId="0" borderId="0" xfId="12" applyFont="1" applyFill="1" applyBorder="1" applyAlignment="1">
      <alignment horizontal="left"/>
    </xf>
    <xf numFmtId="0" fontId="36" fillId="0" borderId="0" xfId="11" applyFont="1"/>
    <xf numFmtId="0" fontId="21" fillId="0" borderId="0" xfId="11" applyFill="1" applyBorder="1"/>
    <xf numFmtId="0" fontId="23" fillId="0" borderId="0" xfId="14" applyFont="1"/>
    <xf numFmtId="1" fontId="23" fillId="0" borderId="0" xfId="14" applyNumberFormat="1" applyFont="1"/>
    <xf numFmtId="0" fontId="23" fillId="0" borderId="0" xfId="14" applyFont="1" applyFill="1"/>
    <xf numFmtId="164" fontId="23" fillId="0" borderId="0" xfId="15" applyNumberFormat="1" applyFont="1" applyFill="1"/>
    <xf numFmtId="4" fontId="21" fillId="0" borderId="0" xfId="11" applyNumberFormat="1"/>
    <xf numFmtId="4" fontId="21" fillId="5" borderId="2" xfId="11" applyNumberFormat="1" applyFill="1" applyBorder="1"/>
    <xf numFmtId="0" fontId="21" fillId="0" borderId="0" xfId="11" applyAlignment="1"/>
    <xf numFmtId="0" fontId="24" fillId="0" borderId="0" xfId="14" applyFont="1"/>
    <xf numFmtId="0" fontId="21" fillId="5" borderId="2" xfId="11" applyFill="1" applyBorder="1"/>
    <xf numFmtId="0" fontId="37" fillId="0" borderId="0" xfId="14" applyFont="1"/>
    <xf numFmtId="0" fontId="21" fillId="0" borderId="0" xfId="11" applyAlignment="1">
      <alignment horizontal="center"/>
    </xf>
    <xf numFmtId="10" fontId="21" fillId="0" borderId="0" xfId="11" quotePrefix="1" applyNumberFormat="1"/>
    <xf numFmtId="10" fontId="21" fillId="0" borderId="0" xfId="11" applyNumberFormat="1" applyFill="1"/>
    <xf numFmtId="0" fontId="35" fillId="4" borderId="11" xfId="11" applyFont="1" applyFill="1" applyBorder="1" applyAlignment="1">
      <alignment horizontal="centerContinuous"/>
    </xf>
    <xf numFmtId="0" fontId="35" fillId="4" borderId="10" xfId="11" applyFont="1" applyFill="1" applyBorder="1" applyAlignment="1">
      <alignment horizontal="centerContinuous"/>
    </xf>
    <xf numFmtId="0" fontId="35" fillId="4" borderId="9" xfId="11" applyFont="1" applyFill="1" applyBorder="1" applyAlignment="1">
      <alignment horizontal="centerContinuous"/>
    </xf>
    <xf numFmtId="166" fontId="21" fillId="0" borderId="0" xfId="11" applyNumberFormat="1"/>
    <xf numFmtId="49" fontId="21" fillId="0" borderId="0" xfId="11" applyNumberFormat="1"/>
    <xf numFmtId="0" fontId="39" fillId="0" borderId="0" xfId="11" applyFont="1"/>
    <xf numFmtId="0" fontId="39" fillId="0" borderId="0" xfId="11" applyFont="1" applyAlignment="1"/>
    <xf numFmtId="0" fontId="21" fillId="0" borderId="0" xfId="11" applyFont="1"/>
    <xf numFmtId="0" fontId="40" fillId="0" borderId="0" xfId="11" applyFont="1"/>
    <xf numFmtId="0" fontId="41" fillId="0" borderId="0" xfId="11" applyFont="1"/>
    <xf numFmtId="0" fontId="43" fillId="0" borderId="14" xfId="11" applyFont="1" applyFill="1" applyBorder="1" applyAlignment="1">
      <alignment wrapText="1"/>
    </xf>
    <xf numFmtId="0" fontId="33" fillId="0" borderId="14" xfId="11" applyFont="1" applyFill="1" applyBorder="1" applyAlignment="1">
      <alignment wrapText="1"/>
    </xf>
    <xf numFmtId="0" fontId="43" fillId="0" borderId="2" xfId="11" applyFont="1" applyFill="1" applyBorder="1" applyAlignment="1">
      <alignment wrapText="1"/>
    </xf>
    <xf numFmtId="0" fontId="33" fillId="0" borderId="2" xfId="11" applyFont="1" applyFill="1" applyBorder="1" applyAlignment="1">
      <alignment wrapText="1"/>
    </xf>
    <xf numFmtId="0" fontId="43" fillId="0" borderId="4" xfId="11" applyFont="1" applyFill="1" applyBorder="1" applyAlignment="1">
      <alignment wrapText="1"/>
    </xf>
    <xf numFmtId="0" fontId="33" fillId="0" borderId="4" xfId="11" applyFont="1" applyFill="1" applyBorder="1" applyAlignment="1">
      <alignment wrapText="1"/>
    </xf>
    <xf numFmtId="0" fontId="44" fillId="0" borderId="0" xfId="11" applyFont="1" applyFill="1"/>
    <xf numFmtId="0" fontId="33" fillId="0" borderId="15" xfId="11" applyFont="1" applyFill="1" applyBorder="1" applyAlignment="1">
      <alignment horizontal="center" wrapText="1"/>
    </xf>
    <xf numFmtId="0" fontId="33" fillId="0" borderId="8" xfId="11" applyFont="1" applyFill="1" applyBorder="1" applyAlignment="1">
      <alignment horizontal="center" wrapText="1"/>
    </xf>
    <xf numFmtId="0" fontId="33" fillId="0" borderId="7" xfId="11" applyFont="1" applyFill="1" applyBorder="1" applyAlignment="1">
      <alignment horizontal="center" wrapText="1"/>
    </xf>
    <xf numFmtId="0" fontId="32" fillId="0" borderId="0" xfId="11" applyFont="1" applyFill="1"/>
    <xf numFmtId="0" fontId="33" fillId="0" borderId="16" xfId="11" applyFont="1" applyFill="1" applyBorder="1" applyAlignment="1">
      <alignment horizontal="center" wrapText="1"/>
    </xf>
    <xf numFmtId="0" fontId="33" fillId="0" borderId="13" xfId="11" applyFont="1" applyFill="1" applyBorder="1" applyAlignment="1">
      <alignment horizontal="center" wrapText="1"/>
    </xf>
    <xf numFmtId="0" fontId="33" fillId="0" borderId="12" xfId="11" applyFont="1" applyFill="1" applyBorder="1" applyAlignment="1">
      <alignment horizontal="center" wrapText="1"/>
    </xf>
    <xf numFmtId="0" fontId="32" fillId="0" borderId="0" xfId="11" applyFont="1" applyFill="1" applyBorder="1"/>
    <xf numFmtId="0" fontId="46" fillId="0" borderId="0" xfId="11" applyFont="1"/>
    <xf numFmtId="0" fontId="47" fillId="0" borderId="0" xfId="14" quotePrefix="1" applyFont="1"/>
    <xf numFmtId="0" fontId="21" fillId="5" borderId="2" xfId="11" applyFill="1" applyBorder="1" applyAlignment="1">
      <alignment horizontal="left"/>
    </xf>
    <xf numFmtId="10" fontId="0" fillId="5" borderId="2" xfId="17" applyNumberFormat="1" applyFont="1" applyFill="1" applyBorder="1" applyAlignment="1">
      <alignment horizontal="left"/>
    </xf>
    <xf numFmtId="10" fontId="0" fillId="5" borderId="14" xfId="17" applyNumberFormat="1" applyFont="1" applyFill="1" applyBorder="1" applyAlignment="1">
      <alignment horizontal="left"/>
    </xf>
    <xf numFmtId="0" fontId="29" fillId="0" borderId="0" xfId="11" applyFont="1" applyAlignment="1"/>
    <xf numFmtId="0" fontId="29" fillId="0" borderId="0" xfId="11" applyFont="1"/>
    <xf numFmtId="0" fontId="29" fillId="0" borderId="0" xfId="11" applyFont="1" applyFill="1" applyBorder="1"/>
    <xf numFmtId="0" fontId="48" fillId="0" borderId="0" xfId="14" applyFont="1"/>
    <xf numFmtId="0" fontId="49" fillId="0" borderId="0" xfId="11" applyFont="1" applyFill="1"/>
    <xf numFmtId="0" fontId="23" fillId="0" borderId="0" xfId="14"/>
    <xf numFmtId="0" fontId="23" fillId="0" borderId="0" xfId="14" applyBorder="1"/>
    <xf numFmtId="0" fontId="23" fillId="0" borderId="0" xfId="14" applyFill="1"/>
    <xf numFmtId="0" fontId="25" fillId="0" borderId="0" xfId="14" applyFont="1" applyFill="1"/>
    <xf numFmtId="0" fontId="21" fillId="0" borderId="0" xfId="11" applyFill="1" applyBorder="1" applyAlignment="1">
      <alignment wrapText="1"/>
    </xf>
    <xf numFmtId="0" fontId="32" fillId="0" borderId="18" xfId="11" applyFont="1" applyFill="1" applyBorder="1" applyAlignment="1">
      <alignment horizontal="center" wrapText="1"/>
    </xf>
    <xf numFmtId="0" fontId="21" fillId="7" borderId="18" xfId="11" applyFill="1" applyBorder="1" applyAlignment="1">
      <alignment horizontal="center" wrapText="1"/>
    </xf>
    <xf numFmtId="0" fontId="21" fillId="0" borderId="18" xfId="11" applyFill="1" applyBorder="1" applyAlignment="1">
      <alignment wrapText="1"/>
    </xf>
    <xf numFmtId="0" fontId="21" fillId="0" borderId="0" xfId="11" applyBorder="1" applyAlignment="1">
      <alignment horizontal="center" wrapText="1"/>
    </xf>
    <xf numFmtId="0" fontId="21" fillId="0" borderId="18" xfId="11" applyBorder="1" applyAlignment="1">
      <alignment horizontal="center" wrapText="1"/>
    </xf>
    <xf numFmtId="0" fontId="21" fillId="0" borderId="18" xfId="11" applyBorder="1" applyAlignment="1">
      <alignment wrapText="1"/>
    </xf>
    <xf numFmtId="0" fontId="32" fillId="0" borderId="18" xfId="11" applyFont="1" applyBorder="1" applyAlignment="1">
      <alignment horizontal="center" wrapText="1"/>
    </xf>
    <xf numFmtId="167" fontId="21" fillId="0" borderId="18" xfId="11" applyNumberFormat="1" applyBorder="1" applyAlignment="1">
      <alignment horizontal="center" wrapText="1"/>
    </xf>
    <xf numFmtId="0" fontId="21" fillId="0" borderId="0" xfId="11" quotePrefix="1"/>
    <xf numFmtId="4" fontId="25" fillId="0" borderId="0" xfId="11" applyNumberFormat="1" applyFont="1" applyFill="1" applyBorder="1"/>
    <xf numFmtId="0" fontId="32" fillId="0" borderId="3" xfId="11" applyFont="1" applyBorder="1" applyAlignment="1">
      <alignment horizontal="center"/>
    </xf>
    <xf numFmtId="0" fontId="32" fillId="0" borderId="3" xfId="11" applyFont="1" applyFill="1" applyBorder="1" applyAlignment="1">
      <alignment horizontal="center" wrapText="1"/>
    </xf>
    <xf numFmtId="0" fontId="20" fillId="0" borderId="0" xfId="19"/>
    <xf numFmtId="38" fontId="23" fillId="0" borderId="0" xfId="20" applyNumberFormat="1" applyFont="1"/>
    <xf numFmtId="14" fontId="23" fillId="0" borderId="0" xfId="14" applyNumberFormat="1"/>
    <xf numFmtId="6" fontId="23" fillId="5" borderId="2" xfId="14" applyNumberFormat="1" applyFill="1" applyBorder="1"/>
    <xf numFmtId="14" fontId="23" fillId="8" borderId="2" xfId="14" applyNumberFormat="1" applyFill="1" applyBorder="1"/>
    <xf numFmtId="0" fontId="23" fillId="8" borderId="2" xfId="14" applyFill="1" applyBorder="1"/>
    <xf numFmtId="14" fontId="23" fillId="0" borderId="0" xfId="14" applyNumberFormat="1" applyFill="1"/>
    <xf numFmtId="0" fontId="38" fillId="0" borderId="0" xfId="14" applyFont="1" applyFill="1" applyAlignment="1">
      <alignment horizontal="center"/>
    </xf>
    <xf numFmtId="0" fontId="50" fillId="0" borderId="0" xfId="14" applyFont="1"/>
    <xf numFmtId="0" fontId="23" fillId="0" borderId="0" xfId="14" applyFill="1" applyBorder="1"/>
    <xf numFmtId="0" fontId="25" fillId="0" borderId="0" xfId="14" applyFont="1" applyFill="1" applyBorder="1"/>
    <xf numFmtId="0" fontId="32" fillId="0" borderId="0" xfId="19" applyFont="1"/>
    <xf numFmtId="0" fontId="20" fillId="0" borderId="19" xfId="19" applyBorder="1" applyAlignment="1">
      <alignment horizontal="center"/>
    </xf>
    <xf numFmtId="0" fontId="20" fillId="0" borderId="20" xfId="19" applyBorder="1" applyAlignment="1">
      <alignment horizontal="center"/>
    </xf>
    <xf numFmtId="0" fontId="51" fillId="9" borderId="20" xfId="19" applyFont="1" applyFill="1" applyBorder="1" applyAlignment="1">
      <alignment horizontal="center" vertical="top" wrapText="1"/>
    </xf>
    <xf numFmtId="0" fontId="20" fillId="0" borderId="22" xfId="19" applyBorder="1" applyAlignment="1">
      <alignment horizontal="center"/>
    </xf>
    <xf numFmtId="0" fontId="20" fillId="0" borderId="2" xfId="19" applyBorder="1" applyAlignment="1">
      <alignment horizontal="center"/>
    </xf>
    <xf numFmtId="0" fontId="51" fillId="9" borderId="2" xfId="19" applyFont="1" applyFill="1" applyBorder="1" applyAlignment="1">
      <alignment horizontal="center" vertical="top" wrapText="1"/>
    </xf>
    <xf numFmtId="0" fontId="20" fillId="0" borderId="26" xfId="19" applyBorder="1" applyAlignment="1">
      <alignment horizontal="center"/>
    </xf>
    <xf numFmtId="0" fontId="19" fillId="0" borderId="0" xfId="19" applyFont="1"/>
    <xf numFmtId="0" fontId="19" fillId="0" borderId="0" xfId="21"/>
    <xf numFmtId="0" fontId="41" fillId="0" borderId="0" xfId="21" applyFont="1"/>
    <xf numFmtId="0" fontId="42" fillId="0" borderId="0" xfId="21" applyFont="1"/>
    <xf numFmtId="0" fontId="18" fillId="0" borderId="0" xfId="11" applyFont="1" applyFill="1"/>
    <xf numFmtId="0" fontId="21" fillId="0" borderId="0" xfId="11" applyAlignment="1"/>
    <xf numFmtId="0" fontId="27" fillId="0" borderId="0" xfId="14" applyFont="1"/>
    <xf numFmtId="0" fontId="23" fillId="10" borderId="3" xfId="14" applyFill="1" applyBorder="1"/>
    <xf numFmtId="0" fontId="23" fillId="0" borderId="0" xfId="14" applyAlignment="1">
      <alignment horizontal="center"/>
    </xf>
    <xf numFmtId="0" fontId="17" fillId="0" borderId="0" xfId="19" applyFont="1"/>
    <xf numFmtId="0" fontId="35" fillId="0" borderId="0" xfId="11" applyFont="1" applyFill="1" applyBorder="1" applyAlignment="1">
      <alignment horizontal="center"/>
    </xf>
    <xf numFmtId="0" fontId="21" fillId="0" borderId="0" xfId="11" applyFill="1" applyBorder="1" applyAlignment="1">
      <alignment horizontal="center"/>
    </xf>
    <xf numFmtId="49" fontId="21" fillId="0" borderId="0" xfId="11" applyNumberFormat="1" applyFill="1"/>
    <xf numFmtId="49" fontId="16" fillId="0" borderId="0" xfId="11" applyNumberFormat="1" applyFont="1"/>
    <xf numFmtId="0" fontId="45" fillId="11" borderId="13" xfId="11" applyFont="1" applyFill="1" applyBorder="1" applyAlignment="1">
      <alignment horizontal="center" wrapText="1"/>
    </xf>
    <xf numFmtId="0" fontId="45" fillId="11" borderId="12" xfId="11" applyFont="1" applyFill="1" applyBorder="1" applyAlignment="1">
      <alignment horizontal="center" wrapText="1"/>
    </xf>
    <xf numFmtId="0" fontId="21" fillId="12" borderId="0" xfId="11" applyFill="1" applyBorder="1"/>
    <xf numFmtId="0" fontId="23" fillId="12" borderId="0" xfId="14" applyFont="1" applyFill="1"/>
    <xf numFmtId="0" fontId="45" fillId="11" borderId="13" xfId="11" applyNumberFormat="1" applyFont="1" applyFill="1" applyBorder="1" applyAlignment="1">
      <alignment horizontal="center" wrapText="1"/>
    </xf>
    <xf numFmtId="0" fontId="32" fillId="0" borderId="0" xfId="11" applyFont="1" applyAlignment="1">
      <alignment horizontal="left"/>
    </xf>
    <xf numFmtId="0" fontId="15" fillId="0" borderId="0" xfId="19" applyFont="1"/>
    <xf numFmtId="0" fontId="14" fillId="0" borderId="0" xfId="11" applyFont="1" applyAlignment="1"/>
    <xf numFmtId="0" fontId="13" fillId="0" borderId="0" xfId="11" applyFont="1"/>
    <xf numFmtId="0" fontId="12" fillId="0" borderId="0" xfId="19" applyFont="1"/>
    <xf numFmtId="0" fontId="12" fillId="0" borderId="0" xfId="19" applyFont="1" applyFill="1" applyBorder="1"/>
    <xf numFmtId="0" fontId="12" fillId="0" borderId="0" xfId="11" applyFont="1"/>
    <xf numFmtId="0" fontId="11" fillId="0" borderId="0" xfId="11" applyFont="1"/>
    <xf numFmtId="0" fontId="19" fillId="0" borderId="0" xfId="21" applyAlignment="1">
      <alignment horizontal="left" wrapText="1"/>
    </xf>
    <xf numFmtId="0" fontId="19" fillId="0" borderId="0" xfId="21" applyFont="1" applyAlignment="1">
      <alignment horizontal="left" vertical="center"/>
    </xf>
    <xf numFmtId="0" fontId="0" fillId="0" borderId="0" xfId="0" applyAlignment="1">
      <alignment horizontal="left"/>
    </xf>
    <xf numFmtId="0" fontId="23" fillId="0" borderId="0" xfId="0" applyFont="1" applyFill="1"/>
    <xf numFmtId="0" fontId="0" fillId="0" borderId="0" xfId="0" applyFill="1"/>
    <xf numFmtId="1" fontId="23" fillId="8" borderId="2" xfId="14" applyNumberFormat="1" applyFill="1" applyBorder="1"/>
    <xf numFmtId="0" fontId="9" fillId="0" borderId="0" xfId="11" applyFont="1"/>
    <xf numFmtId="0" fontId="20" fillId="13" borderId="23" xfId="19" applyFill="1" applyBorder="1" applyAlignment="1">
      <alignment horizontal="center"/>
    </xf>
    <xf numFmtId="0" fontId="20" fillId="13" borderId="21" xfId="19" applyFill="1" applyBorder="1" applyAlignment="1">
      <alignment horizontal="center"/>
    </xf>
    <xf numFmtId="0" fontId="55" fillId="13" borderId="25" xfId="19" applyFont="1" applyFill="1" applyBorder="1" applyAlignment="1">
      <alignment horizontal="center" vertical="top" wrapText="1"/>
    </xf>
    <xf numFmtId="0" fontId="55" fillId="13" borderId="24" xfId="19" applyFont="1" applyFill="1" applyBorder="1" applyAlignment="1">
      <alignment horizontal="center" vertical="top" wrapText="1"/>
    </xf>
    <xf numFmtId="0" fontId="0" fillId="0" borderId="0" xfId="14" applyFont="1"/>
    <xf numFmtId="10" fontId="8" fillId="0" borderId="0" xfId="11" applyNumberFormat="1" applyFont="1" applyFill="1"/>
    <xf numFmtId="0" fontId="8" fillId="0" borderId="0" xfId="11" applyFont="1" applyBorder="1" applyAlignment="1">
      <alignment horizontal="center"/>
    </xf>
    <xf numFmtId="169" fontId="21" fillId="5" borderId="2" xfId="11" applyNumberFormat="1" applyFill="1" applyBorder="1"/>
    <xf numFmtId="0" fontId="57" fillId="0" borderId="0" xfId="11" applyFont="1" applyFill="1" applyBorder="1" applyAlignment="1">
      <alignment wrapText="1"/>
    </xf>
    <xf numFmtId="0" fontId="57" fillId="0" borderId="0" xfId="11" applyFont="1" applyAlignment="1">
      <alignment horizontal="center"/>
    </xf>
    <xf numFmtId="39" fontId="21" fillId="0" borderId="0" xfId="23" applyNumberFormat="1" applyFont="1"/>
    <xf numFmtId="39" fontId="21" fillId="0" borderId="3" xfId="23" applyNumberFormat="1" applyFont="1" applyBorder="1"/>
    <xf numFmtId="39" fontId="21" fillId="6" borderId="3" xfId="23" applyNumberFormat="1" applyFont="1" applyFill="1" applyBorder="1"/>
    <xf numFmtId="0" fontId="32" fillId="0" borderId="2" xfId="11" applyFont="1" applyFill="1" applyBorder="1" applyAlignment="1">
      <alignment horizontal="center" wrapText="1"/>
    </xf>
    <xf numFmtId="0" fontId="21" fillId="0" borderId="2" xfId="11" applyBorder="1"/>
    <xf numFmtId="0" fontId="8" fillId="0" borderId="0" xfId="24"/>
    <xf numFmtId="6" fontId="8" fillId="0" borderId="0" xfId="24" applyNumberFormat="1"/>
    <xf numFmtId="44" fontId="8" fillId="0" borderId="0" xfId="24" applyNumberFormat="1"/>
    <xf numFmtId="0" fontId="32" fillId="0" borderId="0" xfId="24" applyFont="1"/>
    <xf numFmtId="0" fontId="8" fillId="0" borderId="0" xfId="24" applyFill="1"/>
    <xf numFmtId="0" fontId="23" fillId="5" borderId="2" xfId="14" applyFill="1" applyBorder="1"/>
    <xf numFmtId="0" fontId="35" fillId="4" borderId="11" xfId="24" applyFont="1" applyFill="1" applyBorder="1" applyAlignment="1">
      <alignment horizontal="centerContinuous"/>
    </xf>
    <xf numFmtId="0" fontId="35" fillId="4" borderId="10" xfId="24" applyFont="1" applyFill="1" applyBorder="1" applyAlignment="1">
      <alignment horizontal="centerContinuous"/>
    </xf>
    <xf numFmtId="0" fontId="35" fillId="4" borderId="9" xfId="24" applyFont="1" applyFill="1" applyBorder="1" applyAlignment="1">
      <alignment horizontal="centerContinuous"/>
    </xf>
    <xf numFmtId="168" fontId="19" fillId="5" borderId="2" xfId="21" applyNumberFormat="1" applyFill="1" applyBorder="1" applyAlignment="1">
      <alignment horizontal="center" vertical="center"/>
    </xf>
    <xf numFmtId="0" fontId="7" fillId="0" borderId="0" xfId="11" applyFont="1"/>
    <xf numFmtId="1" fontId="21" fillId="0" borderId="0" xfId="11" applyNumberFormat="1"/>
    <xf numFmtId="3" fontId="21" fillId="0" borderId="0" xfId="11" applyNumberFormat="1"/>
    <xf numFmtId="170" fontId="21" fillId="0" borderId="0" xfId="11" applyNumberFormat="1"/>
    <xf numFmtId="0" fontId="39" fillId="6" borderId="5" xfId="11" applyFont="1" applyFill="1" applyBorder="1" applyAlignment="1">
      <alignment horizontal="center"/>
    </xf>
    <xf numFmtId="0" fontId="39" fillId="6" borderId="17" xfId="11" applyFont="1" applyFill="1" applyBorder="1" applyAlignment="1">
      <alignment horizontal="center"/>
    </xf>
    <xf numFmtId="0" fontId="39" fillId="6" borderId="17" xfId="11" applyFont="1" applyFill="1" applyBorder="1" applyAlignment="1">
      <alignment horizontal="center" wrapText="1"/>
    </xf>
    <xf numFmtId="0" fontId="39" fillId="6" borderId="6" xfId="11" applyFont="1" applyFill="1" applyBorder="1" applyAlignment="1">
      <alignment horizontal="center" wrapText="1"/>
    </xf>
    <xf numFmtId="0" fontId="6" fillId="0" borderId="0" xfId="11" applyFont="1"/>
    <xf numFmtId="0" fontId="5" fillId="0" borderId="0" xfId="11" applyFont="1"/>
    <xf numFmtId="0" fontId="3" fillId="0" borderId="0" xfId="19" applyFont="1"/>
    <xf numFmtId="172" fontId="0" fillId="5" borderId="2" xfId="0" applyNumberFormat="1" applyFill="1" applyBorder="1"/>
    <xf numFmtId="0" fontId="2" fillId="0" borderId="0" xfId="11" applyFont="1" applyFill="1"/>
    <xf numFmtId="0" fontId="23" fillId="0" borderId="0" xfId="14" quotePrefix="1" applyFont="1"/>
    <xf numFmtId="6" fontId="23" fillId="0" borderId="0" xfId="14" applyNumberFormat="1" applyFont="1" applyFill="1"/>
    <xf numFmtId="0" fontId="30" fillId="6" borderId="9" xfId="9" applyFont="1" applyFill="1" applyBorder="1" applyAlignment="1">
      <alignment horizontal="center"/>
    </xf>
    <xf numFmtId="0" fontId="28" fillId="0" borderId="10" xfId="8" applyBorder="1"/>
    <xf numFmtId="0" fontId="2" fillId="5" borderId="9" xfId="9" applyFont="1" applyFill="1" applyBorder="1" applyAlignment="1">
      <alignment horizontal="left"/>
    </xf>
    <xf numFmtId="0" fontId="22" fillId="5" borderId="10" xfId="9" applyFill="1" applyBorder="1" applyAlignment="1">
      <alignment horizontal="left"/>
    </xf>
    <xf numFmtId="0" fontId="22" fillId="5" borderId="11" xfId="9" applyFill="1" applyBorder="1" applyAlignment="1">
      <alignment horizontal="left"/>
    </xf>
    <xf numFmtId="0" fontId="31" fillId="5" borderId="9" xfId="10" applyFill="1" applyBorder="1" applyAlignment="1" applyProtection="1">
      <alignment horizontal="left"/>
    </xf>
    <xf numFmtId="14" fontId="12" fillId="5" borderId="9" xfId="19" applyNumberFormat="1" applyFont="1" applyFill="1" applyBorder="1" applyAlignment="1">
      <alignment horizontal="center"/>
    </xf>
    <xf numFmtId="14" fontId="20" fillId="5" borderId="10" xfId="19" applyNumberFormat="1" applyFill="1" applyBorder="1" applyAlignment="1">
      <alignment horizontal="center"/>
    </xf>
    <xf numFmtId="14" fontId="20" fillId="5" borderId="11" xfId="19" applyNumberFormat="1" applyFill="1" applyBorder="1" applyAlignment="1">
      <alignment horizontal="center"/>
    </xf>
    <xf numFmtId="14" fontId="20" fillId="0" borderId="0" xfId="19" applyNumberFormat="1" applyFill="1" applyBorder="1" applyAlignment="1">
      <alignment horizontal="center"/>
    </xf>
    <xf numFmtId="0" fontId="20" fillId="0" borderId="0" xfId="19" applyFill="1" applyBorder="1" applyAlignment="1">
      <alignment horizontal="center"/>
    </xf>
    <xf numFmtId="0" fontId="35" fillId="6" borderId="9" xfId="19" applyFont="1" applyFill="1" applyBorder="1" applyAlignment="1">
      <alignment horizontal="center"/>
    </xf>
    <xf numFmtId="0" fontId="35" fillId="6" borderId="10" xfId="19" applyFont="1" applyFill="1" applyBorder="1" applyAlignment="1">
      <alignment horizontal="center"/>
    </xf>
    <xf numFmtId="0" fontId="20" fillId="6" borderId="10" xfId="19" applyFill="1" applyBorder="1" applyAlignment="1">
      <alignment horizontal="center"/>
    </xf>
    <xf numFmtId="0" fontId="20" fillId="6" borderId="11" xfId="19" applyFill="1" applyBorder="1" applyAlignment="1">
      <alignment horizontal="center"/>
    </xf>
    <xf numFmtId="0" fontId="20" fillId="5" borderId="9" xfId="19" applyFill="1" applyBorder="1" applyAlignment="1">
      <alignment horizontal="center"/>
    </xf>
    <xf numFmtId="0" fontId="20" fillId="5" borderId="10" xfId="19" applyFill="1" applyBorder="1" applyAlignment="1">
      <alignment horizontal="center"/>
    </xf>
    <xf numFmtId="0" fontId="20" fillId="5" borderId="11" xfId="19" applyFill="1" applyBorder="1" applyAlignment="1">
      <alignment horizontal="center"/>
    </xf>
    <xf numFmtId="14" fontId="19" fillId="0" borderId="9" xfId="19" applyNumberFormat="1" applyFont="1" applyBorder="1" applyAlignment="1">
      <alignment horizontal="center"/>
    </xf>
    <xf numFmtId="0" fontId="19" fillId="0" borderId="10" xfId="19" applyFont="1" applyBorder="1" applyAlignment="1">
      <alignment horizontal="center"/>
    </xf>
    <xf numFmtId="0" fontId="19" fillId="0" borderId="11" xfId="19" applyFont="1" applyBorder="1" applyAlignment="1">
      <alignment horizontal="center"/>
    </xf>
    <xf numFmtId="0" fontId="9" fillId="0" borderId="0" xfId="21" applyFont="1" applyAlignment="1">
      <alignment horizontal="left" wrapText="1"/>
    </xf>
    <xf numFmtId="0" fontId="9" fillId="0" borderId="27" xfId="21" applyFont="1" applyBorder="1" applyAlignment="1">
      <alignment horizontal="left" wrapText="1"/>
    </xf>
    <xf numFmtId="0" fontId="32" fillId="0" borderId="0" xfId="21" applyFont="1" applyAlignment="1">
      <alignment horizontal="left" vertical="center"/>
    </xf>
    <xf numFmtId="0" fontId="19" fillId="0" borderId="0" xfId="21" applyFont="1" applyAlignment="1">
      <alignment horizontal="left" vertical="center"/>
    </xf>
    <xf numFmtId="0" fontId="37" fillId="6" borderId="5" xfId="14" applyFont="1" applyFill="1" applyBorder="1" applyAlignment="1">
      <alignment horizontal="center"/>
    </xf>
    <xf numFmtId="0" fontId="37" fillId="6" borderId="17" xfId="14" applyFont="1" applyFill="1" applyBorder="1" applyAlignment="1">
      <alignment horizontal="center"/>
    </xf>
    <xf numFmtId="0" fontId="37" fillId="6" borderId="6" xfId="14" applyFont="1" applyFill="1" applyBorder="1" applyAlignment="1">
      <alignment horizontal="center"/>
    </xf>
    <xf numFmtId="171" fontId="19" fillId="5" borderId="2" xfId="21" applyNumberFormat="1" applyFill="1" applyBorder="1" applyAlignment="1">
      <alignment horizontal="center" vertical="center"/>
    </xf>
    <xf numFmtId="0" fontId="8" fillId="0" borderId="0" xfId="21" applyFont="1" applyAlignment="1">
      <alignment horizontal="left" wrapText="1"/>
    </xf>
    <xf numFmtId="0" fontId="8" fillId="0" borderId="27" xfId="21" applyFont="1" applyBorder="1" applyAlignment="1">
      <alignment horizontal="left" wrapText="1"/>
    </xf>
    <xf numFmtId="0" fontId="35" fillId="6" borderId="9" xfId="11" applyFont="1" applyFill="1" applyBorder="1" applyAlignment="1">
      <alignment horizontal="center"/>
    </xf>
    <xf numFmtId="0" fontId="35" fillId="6" borderId="10" xfId="11" applyFont="1" applyFill="1" applyBorder="1" applyAlignment="1">
      <alignment horizontal="center"/>
    </xf>
    <xf numFmtId="0" fontId="21" fillId="6" borderId="10" xfId="11" applyFill="1" applyBorder="1" applyAlignment="1">
      <alignment horizontal="center"/>
    </xf>
    <xf numFmtId="0" fontId="21" fillId="6" borderId="11" xfId="11" applyFill="1" applyBorder="1" applyAlignment="1">
      <alignment horizontal="center"/>
    </xf>
    <xf numFmtId="3" fontId="23" fillId="5" borderId="9" xfId="16" quotePrefix="1" applyNumberFormat="1" applyFont="1" applyFill="1" applyBorder="1" applyAlignment="1">
      <alignment horizontal="center"/>
    </xf>
    <xf numFmtId="3" fontId="0" fillId="5" borderId="11" xfId="16" applyNumberFormat="1" applyFont="1" applyFill="1" applyBorder="1" applyAlignment="1">
      <alignment horizontal="center"/>
    </xf>
    <xf numFmtId="3" fontId="21" fillId="5" borderId="9" xfId="11" applyNumberFormat="1" applyFill="1" applyBorder="1" applyAlignment="1">
      <alignment horizontal="center"/>
    </xf>
    <xf numFmtId="3" fontId="21" fillId="5" borderId="11" xfId="11" applyNumberFormat="1" applyFill="1" applyBorder="1" applyAlignment="1">
      <alignment horizontal="center"/>
    </xf>
    <xf numFmtId="3" fontId="2" fillId="5" borderId="9" xfId="11" quotePrefix="1" applyNumberFormat="1" applyFont="1" applyFill="1" applyBorder="1" applyAlignment="1">
      <alignment horizontal="center"/>
    </xf>
    <xf numFmtId="3" fontId="0" fillId="5" borderId="9" xfId="16" applyNumberFormat="1" applyFont="1" applyFill="1" applyBorder="1" applyAlignment="1">
      <alignment horizontal="center"/>
    </xf>
    <xf numFmtId="0" fontId="2" fillId="5" borderId="9" xfId="11" quotePrefix="1" applyFont="1" applyFill="1" applyBorder="1" applyAlignment="1">
      <alignment horizontal="left"/>
    </xf>
    <xf numFmtId="0" fontId="21" fillId="5" borderId="10" xfId="11" applyFill="1" applyBorder="1" applyAlignment="1">
      <alignment horizontal="left"/>
    </xf>
    <xf numFmtId="0" fontId="21" fillId="5" borderId="11" xfId="11" applyFill="1" applyBorder="1" applyAlignment="1">
      <alignment horizontal="left"/>
    </xf>
    <xf numFmtId="0" fontId="35" fillId="6" borderId="11" xfId="11" applyFont="1" applyFill="1" applyBorder="1" applyAlignment="1">
      <alignment horizontal="center"/>
    </xf>
    <xf numFmtId="0" fontId="4" fillId="0" borderId="0" xfId="11" applyFont="1" applyAlignment="1"/>
    <xf numFmtId="0" fontId="21" fillId="0" borderId="0" xfId="11" applyAlignment="1"/>
    <xf numFmtId="0" fontId="10" fillId="0" borderId="0" xfId="11" applyFont="1" applyAlignment="1"/>
    <xf numFmtId="0" fontId="23" fillId="6" borderId="5" xfId="14" applyFill="1" applyBorder="1"/>
    <xf numFmtId="0" fontId="23" fillId="6" borderId="17" xfId="14" applyFill="1" applyBorder="1"/>
    <xf numFmtId="0" fontId="23" fillId="6" borderId="6" xfId="14" applyFill="1" applyBorder="1"/>
    <xf numFmtId="0" fontId="21" fillId="0" borderId="0" xfId="11" applyNumberFormat="1"/>
    <xf numFmtId="0" fontId="0" fillId="0" borderId="0" xfId="0" pivotButton="1"/>
    <xf numFmtId="0" fontId="1" fillId="5" borderId="2" xfId="11" applyFont="1" applyFill="1" applyBorder="1" applyAlignment="1">
      <alignment horizontal="left"/>
    </xf>
    <xf numFmtId="10" fontId="0" fillId="0" borderId="0" xfId="0" applyNumberFormat="1"/>
    <xf numFmtId="0" fontId="0" fillId="0" borderId="0" xfId="0" applyAlignment="1">
      <alignment horizontal="left" indent="1"/>
    </xf>
  </cellXfs>
  <cellStyles count="25">
    <cellStyle name="Column Headings" xfId="1" xr:uid="{00000000-0005-0000-0000-000000000000}"/>
    <cellStyle name="Comma" xfId="23" builtinId="3"/>
    <cellStyle name="Comma 2" xfId="2" xr:uid="{00000000-0005-0000-0000-000002000000}"/>
    <cellStyle name="Comma 2 2" xfId="15" xr:uid="{00000000-0005-0000-0000-000003000000}"/>
    <cellStyle name="Currency 2" xfId="3" xr:uid="{00000000-0005-0000-0000-000004000000}"/>
    <cellStyle name="Currency 2 2" xfId="20" xr:uid="{00000000-0005-0000-0000-000005000000}"/>
    <cellStyle name="Currency 3" xfId="16" xr:uid="{00000000-0005-0000-0000-000006000000}"/>
    <cellStyle name="Data" xfId="4" xr:uid="{00000000-0005-0000-0000-000007000000}"/>
    <cellStyle name="Data 2" xfId="5" xr:uid="{00000000-0005-0000-0000-000008000000}"/>
    <cellStyle name="Date" xfId="6" xr:uid="{00000000-0005-0000-0000-000009000000}"/>
    <cellStyle name="Date 2" xfId="7" xr:uid="{00000000-0005-0000-0000-00000A000000}"/>
    <cellStyle name="Hyperlink" xfId="10" builtinId="8"/>
    <cellStyle name="Normal" xfId="0" builtinId="0"/>
    <cellStyle name="Normal 2" xfId="8" xr:uid="{00000000-0005-0000-0000-00000D000000}"/>
    <cellStyle name="Normal 2 2" xfId="14" xr:uid="{00000000-0005-0000-0000-00000E000000}"/>
    <cellStyle name="Normal 3" xfId="11" xr:uid="{00000000-0005-0000-0000-00000F000000}"/>
    <cellStyle name="Normal 3 2" xfId="9" xr:uid="{00000000-0005-0000-0000-000010000000}"/>
    <cellStyle name="Normal 3 2 2" xfId="22" xr:uid="{00000000-0005-0000-0000-000011000000}"/>
    <cellStyle name="Normal 4" xfId="18" xr:uid="{00000000-0005-0000-0000-000012000000}"/>
    <cellStyle name="Normal 5" xfId="19" xr:uid="{00000000-0005-0000-0000-000013000000}"/>
    <cellStyle name="Normal 5 2" xfId="24" xr:uid="{00000000-0005-0000-0000-000014000000}"/>
    <cellStyle name="Normal 6" xfId="21" xr:uid="{00000000-0005-0000-0000-000015000000}"/>
    <cellStyle name="Normal_Conditional_Formatting___Matt" xfId="12" xr:uid="{00000000-0005-0000-0000-000016000000}"/>
    <cellStyle name="Percent 2" xfId="13" xr:uid="{00000000-0005-0000-0000-000017000000}"/>
    <cellStyle name="Percent 3" xfId="17" xr:uid="{00000000-0005-0000-0000-000018000000}"/>
  </cellStyles>
  <dxfs count="45">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bottom" textRotation="0" wrapText="1" relativeIndent="0" justifyLastLine="0" shrinkToFit="0" readingOrder="0"/>
    </dxf>
    <dxf>
      <border outline="0">
        <bottom style="medium">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bottom/>
      </border>
    </dxf>
    <dxf>
      <font>
        <color rgb="FF92D050"/>
      </font>
      <fill>
        <patternFill>
          <bgColor theme="6"/>
        </patternFill>
      </fill>
    </dxf>
    <dxf>
      <fill>
        <patternFill>
          <bgColor rgb="FFFFFF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Charts!$C$13</c:f>
          <c:strCache>
            <c:ptCount val="1"/>
            <c:pt idx="0">
              <c:v>*****World Population Trends 1950-2050</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Charts!$E$18</c:f>
              <c:strCache>
                <c:ptCount val="1"/>
                <c:pt idx="0">
                  <c:v>Annual Growth Rate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8.138167104111986E-2"/>
                  <c:y val="2.16724992709244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Charts!$E$19:$E$119</c:f>
              <c:numCache>
                <c:formatCode>0.000</c:formatCode>
                <c:ptCount val="101"/>
                <c:pt idx="0">
                  <c:v>1.4610000000000001</c:v>
                </c:pt>
                <c:pt idx="1">
                  <c:v>1.6140000000000001</c:v>
                </c:pt>
                <c:pt idx="2">
                  <c:v>1.72</c:v>
                </c:pt>
                <c:pt idx="3">
                  <c:v>1.7989999999999999</c:v>
                </c:pt>
                <c:pt idx="4">
                  <c:v>1.9019999999999999</c:v>
                </c:pt>
                <c:pt idx="5">
                  <c:v>1.915</c:v>
                </c:pt>
                <c:pt idx="6">
                  <c:v>1.9790000000000001</c:v>
                </c:pt>
                <c:pt idx="7">
                  <c:v>1.9670000000000001</c:v>
                </c:pt>
                <c:pt idx="8">
                  <c:v>1.786</c:v>
                </c:pt>
                <c:pt idx="9">
                  <c:v>1.4119999999999999</c:v>
                </c:pt>
                <c:pt idx="10">
                  <c:v>1.35</c:v>
                </c:pt>
                <c:pt idx="11">
                  <c:v>1.823</c:v>
                </c:pt>
                <c:pt idx="12">
                  <c:v>2.2240000000000002</c:v>
                </c:pt>
                <c:pt idx="13">
                  <c:v>2.226</c:v>
                </c:pt>
                <c:pt idx="14">
                  <c:v>2.1110000000000002</c:v>
                </c:pt>
                <c:pt idx="15">
                  <c:v>2.0979999999999999</c:v>
                </c:pt>
                <c:pt idx="16">
                  <c:v>2.0390000000000001</c:v>
                </c:pt>
                <c:pt idx="17">
                  <c:v>2.0649999999999999</c:v>
                </c:pt>
                <c:pt idx="18">
                  <c:v>2.1030000000000002</c:v>
                </c:pt>
                <c:pt idx="19">
                  <c:v>2.081</c:v>
                </c:pt>
                <c:pt idx="20">
                  <c:v>2.0979999999999999</c:v>
                </c:pt>
                <c:pt idx="21">
                  <c:v>2.0190000000000001</c:v>
                </c:pt>
                <c:pt idx="22">
                  <c:v>1.962</c:v>
                </c:pt>
                <c:pt idx="23">
                  <c:v>1.8939999999999999</c:v>
                </c:pt>
                <c:pt idx="24">
                  <c:v>1.8080000000000001</c:v>
                </c:pt>
                <c:pt idx="25">
                  <c:v>1.742</c:v>
                </c:pt>
                <c:pt idx="26">
                  <c:v>1.7310000000000001</c:v>
                </c:pt>
                <c:pt idx="27">
                  <c:v>1.704</c:v>
                </c:pt>
                <c:pt idx="28">
                  <c:v>1.742</c:v>
                </c:pt>
                <c:pt idx="29">
                  <c:v>1.653</c:v>
                </c:pt>
                <c:pt idx="30">
                  <c:v>1.861</c:v>
                </c:pt>
                <c:pt idx="31">
                  <c:v>1.7649999999999999</c:v>
                </c:pt>
                <c:pt idx="32">
                  <c:v>1.758</c:v>
                </c:pt>
                <c:pt idx="33">
                  <c:v>1.7090000000000001</c:v>
                </c:pt>
                <c:pt idx="34">
                  <c:v>1.7090000000000001</c:v>
                </c:pt>
                <c:pt idx="35">
                  <c:v>1.7270000000000001</c:v>
                </c:pt>
                <c:pt idx="36">
                  <c:v>1.748</c:v>
                </c:pt>
                <c:pt idx="37">
                  <c:v>1.732</c:v>
                </c:pt>
                <c:pt idx="38">
                  <c:v>1.6950000000000001</c:v>
                </c:pt>
                <c:pt idx="39">
                  <c:v>1.679</c:v>
                </c:pt>
                <c:pt idx="40">
                  <c:v>1.569</c:v>
                </c:pt>
                <c:pt idx="41">
                  <c:v>1.58</c:v>
                </c:pt>
                <c:pt idx="42">
                  <c:v>1.5089999999999999</c:v>
                </c:pt>
                <c:pt idx="43">
                  <c:v>1.46</c:v>
                </c:pt>
                <c:pt idx="44">
                  <c:v>1.4419999999999999</c:v>
                </c:pt>
                <c:pt idx="45">
                  <c:v>1.41</c:v>
                </c:pt>
                <c:pt idx="46">
                  <c:v>1.363</c:v>
                </c:pt>
                <c:pt idx="47">
                  <c:v>1.329</c:v>
                </c:pt>
                <c:pt idx="48">
                  <c:v>1.302</c:v>
                </c:pt>
                <c:pt idx="49">
                  <c:v>1.2749999999999999</c:v>
                </c:pt>
                <c:pt idx="50">
                  <c:v>1.2669999999999999</c:v>
                </c:pt>
                <c:pt idx="51">
                  <c:v>1.25</c:v>
                </c:pt>
                <c:pt idx="52">
                  <c:v>1.2270000000000001</c:v>
                </c:pt>
                <c:pt idx="53">
                  <c:v>1.2170000000000001</c:v>
                </c:pt>
                <c:pt idx="54">
                  <c:v>1.206</c:v>
                </c:pt>
                <c:pt idx="55">
                  <c:v>1.2050000000000001</c:v>
                </c:pt>
                <c:pt idx="56">
                  <c:v>1.2010000000000001</c:v>
                </c:pt>
                <c:pt idx="57">
                  <c:v>1.181</c:v>
                </c:pt>
                <c:pt idx="58">
                  <c:v>1.157</c:v>
                </c:pt>
                <c:pt idx="59">
                  <c:v>1.113</c:v>
                </c:pt>
                <c:pt idx="60">
                  <c:v>1.129</c:v>
                </c:pt>
                <c:pt idx="61">
                  <c:v>1.113</c:v>
                </c:pt>
                <c:pt idx="62">
                  <c:v>1.0980000000000001</c:v>
                </c:pt>
                <c:pt idx="63">
                  <c:v>1.087</c:v>
                </c:pt>
                <c:pt idx="64">
                  <c:v>1.073</c:v>
                </c:pt>
                <c:pt idx="65">
                  <c:v>1.0569999999999999</c:v>
                </c:pt>
                <c:pt idx="66">
                  <c:v>1.0409999999999999</c:v>
                </c:pt>
                <c:pt idx="67">
                  <c:v>1.022</c:v>
                </c:pt>
                <c:pt idx="68">
                  <c:v>1.0009999999999999</c:v>
                </c:pt>
                <c:pt idx="69">
                  <c:v>0.98</c:v>
                </c:pt>
                <c:pt idx="70">
                  <c:v>0.96</c:v>
                </c:pt>
                <c:pt idx="71">
                  <c:v>0.94099999999999995</c:v>
                </c:pt>
                <c:pt idx="72">
                  <c:v>0.92</c:v>
                </c:pt>
                <c:pt idx="73">
                  <c:v>0.89900000000000002</c:v>
                </c:pt>
                <c:pt idx="74">
                  <c:v>0.878</c:v>
                </c:pt>
                <c:pt idx="75">
                  <c:v>0.85899999999999999</c:v>
                </c:pt>
                <c:pt idx="76">
                  <c:v>0.84</c:v>
                </c:pt>
                <c:pt idx="77">
                  <c:v>0.82199999999999995</c:v>
                </c:pt>
                <c:pt idx="78">
                  <c:v>0.80300000000000005</c:v>
                </c:pt>
                <c:pt idx="79">
                  <c:v>0.78500000000000003</c:v>
                </c:pt>
                <c:pt idx="80">
                  <c:v>0.76800000000000002</c:v>
                </c:pt>
                <c:pt idx="81">
                  <c:v>0.752</c:v>
                </c:pt>
                <c:pt idx="82">
                  <c:v>0.73599999999999999</c:v>
                </c:pt>
                <c:pt idx="83">
                  <c:v>0.72099999999999997</c:v>
                </c:pt>
                <c:pt idx="84">
                  <c:v>0.70499999999999996</c:v>
                </c:pt>
                <c:pt idx="85">
                  <c:v>0.69099999999999995</c:v>
                </c:pt>
                <c:pt idx="86">
                  <c:v>0.67700000000000005</c:v>
                </c:pt>
                <c:pt idx="87">
                  <c:v>0.66300000000000003</c:v>
                </c:pt>
                <c:pt idx="88">
                  <c:v>0.64900000000000002</c:v>
                </c:pt>
                <c:pt idx="89">
                  <c:v>0.63500000000000001</c:v>
                </c:pt>
                <c:pt idx="90">
                  <c:v>0.622</c:v>
                </c:pt>
                <c:pt idx="91">
                  <c:v>0.60899999999999999</c:v>
                </c:pt>
                <c:pt idx="92">
                  <c:v>0.59599999999999997</c:v>
                </c:pt>
                <c:pt idx="93">
                  <c:v>0.58299999999999996</c:v>
                </c:pt>
                <c:pt idx="94">
                  <c:v>0.56999999999999995</c:v>
                </c:pt>
                <c:pt idx="95">
                  <c:v>0.55700000000000005</c:v>
                </c:pt>
                <c:pt idx="96">
                  <c:v>0.54500000000000004</c:v>
                </c:pt>
                <c:pt idx="97">
                  <c:v>0.53200000000000003</c:v>
                </c:pt>
                <c:pt idx="98">
                  <c:v>0.52</c:v>
                </c:pt>
                <c:pt idx="99">
                  <c:v>0.50700000000000001</c:v>
                </c:pt>
                <c:pt idx="100">
                  <c:v>0.49469999999999997</c:v>
                </c:pt>
              </c:numCache>
            </c:numRef>
          </c:val>
          <c:smooth val="0"/>
          <c:extLst>
            <c:ext xmlns:c16="http://schemas.microsoft.com/office/drawing/2014/chart" uri="{C3380CC4-5D6E-409C-BE32-E72D297353CC}">
              <c16:uniqueId val="{00000000-BA8A-40AA-80ED-850E34CF49C3}"/>
            </c:ext>
          </c:extLst>
        </c:ser>
        <c:dLbls>
          <c:showLegendKey val="0"/>
          <c:showVal val="0"/>
          <c:showCatName val="0"/>
          <c:showSerName val="0"/>
          <c:showPercent val="0"/>
          <c:showBubbleSize val="0"/>
        </c:dLbls>
        <c:marker val="1"/>
        <c:smooth val="0"/>
        <c:axId val="1967231151"/>
        <c:axId val="345876591"/>
      </c:lineChart>
      <c:lineChart>
        <c:grouping val="standard"/>
        <c:varyColors val="0"/>
        <c:ser>
          <c:idx val="1"/>
          <c:order val="1"/>
          <c:tx>
            <c:strRef>
              <c:f>Charts!$F$18</c:f>
              <c:strCache>
                <c:ptCount val="1"/>
                <c:pt idx="0">
                  <c:v>Annual Population Change</c:v>
                </c:pt>
              </c:strCache>
            </c:strRef>
          </c:tx>
          <c:spPr>
            <a:ln w="28575" cap="rnd">
              <a:solidFill>
                <a:schemeClr val="accent2"/>
              </a:solidFill>
              <a:round/>
            </a:ln>
            <a:effectLst/>
          </c:spPr>
          <c:marker>
            <c:symbol val="none"/>
          </c:marker>
          <c:val>
            <c:numRef>
              <c:f>Charts!$F$19:$F$119</c:f>
              <c:numCache>
                <c:formatCode>#,##0</c:formatCode>
                <c:ptCount val="101"/>
                <c:pt idx="0">
                  <c:v>37351348</c:v>
                </c:pt>
                <c:pt idx="1">
                  <c:v>41876022</c:v>
                </c:pt>
                <c:pt idx="2">
                  <c:v>45327617</c:v>
                </c:pt>
                <c:pt idx="3">
                  <c:v>48224291</c:v>
                </c:pt>
                <c:pt idx="4">
                  <c:v>51923114</c:v>
                </c:pt>
                <c:pt idx="5">
                  <c:v>53256185</c:v>
                </c:pt>
                <c:pt idx="6">
                  <c:v>56107849</c:v>
                </c:pt>
                <c:pt idx="7">
                  <c:v>56849272</c:v>
                </c:pt>
                <c:pt idx="8">
                  <c:v>52650382</c:v>
                </c:pt>
                <c:pt idx="9">
                  <c:v>42373103</c:v>
                </c:pt>
                <c:pt idx="10">
                  <c:v>41063197</c:v>
                </c:pt>
                <c:pt idx="11">
                  <c:v>56214577</c:v>
                </c:pt>
                <c:pt idx="12">
                  <c:v>69812374</c:v>
                </c:pt>
                <c:pt idx="13">
                  <c:v>71443536</c:v>
                </c:pt>
                <c:pt idx="14">
                  <c:v>69270572</c:v>
                </c:pt>
                <c:pt idx="15">
                  <c:v>70297719</c:v>
                </c:pt>
                <c:pt idx="16">
                  <c:v>69745501</c:v>
                </c:pt>
                <c:pt idx="17">
                  <c:v>72065397</c:v>
                </c:pt>
                <c:pt idx="18">
                  <c:v>74923258</c:v>
                </c:pt>
                <c:pt idx="19">
                  <c:v>75687612</c:v>
                </c:pt>
                <c:pt idx="20">
                  <c:v>77893083</c:v>
                </c:pt>
                <c:pt idx="21">
                  <c:v>76535972</c:v>
                </c:pt>
                <c:pt idx="22">
                  <c:v>75872870</c:v>
                </c:pt>
                <c:pt idx="23">
                  <c:v>74672577</c:v>
                </c:pt>
                <c:pt idx="24">
                  <c:v>72642148</c:v>
                </c:pt>
                <c:pt idx="25">
                  <c:v>71275288</c:v>
                </c:pt>
                <c:pt idx="26">
                  <c:v>72058442</c:v>
                </c:pt>
                <c:pt idx="27">
                  <c:v>72148981</c:v>
                </c:pt>
                <c:pt idx="28">
                  <c:v>75006799</c:v>
                </c:pt>
                <c:pt idx="29">
                  <c:v>72398249</c:v>
                </c:pt>
                <c:pt idx="30">
                  <c:v>82869936</c:v>
                </c:pt>
                <c:pt idx="31">
                  <c:v>80062851</c:v>
                </c:pt>
                <c:pt idx="32">
                  <c:v>81158886</c:v>
                </c:pt>
                <c:pt idx="33">
                  <c:v>80268941</c:v>
                </c:pt>
                <c:pt idx="34">
                  <c:v>81676158</c:v>
                </c:pt>
                <c:pt idx="35">
                  <c:v>83938208</c:v>
                </c:pt>
                <c:pt idx="36">
                  <c:v>86434375</c:v>
                </c:pt>
                <c:pt idx="37">
                  <c:v>87101315</c:v>
                </c:pt>
                <c:pt idx="38">
                  <c:v>86754310</c:v>
                </c:pt>
                <c:pt idx="39">
                  <c:v>87363581</c:v>
                </c:pt>
                <c:pt idx="40">
                  <c:v>83009675</c:v>
                </c:pt>
                <c:pt idx="41">
                  <c:v>84931873</c:v>
                </c:pt>
                <c:pt idx="42">
                  <c:v>82397753</c:v>
                </c:pt>
                <c:pt idx="43">
                  <c:v>80917752</c:v>
                </c:pt>
                <c:pt idx="44">
                  <c:v>81096540</c:v>
                </c:pt>
                <c:pt idx="45">
                  <c:v>80390467</c:v>
                </c:pt>
                <c:pt idx="46">
                  <c:v>78805764</c:v>
                </c:pt>
                <c:pt idx="47">
                  <c:v>77928399</c:v>
                </c:pt>
                <c:pt idx="48">
                  <c:v>77332089</c:v>
                </c:pt>
                <c:pt idx="49">
                  <c:v>76756788</c:v>
                </c:pt>
                <c:pt idx="50">
                  <c:v>77234911</c:v>
                </c:pt>
                <c:pt idx="51">
                  <c:v>77149464</c:v>
                </c:pt>
                <c:pt idx="52">
                  <c:v>76689165</c:v>
                </c:pt>
                <c:pt idx="53">
                  <c:v>76974496</c:v>
                </c:pt>
                <c:pt idx="54">
                  <c:v>77244677</c:v>
                </c:pt>
                <c:pt idx="55">
                  <c:v>78104045</c:v>
                </c:pt>
                <c:pt idx="56">
                  <c:v>78760188</c:v>
                </c:pt>
                <c:pt idx="57">
                  <c:v>78380750</c:v>
                </c:pt>
                <c:pt idx="58">
                  <c:v>77685704</c:v>
                </c:pt>
                <c:pt idx="59">
                  <c:v>75635235</c:v>
                </c:pt>
                <c:pt idx="60">
                  <c:v>77515783</c:v>
                </c:pt>
                <c:pt idx="61">
                  <c:v>77280910</c:v>
                </c:pt>
                <c:pt idx="62">
                  <c:v>77089232</c:v>
                </c:pt>
                <c:pt idx="63">
                  <c:v>77154721</c:v>
                </c:pt>
                <c:pt idx="64">
                  <c:v>76980858</c:v>
                </c:pt>
                <c:pt idx="65">
                  <c:v>76686887</c:v>
                </c:pt>
                <c:pt idx="66">
                  <c:v>76297840</c:v>
                </c:pt>
                <c:pt idx="67">
                  <c:v>75689242</c:v>
                </c:pt>
                <c:pt idx="68">
                  <c:v>74943986</c:v>
                </c:pt>
                <c:pt idx="69">
                  <c:v>74079630</c:v>
                </c:pt>
                <c:pt idx="70">
                  <c:v>73265807</c:v>
                </c:pt>
                <c:pt idx="71">
                  <c:v>72480658</c:v>
                </c:pt>
                <c:pt idx="72">
                  <c:v>71575895</c:v>
                </c:pt>
                <c:pt idx="73">
                  <c:v>70593318</c:v>
                </c:pt>
                <c:pt idx="74">
                  <c:v>69553084</c:v>
                </c:pt>
                <c:pt idx="75">
                  <c:v>68599042</c:v>
                </c:pt>
                <c:pt idx="76">
                  <c:v>67708827</c:v>
                </c:pt>
                <c:pt idx="77">
                  <c:v>66763598</c:v>
                </c:pt>
                <c:pt idx="78">
                  <c:v>65799665</c:v>
                </c:pt>
                <c:pt idx="79">
                  <c:v>64818826</c:v>
                </c:pt>
                <c:pt idx="80">
                  <c:v>63907016</c:v>
                </c:pt>
                <c:pt idx="81">
                  <c:v>63067640</c:v>
                </c:pt>
                <c:pt idx="82">
                  <c:v>62224320</c:v>
                </c:pt>
                <c:pt idx="83">
                  <c:v>61369024</c:v>
                </c:pt>
                <c:pt idx="84">
                  <c:v>60486569</c:v>
                </c:pt>
                <c:pt idx="85">
                  <c:v>59647049</c:v>
                </c:pt>
                <c:pt idx="86">
                  <c:v>58857352</c:v>
                </c:pt>
                <c:pt idx="87">
                  <c:v>58048881</c:v>
                </c:pt>
                <c:pt idx="88">
                  <c:v>57214973</c:v>
                </c:pt>
                <c:pt idx="89">
                  <c:v>56350833</c:v>
                </c:pt>
                <c:pt idx="90">
                  <c:v>55513567</c:v>
                </c:pt>
                <c:pt idx="91">
                  <c:v>54709644</c:v>
                </c:pt>
                <c:pt idx="92">
                  <c:v>53874690</c:v>
                </c:pt>
                <c:pt idx="93">
                  <c:v>53002553</c:v>
                </c:pt>
                <c:pt idx="94">
                  <c:v>52100825</c:v>
                </c:pt>
                <c:pt idx="95">
                  <c:v>51222818</c:v>
                </c:pt>
                <c:pt idx="96">
                  <c:v>50367070</c:v>
                </c:pt>
                <c:pt idx="97">
                  <c:v>49485066</c:v>
                </c:pt>
                <c:pt idx="98">
                  <c:v>48581527</c:v>
                </c:pt>
                <c:pt idx="99">
                  <c:v>47663651</c:v>
                </c:pt>
                <c:pt idx="100">
                  <c:v>46792863.299999997</c:v>
                </c:pt>
              </c:numCache>
            </c:numRef>
          </c:val>
          <c:smooth val="0"/>
          <c:extLst>
            <c:ext xmlns:c16="http://schemas.microsoft.com/office/drawing/2014/chart" uri="{C3380CC4-5D6E-409C-BE32-E72D297353CC}">
              <c16:uniqueId val="{00000002-BA8A-40AA-80ED-850E34CF49C3}"/>
            </c:ext>
          </c:extLst>
        </c:ser>
        <c:dLbls>
          <c:showLegendKey val="0"/>
          <c:showVal val="0"/>
          <c:showCatName val="0"/>
          <c:showSerName val="0"/>
          <c:showPercent val="0"/>
          <c:showBubbleSize val="0"/>
        </c:dLbls>
        <c:marker val="1"/>
        <c:smooth val="0"/>
        <c:axId val="344598783"/>
        <c:axId val="344545695"/>
      </c:lineChart>
      <c:catAx>
        <c:axId val="19672311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876591"/>
        <c:crosses val="autoZero"/>
        <c:auto val="1"/>
        <c:lblAlgn val="ctr"/>
        <c:lblOffset val="100"/>
        <c:noMultiLvlLbl val="0"/>
      </c:catAx>
      <c:valAx>
        <c:axId val="345876591"/>
        <c:scaling>
          <c:orientation val="minMax"/>
        </c:scaling>
        <c:delete val="0"/>
        <c:axPos val="l"/>
        <c:majorGridlines>
          <c:spPr>
            <a:ln w="9525" cap="flat" cmpd="sng" algn="ctr">
              <a:solidFill>
                <a:schemeClr val="tx1">
                  <a:lumMod val="15000"/>
                  <a:lumOff val="85000"/>
                </a:schemeClr>
              </a:solidFill>
              <a:prstDash val="dashDot"/>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31151"/>
        <c:crosses val="autoZero"/>
        <c:crossBetween val="between"/>
      </c:valAx>
      <c:valAx>
        <c:axId val="34454569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98783"/>
        <c:crosses val="max"/>
        <c:crossBetween val="between"/>
      </c:valAx>
      <c:catAx>
        <c:axId val="344598783"/>
        <c:scaling>
          <c:orientation val="minMax"/>
        </c:scaling>
        <c:delete val="1"/>
        <c:axPos val="b"/>
        <c:majorTickMark val="out"/>
        <c:minorTickMark val="none"/>
        <c:tickLblPos val="nextTo"/>
        <c:crossAx val="344545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167640</xdr:colOff>
      <xdr:row>12</xdr:row>
      <xdr:rowOff>45720</xdr:rowOff>
    </xdr:from>
    <xdr:to>
      <xdr:col>10</xdr:col>
      <xdr:colOff>472440</xdr:colOff>
      <xdr:row>27</xdr:row>
      <xdr:rowOff>99060</xdr:rowOff>
    </xdr:to>
    <xdr:sp macro="" textlink="">
      <xdr:nvSpPr>
        <xdr:cNvPr id="2" name="TextBox 1">
          <a:extLst>
            <a:ext uri="{FF2B5EF4-FFF2-40B4-BE49-F238E27FC236}">
              <a16:creationId xmlns:a16="http://schemas.microsoft.com/office/drawing/2014/main" id="{5F4AC4CA-B21E-4C1F-B9B9-02ADF1963E16}"/>
            </a:ext>
          </a:extLst>
        </xdr:cNvPr>
        <xdr:cNvSpPr txBox="1"/>
      </xdr:nvSpPr>
      <xdr:spPr>
        <a:xfrm>
          <a:off x="304800" y="2369820"/>
          <a:ext cx="6835140" cy="25679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dk1"/>
              </a:solidFill>
              <a:effectLst/>
              <a:latin typeface="+mn-lt"/>
              <a:ea typeface="+mn-ea"/>
              <a:cs typeface="+mn-cs"/>
            </a:rPr>
            <a:t>Instructions</a:t>
          </a:r>
          <a:r>
            <a:rPr lang="en-US" sz="1100">
              <a:solidFill>
                <a:schemeClr val="dk1"/>
              </a:solidFill>
              <a:effectLst/>
              <a:latin typeface="+mn-lt"/>
              <a:ea typeface="+mn-ea"/>
              <a:cs typeface="+mn-cs"/>
            </a:rPr>
            <a:t> </a:t>
          </a:r>
          <a:endParaRPr lang="en-US">
            <a:effectLst/>
          </a:endParaRPr>
        </a:p>
        <a:p>
          <a:r>
            <a:rPr lang="en-US" sz="1100" b="0" i="0">
              <a:solidFill>
                <a:schemeClr val="dk1"/>
              </a:solidFill>
              <a:effectLst/>
              <a:latin typeface="+mn-lt"/>
              <a:ea typeface="+mn-ea"/>
              <a:cs typeface="+mn-cs"/>
            </a:rPr>
            <a:t>This</a:t>
          </a:r>
          <a:r>
            <a:rPr lang="en-US" sz="1100" b="0" i="0" baseline="0">
              <a:solidFill>
                <a:schemeClr val="dk1"/>
              </a:solidFill>
              <a:effectLst/>
              <a:latin typeface="+mn-lt"/>
              <a:ea typeface="+mn-ea"/>
              <a:cs typeface="+mn-cs"/>
            </a:rPr>
            <a:t> is a very hard</a:t>
          </a:r>
          <a:r>
            <a:rPr lang="en-US" sz="1100" b="0" i="0">
              <a:solidFill>
                <a:schemeClr val="dk1"/>
              </a:solidFill>
              <a:effectLst/>
              <a:latin typeface="+mn-lt"/>
              <a:ea typeface="+mn-ea"/>
              <a:cs typeface="+mn-cs"/>
            </a:rPr>
            <a:t> exam with a possible 100 points. The points indicated for each question are in parentheses next to the question.</a:t>
          </a:r>
          <a:r>
            <a:rPr lang="en-US" sz="1100">
              <a:solidFill>
                <a:schemeClr val="dk1"/>
              </a:solidFill>
              <a:effectLst/>
              <a:latin typeface="+mn-lt"/>
              <a:ea typeface="+mn-ea"/>
              <a:cs typeface="+mn-cs"/>
            </a:rPr>
            <a:t>  Allocate your time accordingly.</a:t>
          </a:r>
        </a:p>
        <a:p>
          <a:endParaRPr lang="en-US">
            <a:effectLst/>
          </a:endParaRPr>
        </a:p>
        <a:p>
          <a:r>
            <a:rPr lang="en-US" sz="1100" b="0" i="0">
              <a:solidFill>
                <a:schemeClr val="dk1"/>
              </a:solidFill>
              <a:effectLst/>
              <a:latin typeface="+mn-lt"/>
              <a:ea typeface="+mn-ea"/>
              <a:cs typeface="+mn-cs"/>
            </a:rPr>
            <a:t>The exam is open-book and open-notes, but do it alone</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and all in one sitting (act as though you are in the testing center).</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You have </a:t>
          </a:r>
          <a:r>
            <a:rPr lang="en-US" sz="1100" b="1" i="0" u="sng">
              <a:solidFill>
                <a:schemeClr val="dk1"/>
              </a:solidFill>
              <a:effectLst/>
              <a:latin typeface="+mn-lt"/>
              <a:ea typeface="+mn-ea"/>
              <a:cs typeface="+mn-cs"/>
            </a:rPr>
            <a:t>3 Hours</a:t>
          </a:r>
          <a:r>
            <a:rPr lang="en-US" sz="1100" b="0" i="0">
              <a:solidFill>
                <a:schemeClr val="dk1"/>
              </a:solidFill>
              <a:effectLst/>
              <a:latin typeface="+mn-lt"/>
              <a:ea typeface="+mn-ea"/>
              <a:cs typeface="+mn-cs"/>
            </a:rPr>
            <a:t> to complete as much as you can.</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 So go</a:t>
          </a:r>
          <a:r>
            <a:rPr lang="en-US" sz="1100" b="0" i="0" baseline="0">
              <a:solidFill>
                <a:schemeClr val="dk1"/>
              </a:solidFill>
              <a:effectLst/>
              <a:latin typeface="+mn-lt"/>
              <a:ea typeface="+mn-ea"/>
              <a:cs typeface="+mn-cs"/>
            </a:rPr>
            <a:t> through and pick the questions you can answer easily and then go back and work on the harder questions.  </a:t>
          </a:r>
        </a:p>
        <a:p>
          <a:endParaRPr lang="en-US">
            <a:effectLst/>
          </a:endParaRPr>
        </a:p>
        <a:p>
          <a:r>
            <a:rPr lang="en-US" sz="1100" b="0" i="0" baseline="0">
              <a:solidFill>
                <a:schemeClr val="dk1"/>
              </a:solidFill>
              <a:effectLst/>
              <a:latin typeface="+mn-lt"/>
              <a:ea typeface="+mn-ea"/>
              <a:cs typeface="+mn-cs"/>
            </a:rPr>
            <a:t>There are 10 tabs including "Instructions" and  "Assessment."</a:t>
          </a:r>
        </a:p>
        <a:p>
          <a:endParaRPr lang="en-US">
            <a:effectLst/>
          </a:endParaRPr>
        </a:p>
        <a:p>
          <a:r>
            <a:rPr lang="en-US" sz="1100" b="0" i="0">
              <a:solidFill>
                <a:schemeClr val="dk1"/>
              </a:solidFill>
              <a:effectLst/>
              <a:latin typeface="+mn-lt"/>
              <a:ea typeface="+mn-ea"/>
              <a:cs typeface="+mn-cs"/>
            </a:rPr>
            <a:t>Answer cells are shaded blue.</a:t>
          </a: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a:t>
          </a:r>
          <a:r>
            <a:rPr lang="en-US" sz="1100" b="0" i="0">
              <a:solidFill>
                <a:schemeClr val="dk1"/>
              </a:solidFill>
              <a:effectLst/>
              <a:latin typeface="+mn-lt"/>
              <a:ea typeface="+mn-ea"/>
              <a:cs typeface="+mn-cs"/>
            </a:rPr>
            <a:t>You are on your honor!</a:t>
          </a:r>
          <a:r>
            <a:rPr lang="en-US" sz="1100">
              <a:solidFill>
                <a:schemeClr val="dk1"/>
              </a:solidFill>
              <a:effectLst/>
              <a:latin typeface="+mn-lt"/>
              <a:ea typeface="+mn-ea"/>
              <a:cs typeface="+mn-cs"/>
            </a:rPr>
            <a:t> </a:t>
          </a:r>
        </a:p>
        <a:p>
          <a:endParaRPr lang="en-US">
            <a:effectLst/>
          </a:endParaRPr>
        </a:p>
        <a:p>
          <a:r>
            <a:rPr lang="en-US" sz="1100">
              <a:solidFill>
                <a:schemeClr val="dk1"/>
              </a:solidFill>
              <a:effectLst/>
              <a:latin typeface="+mn-lt"/>
              <a:ea typeface="+mn-ea"/>
              <a:cs typeface="+mn-cs"/>
            </a:rPr>
            <a:t>Good Luck!</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276225</xdr:colOff>
      <xdr:row>16</xdr:row>
      <xdr:rowOff>152400</xdr:rowOff>
    </xdr:from>
    <xdr:to>
      <xdr:col>15</xdr:col>
      <xdr:colOff>581025</xdr:colOff>
      <xdr:row>30</xdr:row>
      <xdr:rowOff>47625</xdr:rowOff>
    </xdr:to>
    <xdr:graphicFrame macro="">
      <xdr:nvGraphicFramePr>
        <xdr:cNvPr id="2" name="Chart 1">
          <a:extLst>
            <a:ext uri="{FF2B5EF4-FFF2-40B4-BE49-F238E27FC236}">
              <a16:creationId xmlns:a16="http://schemas.microsoft.com/office/drawing/2014/main" id="{8E81E848-4E09-4F38-BB16-E0D67D094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152399</xdr:colOff>
      <xdr:row>20</xdr:row>
      <xdr:rowOff>95250</xdr:rowOff>
    </xdr:from>
    <xdr:to>
      <xdr:col>8</xdr:col>
      <xdr:colOff>314325</xdr:colOff>
      <xdr:row>31</xdr:row>
      <xdr:rowOff>19050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23849" y="4067175"/>
          <a:ext cx="4495801"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0" i="0" u="sng" strike="noStrike">
              <a:solidFill>
                <a:schemeClr val="dk1"/>
              </a:solidFill>
              <a:latin typeface="+mn-lt"/>
              <a:ea typeface="+mn-ea"/>
              <a:cs typeface="+mn-cs"/>
            </a:rPr>
            <a:t>This chart is FYI for those who are not familiar with the</a:t>
          </a:r>
          <a:r>
            <a:rPr lang="en-US" sz="1050" b="0" i="0" u="sng" strike="noStrike" baseline="0">
              <a:solidFill>
                <a:schemeClr val="dk1"/>
              </a:solidFill>
              <a:latin typeface="+mn-lt"/>
              <a:ea typeface="+mn-ea"/>
              <a:cs typeface="+mn-cs"/>
            </a:rPr>
            <a:t> stats above</a:t>
          </a:r>
          <a:r>
            <a:rPr lang="en-US" sz="1050" u="sng"/>
            <a:t> </a:t>
          </a:r>
          <a:endParaRPr lang="en-US" sz="1100"/>
        </a:p>
        <a:p>
          <a:r>
            <a:rPr lang="en-US" sz="1100" b="1" i="0" u="none" strike="noStrike">
              <a:solidFill>
                <a:schemeClr val="dk1"/>
              </a:solidFill>
              <a:latin typeface="+mn-lt"/>
              <a:ea typeface="+mn-ea"/>
              <a:cs typeface="+mn-cs"/>
            </a:rPr>
            <a:t>MPG</a:t>
          </a:r>
          <a:r>
            <a:rPr lang="en-US" sz="1050"/>
            <a:t> </a:t>
          </a:r>
          <a:r>
            <a:rPr lang="en-US" sz="1050" b="0" i="0" u="none" strike="noStrike">
              <a:solidFill>
                <a:schemeClr val="dk1"/>
              </a:solidFill>
              <a:latin typeface="+mn-lt"/>
              <a:ea typeface="+mn-ea"/>
              <a:cs typeface="+mn-cs"/>
            </a:rPr>
            <a:t>Minutes per game</a:t>
          </a:r>
          <a:r>
            <a:rPr lang="en-US" sz="1050"/>
            <a:t> </a:t>
          </a:r>
        </a:p>
        <a:p>
          <a:r>
            <a:rPr lang="en-US" sz="1100" b="1" i="0" u="none" strike="noStrike">
              <a:solidFill>
                <a:schemeClr val="dk1"/>
              </a:solidFill>
              <a:latin typeface="+mn-lt"/>
              <a:ea typeface="+mn-ea"/>
              <a:cs typeface="+mn-cs"/>
            </a:rPr>
            <a:t>PPG</a:t>
          </a:r>
          <a:r>
            <a:rPr lang="en-US" sz="1100"/>
            <a:t> </a:t>
          </a:r>
          <a:r>
            <a:rPr lang="en-US" sz="1050" b="0" i="0" u="none" strike="noStrike">
              <a:solidFill>
                <a:schemeClr val="dk1"/>
              </a:solidFill>
              <a:latin typeface="+mn-lt"/>
              <a:ea typeface="+mn-ea"/>
              <a:cs typeface="+mn-cs"/>
            </a:rPr>
            <a:t>Points per game</a:t>
          </a:r>
          <a:r>
            <a:rPr lang="en-US" sz="1050"/>
            <a:t> </a:t>
          </a:r>
        </a:p>
        <a:p>
          <a:r>
            <a:rPr lang="en-US" sz="1100" b="1" i="0" u="none" strike="noStrike">
              <a:solidFill>
                <a:schemeClr val="dk1"/>
              </a:solidFill>
              <a:latin typeface="+mn-lt"/>
              <a:ea typeface="+mn-ea"/>
              <a:cs typeface="+mn-cs"/>
            </a:rPr>
            <a:t>FG%</a:t>
          </a:r>
          <a:r>
            <a:rPr lang="en-US" sz="1100"/>
            <a:t> </a:t>
          </a:r>
          <a:r>
            <a:rPr lang="en-US" sz="1050" b="0" i="0" u="none" strike="noStrike">
              <a:solidFill>
                <a:schemeClr val="dk1"/>
              </a:solidFill>
              <a:latin typeface="+mn-lt"/>
              <a:ea typeface="+mn-ea"/>
              <a:cs typeface="+mn-cs"/>
            </a:rPr>
            <a:t>Field goal percentage</a:t>
          </a:r>
          <a:endParaRPr lang="en-US" sz="1050"/>
        </a:p>
        <a:p>
          <a:r>
            <a:rPr lang="en-US" sz="1100" b="1" i="0" u="none" strike="noStrike">
              <a:solidFill>
                <a:schemeClr val="dk1"/>
              </a:solidFill>
              <a:latin typeface="+mn-lt"/>
              <a:ea typeface="+mn-ea"/>
              <a:cs typeface="+mn-cs"/>
            </a:rPr>
            <a:t>FT%</a:t>
          </a:r>
          <a:r>
            <a:rPr lang="en-US" sz="1100"/>
            <a:t> Free</a:t>
          </a:r>
          <a:r>
            <a:rPr lang="en-US" sz="1100" baseline="0"/>
            <a:t> throw percentage</a:t>
          </a:r>
          <a:r>
            <a:rPr lang="en-US" sz="1050"/>
            <a:t> </a:t>
          </a:r>
        </a:p>
        <a:p>
          <a:r>
            <a:rPr lang="en-US" sz="1100" b="1" i="0" u="none" strike="noStrike">
              <a:solidFill>
                <a:schemeClr val="dk1"/>
              </a:solidFill>
              <a:latin typeface="+mn-lt"/>
              <a:ea typeface="+mn-ea"/>
              <a:cs typeface="+mn-cs"/>
            </a:rPr>
            <a:t>3P%</a:t>
          </a:r>
          <a:r>
            <a:rPr lang="en-US" sz="1100" b="1" i="0" u="none" strike="noStrike" baseline="0">
              <a:solidFill>
                <a:schemeClr val="dk1"/>
              </a:solidFill>
              <a:latin typeface="+mn-lt"/>
              <a:ea typeface="+mn-ea"/>
              <a:cs typeface="+mn-cs"/>
            </a:rPr>
            <a:t> </a:t>
          </a:r>
          <a:r>
            <a:rPr lang="en-US" sz="1050" b="0" i="0" u="none" strike="noStrike" baseline="0">
              <a:solidFill>
                <a:schemeClr val="dk1"/>
              </a:solidFill>
              <a:latin typeface="+mn-lt"/>
              <a:ea typeface="+mn-ea"/>
              <a:cs typeface="+mn-cs"/>
            </a:rPr>
            <a:t>Three pointer percentage</a:t>
          </a:r>
          <a:r>
            <a:rPr lang="en-US" sz="1050"/>
            <a:t> </a:t>
          </a:r>
        </a:p>
        <a:p>
          <a:r>
            <a:rPr lang="en-US" sz="1100" b="1" i="0" u="none" strike="noStrike">
              <a:solidFill>
                <a:schemeClr val="dk1"/>
              </a:solidFill>
              <a:latin typeface="+mn-lt"/>
              <a:ea typeface="+mn-ea"/>
              <a:cs typeface="+mn-cs"/>
            </a:rPr>
            <a:t>RPG</a:t>
          </a:r>
          <a:r>
            <a:rPr lang="en-US" sz="1100" b="1"/>
            <a:t> </a:t>
          </a:r>
          <a:r>
            <a:rPr lang="en-US" sz="1050" b="0" i="0" u="none" strike="noStrike">
              <a:solidFill>
                <a:schemeClr val="dk1"/>
              </a:solidFill>
              <a:latin typeface="+mn-lt"/>
              <a:ea typeface="+mn-ea"/>
              <a:cs typeface="+mn-cs"/>
            </a:rPr>
            <a:t>Rebounds</a:t>
          </a:r>
          <a:r>
            <a:rPr lang="en-US" sz="1050" b="0" i="0" u="none" strike="noStrike" baseline="0">
              <a:solidFill>
                <a:schemeClr val="dk1"/>
              </a:solidFill>
              <a:latin typeface="+mn-lt"/>
              <a:ea typeface="+mn-ea"/>
              <a:cs typeface="+mn-cs"/>
            </a:rPr>
            <a:t> per game</a:t>
          </a:r>
          <a:endParaRPr lang="en-US" sz="1050" b="0" i="0" u="none" strike="noStrike">
            <a:solidFill>
              <a:schemeClr val="dk1"/>
            </a:solidFill>
            <a:latin typeface="+mn-lt"/>
            <a:ea typeface="+mn-ea"/>
            <a:cs typeface="+mn-cs"/>
          </a:endParaRPr>
        </a:p>
        <a:p>
          <a:r>
            <a:rPr lang="en-US" sz="1100" b="1" i="0" u="none" strike="noStrike">
              <a:solidFill>
                <a:schemeClr val="dk1"/>
              </a:solidFill>
              <a:latin typeface="+mn-lt"/>
              <a:ea typeface="+mn-ea"/>
              <a:cs typeface="+mn-cs"/>
            </a:rPr>
            <a:t>APG</a:t>
          </a:r>
          <a:r>
            <a:rPr lang="en-US" sz="1100" b="1"/>
            <a:t> </a:t>
          </a:r>
          <a:r>
            <a:rPr lang="en-US" sz="1050" b="0" i="0" u="none" strike="noStrike">
              <a:solidFill>
                <a:schemeClr val="dk1"/>
              </a:solidFill>
              <a:latin typeface="+mn-lt"/>
              <a:ea typeface="+mn-ea"/>
              <a:cs typeface="+mn-cs"/>
            </a:rPr>
            <a:t>Assists per game</a:t>
          </a:r>
          <a:r>
            <a:rPr lang="en-US" sz="1050"/>
            <a:t> </a:t>
          </a:r>
        </a:p>
        <a:p>
          <a:r>
            <a:rPr lang="en-US" sz="1100" b="1" i="0" u="none" strike="noStrike">
              <a:solidFill>
                <a:schemeClr val="dk1"/>
              </a:solidFill>
              <a:latin typeface="+mn-lt"/>
              <a:ea typeface="+mn-ea"/>
              <a:cs typeface="+mn-cs"/>
            </a:rPr>
            <a:t>A/T </a:t>
          </a:r>
          <a:r>
            <a:rPr lang="en-US" sz="1050" b="0" i="0" u="none" strike="noStrike">
              <a:solidFill>
                <a:schemeClr val="dk1"/>
              </a:solidFill>
              <a:latin typeface="+mn-lt"/>
              <a:ea typeface="+mn-ea"/>
              <a:cs typeface="+mn-cs"/>
            </a:rPr>
            <a:t>Assist</a:t>
          </a:r>
          <a:r>
            <a:rPr lang="en-US" sz="1050" b="0" i="0" u="none" strike="noStrike" baseline="0">
              <a:solidFill>
                <a:schemeClr val="dk1"/>
              </a:solidFill>
              <a:latin typeface="+mn-lt"/>
              <a:ea typeface="+mn-ea"/>
              <a:cs typeface="+mn-cs"/>
            </a:rPr>
            <a:t> to turnover ratio</a:t>
          </a:r>
          <a:r>
            <a:rPr lang="en-US" sz="1050"/>
            <a:t> </a:t>
          </a:r>
        </a:p>
        <a:p>
          <a:r>
            <a:rPr lang="en-US" sz="1100" b="1" i="0" u="none" strike="noStrike">
              <a:solidFill>
                <a:schemeClr val="dk1"/>
              </a:solidFill>
              <a:latin typeface="+mn-lt"/>
              <a:ea typeface="+mn-ea"/>
              <a:cs typeface="+mn-cs"/>
            </a:rPr>
            <a:t>SPG</a:t>
          </a:r>
          <a:r>
            <a:rPr lang="en-US" sz="1050"/>
            <a:t> Steals per game</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27</xdr:row>
      <xdr:rowOff>0</xdr:rowOff>
    </xdr:from>
    <xdr:to>
      <xdr:col>5</xdr:col>
      <xdr:colOff>304800</xdr:colOff>
      <xdr:row>1392</xdr:row>
      <xdr:rowOff>161925</xdr:rowOff>
    </xdr:to>
    <xdr:sp macro="" textlink="">
      <xdr:nvSpPr>
        <xdr:cNvPr id="2" name="AutoShape 4" descr="data:image/gif;base64,R0lGODlhAQABAID/AMDAwAAAACH5BAEAAAAALAAAAAABAAEAAAICRAEAOw==">
          <a:extLst>
            <a:ext uri="{FF2B5EF4-FFF2-40B4-BE49-F238E27FC236}">
              <a16:creationId xmlns:a16="http://schemas.microsoft.com/office/drawing/2014/main" id="{00000000-0008-0000-0500-000002000000}"/>
            </a:ext>
          </a:extLst>
        </xdr:cNvPr>
        <xdr:cNvSpPr>
          <a:spLocks noChangeAspect="1" noChangeArrowheads="1"/>
        </xdr:cNvSpPr>
      </xdr:nvSpPr>
      <xdr:spPr bwMode="auto">
        <a:xfrm>
          <a:off x="2438400" y="6858000"/>
          <a:ext cx="304800" cy="279053925"/>
        </a:xfrm>
        <a:prstGeom prst="rect">
          <a:avLst/>
        </a:prstGeom>
        <a:noFill/>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8</xdr:row>
      <xdr:rowOff>0</xdr:rowOff>
    </xdr:from>
    <xdr:to>
      <xdr:col>9</xdr:col>
      <xdr:colOff>200024</xdr:colOff>
      <xdr:row>14</xdr:row>
      <xdr:rowOff>104775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52475" y="1600200"/>
          <a:ext cx="7248524"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b="1"/>
            <a:t>Make or buy problem </a:t>
          </a:r>
          <a:endParaRPr lang="en-US"/>
        </a:p>
        <a:p>
          <a:r>
            <a:rPr lang="en-US"/>
            <a:t>Keiff Manufacturing produces fiberglass products and is a leading manufacturer of antenna covers. Antenna covers are purchased by the Federal Aviation Administration to shelter flight instrument arrays. The company recently received a $800,000 order for various quantities of antenna covers. Each antenna cover requires a certain amount of time to mold and spray. The following table summarizes the requirements for the three antenna models.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742950</xdr:colOff>
      <xdr:row>20</xdr:row>
      <xdr:rowOff>57150</xdr:rowOff>
    </xdr:from>
    <xdr:to>
      <xdr:col>7</xdr:col>
      <xdr:colOff>504825</xdr:colOff>
      <xdr:row>32</xdr:row>
      <xdr:rowOff>152400</xdr:rowOff>
    </xdr:to>
    <mc:AlternateContent xmlns:mc="http://schemas.openxmlformats.org/markup-compatibility/2006">
      <mc:Choice xmlns:a14="http://schemas.microsoft.com/office/drawing/2010/main" Requires="a14">
        <xdr:graphicFrame macro="">
          <xdr:nvGraphicFramePr>
            <xdr:cNvPr id="2" name="Amount">
              <a:extLst>
                <a:ext uri="{FF2B5EF4-FFF2-40B4-BE49-F238E27FC236}">
                  <a16:creationId xmlns:a16="http://schemas.microsoft.com/office/drawing/2014/main" id="{70C6635B-B020-4B72-9D01-5873E92E277B}"/>
                </a:ext>
              </a:extLst>
            </xdr:cNvPr>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dr:sp macro="" textlink="">
          <xdr:nvSpPr>
            <xdr:cNvPr id="0" name=""/>
            <xdr:cNvSpPr>
              <a:spLocks noTextEdit="1"/>
            </xdr:cNvSpPr>
          </xdr:nvSpPr>
          <xdr:spPr>
            <a:xfrm>
              <a:off x="4610100" y="39052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685800</xdr:colOff>
      <xdr:row>18</xdr:row>
      <xdr:rowOff>142875</xdr:rowOff>
    </xdr:from>
    <xdr:to>
      <xdr:col>9</xdr:col>
      <xdr:colOff>752475</xdr:colOff>
      <xdr:row>31</xdr:row>
      <xdr:rowOff>47625</xdr:rowOff>
    </xdr:to>
    <mc:AlternateContent xmlns:mc="http://schemas.openxmlformats.org/markup-compatibility/2006">
      <mc:Choice xmlns:a14="http://schemas.microsoft.com/office/drawing/2010/main" Requires="a14">
        <xdr:graphicFrame macro="">
          <xdr:nvGraphicFramePr>
            <xdr:cNvPr id="3" name="Date">
              <a:extLst>
                <a:ext uri="{FF2B5EF4-FFF2-40B4-BE49-F238E27FC236}">
                  <a16:creationId xmlns:a16="http://schemas.microsoft.com/office/drawing/2014/main" id="{3B142242-767C-4D6C-AB13-0721C51751D4}"/>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6619875" y="36099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190500</xdr:colOff>
      <xdr:row>18</xdr:row>
      <xdr:rowOff>47625</xdr:rowOff>
    </xdr:from>
    <xdr:to>
      <xdr:col>14</xdr:col>
      <xdr:colOff>47625</xdr:colOff>
      <xdr:row>30</xdr:row>
      <xdr:rowOff>142875</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916297FD-DFE1-48E2-859D-38BD1174553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896350" y="35147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ropbox/EMBA%20Spreadsheets/2015%20Classes%20and%20Homework/Final2014%20(v1)_Ke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BA"/>
      <sheetName val="Financial"/>
      <sheetName val="Tables"/>
      <sheetName val="Lookups"/>
      <sheetName val="Text"/>
      <sheetName val="DataCleaning"/>
      <sheetName val="Megaformula"/>
      <sheetName val="Summing"/>
      <sheetName val="Calcs"/>
      <sheetName val="Challenge"/>
      <sheetName val="Exam Assessment"/>
      <sheetName val="Sheet1"/>
      <sheetName val="Rubr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h Meherg" refreshedDate="43516.983059606478" backgroundQuery="1" createdVersion="6" refreshedVersion="6" minRefreshableVersion="3" recordCount="481" xr:uid="{60F623C5-E7A1-446F-8106-FD6BE2901BF1}">
  <cacheSource type="external" connectionId="1"/>
  <cacheFields count="10">
    <cacheField name="Invoice ID" numFmtId="0">
      <sharedItems containsSemiMixedTypes="0" containsString="0" containsNumber="1" containsInteger="1" minValue="1" maxValue="402"/>
    </cacheField>
    <cacheField name="Date" numFmtId="0">
      <sharedItems containsSemiMixedTypes="0" containsNonDate="0" containsDate="1" containsString="0" minDate="2006-09-01T00:00:00" maxDate="2006-12-01T00:00:00" count="90">
        <d v="2006-09-01T00:00:00"/>
        <d v="2006-09-02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d v="2006-09-30T00:00:00"/>
        <d v="2006-10-01T00:00:00"/>
        <d v="2006-10-02T00:00:00"/>
        <d v="2006-10-03T00:00:00"/>
        <d v="2006-10-04T00:00:00"/>
        <d v="2006-10-05T00:00:00"/>
        <d v="2006-10-06T00:00:00"/>
        <d v="2006-10-07T00:00:00"/>
        <d v="2006-10-08T00:00:00"/>
        <d v="2006-10-09T00:00:00"/>
        <d v="2006-10-10T00:00:00"/>
        <d v="2006-10-11T00:00:00"/>
        <d v="2006-10-12T00:00:00"/>
        <d v="2006-10-13T00:00:00"/>
        <d v="2006-10-14T00:00:00"/>
        <d v="2006-10-15T00:00:00"/>
        <d v="2006-10-16T00:00:00"/>
        <d v="2006-10-17T00:00:00"/>
        <d v="2006-10-18T00:00:00"/>
        <d v="2006-10-19T00:00:00"/>
        <d v="2006-10-20T00:00:00"/>
        <d v="2006-10-21T00:00:00"/>
        <d v="2006-10-22T00:00:00"/>
        <d v="2006-10-23T00:00:00"/>
        <d v="2006-10-24T00:00:00"/>
        <d v="2006-10-25T00:00:00"/>
        <d v="2006-10-26T00:00:00"/>
        <d v="2006-10-27T00:00:00"/>
        <d v="2006-10-28T00:00:00"/>
        <d v="2006-10-29T00:00:00"/>
        <d v="2006-10-30T00:00:00"/>
        <d v="2006-10-31T00:00:00"/>
        <d v="2006-11-01T00:00:00"/>
        <d v="2006-11-02T00:00:00"/>
        <d v="2006-11-03T00:00:00"/>
        <d v="2006-11-04T00:00:00"/>
        <d v="2006-11-05T00:00:00"/>
        <d v="2006-11-06T00:00:00"/>
        <d v="2006-11-07T00:00:00"/>
        <d v="2006-11-08T00:00:00"/>
        <d v="2006-11-09T00:00:00"/>
        <d v="2006-11-10T00:00:00"/>
        <d v="2006-11-11T00:00:00"/>
        <d v="2006-11-12T00:00:00"/>
        <d v="2006-11-13T00:00:00"/>
        <d v="2006-11-14T00:00:00"/>
        <d v="2006-11-15T00:00:00"/>
        <d v="2006-11-16T00:00:00"/>
        <d v="2006-11-17T00:00:00"/>
        <d v="2006-11-18T00:00:00"/>
        <d v="2006-11-19T00:00:00"/>
        <d v="2006-11-20T00:00:00"/>
        <d v="2006-11-21T00:00:00"/>
        <d v="2006-11-22T00:00:00"/>
        <d v="2006-11-23T00:00:00"/>
        <d v="2006-11-24T00:00:00"/>
        <d v="2006-11-25T00:00:00"/>
        <d v="2006-11-26T00:00:00"/>
        <d v="2006-11-27T00:00:00"/>
        <d v="2006-11-28T00:00:00"/>
        <d v="2006-11-29T00:00:00"/>
        <d v="2006-11-30T00:00:00"/>
      </sharedItems>
      <fieldGroup par="9" base="1">
        <rangePr groupBy="days" startDate="2006-09-01T00:00:00" endDate="2006-12-01T00:00:00"/>
        <groupItems count="368">
          <s v="&lt;9/1/200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06"/>
        </groupItems>
      </fieldGroup>
    </cacheField>
    <cacheField name="Location" numFmtId="0">
      <sharedItems count="3">
        <s v="Salt Lake"/>
        <s v="Provo"/>
        <s v="Orem"/>
      </sharedItems>
    </cacheField>
    <cacheField name="Sales Rep" numFmtId="0">
      <sharedItems count="9">
        <s v="Locke"/>
        <s v="Jeffries"/>
        <s v="Matthews"/>
        <s v="Jensen"/>
        <s v="Smith"/>
        <s v="Gonzales"/>
        <s v="Chen"/>
        <s v="Phillips"/>
        <s v="Davidson"/>
      </sharedItems>
    </cacheField>
    <cacheField name="Sales Approach" numFmtId="0">
      <sharedItems count="3">
        <s v="Normal"/>
        <s v="Storewide Sale"/>
        <s v="Door Greeting"/>
      </sharedItems>
    </cacheField>
    <cacheField name="Customer ID" numFmtId="0">
      <sharedItems containsSemiMixedTypes="0" containsString="0" containsNumber="1" containsInteger="1" minValue="1" maxValue="268"/>
    </cacheField>
    <cacheField name="Product" numFmtId="0">
      <sharedItems count="26">
        <s v="Golf Bag"/>
        <s v="Irons"/>
        <s v="Ammunition"/>
        <s v="Fishing Line"/>
        <s v="Rifle"/>
        <s v="Orange Jacket"/>
        <s v="Deer Rifle"/>
        <s v="Basketball Shoes"/>
        <s v="Fishing Pole"/>
        <s v="Basketball"/>
        <s v="Baseball Glove"/>
        <s v="Golf Shoes"/>
        <s v="Bait"/>
        <s v="Golf Balls"/>
        <s v="Sweat Band"/>
        <s v="Gone Fishin Hat"/>
        <s v="Tackle Box"/>
        <s v="Woods"/>
        <s v="Jersey"/>
        <s v="Putter"/>
        <s v="Socks"/>
        <s v="Shorts"/>
        <s v="Basketball Hoop"/>
        <s v="Camo Gloves"/>
        <s v="Camoflage"/>
        <s v="Binoculars"/>
      </sharedItems>
    </cacheField>
    <cacheField name="Amount" numFmtId="0">
      <sharedItems containsSemiMixedTypes="0" containsString="0" containsNumber="1" minValue="9" maxValue="500" count="30">
        <n v="120"/>
        <n v="300"/>
        <n v="20"/>
        <n v="10"/>
        <n v="400"/>
        <n v="50"/>
        <n v="500"/>
        <n v="85"/>
        <n v="200"/>
        <n v="25"/>
        <n v="90"/>
        <n v="15"/>
        <n v="30"/>
        <n v="150"/>
        <n v="75"/>
        <n v="270"/>
        <n v="9"/>
        <n v="13.5"/>
        <n v="22.5"/>
        <n v="18"/>
        <n v="27"/>
        <n v="180"/>
        <n v="108"/>
        <n v="76.5"/>
        <n v="45"/>
        <n v="135"/>
        <n v="67.5"/>
        <n v="81"/>
        <n v="360"/>
        <n v="450"/>
      </sharedItems>
    </cacheField>
    <cacheField name="C Satisfaction" numFmtId="0">
      <sharedItems containsSemiMixedTypes="0" containsString="0" containsNumber="1" containsInteger="1" minValue="1" maxValue="5" count="5">
        <n v="4"/>
        <n v="3"/>
        <n v="1"/>
        <n v="2"/>
        <n v="5"/>
      </sharedItems>
    </cacheField>
    <cacheField name="Months" numFmtId="0" databaseField="0">
      <fieldGroup base="1">
        <rangePr groupBy="months" startDate="2006-09-01T00:00:00" endDate="2006-12-01T00:00:00"/>
        <groupItems count="14">
          <s v="&lt;9/1/2006"/>
          <s v="Jan"/>
          <s v="Feb"/>
          <s v="Mar"/>
          <s v="Apr"/>
          <s v="May"/>
          <s v="Jun"/>
          <s v="Jul"/>
          <s v="Aug"/>
          <s v="Sep"/>
          <s v="Oct"/>
          <s v="Nov"/>
          <s v="Dec"/>
          <s v="&gt;12/1/2006"/>
        </groupItems>
      </fieldGroup>
    </cacheField>
  </cacheFields>
  <extLst>
    <ext xmlns:x14="http://schemas.microsoft.com/office/spreadsheetml/2009/9/main" uri="{725AE2AE-9491-48be-B2B4-4EB974FC3084}">
      <x14:pivotCacheDefinition pivotCacheId="480653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1">
  <r>
    <n v="1"/>
    <x v="0"/>
    <x v="0"/>
    <x v="0"/>
    <x v="0"/>
    <n v="17"/>
    <x v="0"/>
    <x v="0"/>
    <x v="0"/>
  </r>
  <r>
    <n v="1"/>
    <x v="0"/>
    <x v="0"/>
    <x v="0"/>
    <x v="0"/>
    <n v="17"/>
    <x v="1"/>
    <x v="1"/>
    <x v="1"/>
  </r>
  <r>
    <n v="2"/>
    <x v="0"/>
    <x v="1"/>
    <x v="1"/>
    <x v="0"/>
    <n v="3"/>
    <x v="2"/>
    <x v="2"/>
    <x v="0"/>
  </r>
  <r>
    <n v="2"/>
    <x v="0"/>
    <x v="1"/>
    <x v="1"/>
    <x v="0"/>
    <n v="3"/>
    <x v="3"/>
    <x v="3"/>
    <x v="2"/>
  </r>
  <r>
    <n v="2"/>
    <x v="0"/>
    <x v="1"/>
    <x v="1"/>
    <x v="0"/>
    <n v="3"/>
    <x v="4"/>
    <x v="4"/>
    <x v="3"/>
  </r>
  <r>
    <n v="3"/>
    <x v="0"/>
    <x v="1"/>
    <x v="2"/>
    <x v="0"/>
    <n v="1"/>
    <x v="5"/>
    <x v="5"/>
    <x v="0"/>
  </r>
  <r>
    <n v="4"/>
    <x v="0"/>
    <x v="2"/>
    <x v="3"/>
    <x v="0"/>
    <n v="2"/>
    <x v="6"/>
    <x v="6"/>
    <x v="1"/>
  </r>
  <r>
    <n v="5"/>
    <x v="0"/>
    <x v="2"/>
    <x v="4"/>
    <x v="0"/>
    <n v="3"/>
    <x v="7"/>
    <x v="7"/>
    <x v="1"/>
  </r>
  <r>
    <n v="6"/>
    <x v="1"/>
    <x v="0"/>
    <x v="5"/>
    <x v="0"/>
    <n v="4"/>
    <x v="8"/>
    <x v="8"/>
    <x v="4"/>
  </r>
  <r>
    <n v="7"/>
    <x v="1"/>
    <x v="0"/>
    <x v="0"/>
    <x v="0"/>
    <n v="5"/>
    <x v="9"/>
    <x v="9"/>
    <x v="3"/>
  </r>
  <r>
    <n v="7"/>
    <x v="1"/>
    <x v="0"/>
    <x v="0"/>
    <x v="0"/>
    <n v="5"/>
    <x v="10"/>
    <x v="9"/>
    <x v="1"/>
  </r>
  <r>
    <n v="8"/>
    <x v="1"/>
    <x v="0"/>
    <x v="6"/>
    <x v="0"/>
    <n v="12"/>
    <x v="7"/>
    <x v="7"/>
    <x v="1"/>
  </r>
  <r>
    <n v="20"/>
    <x v="2"/>
    <x v="1"/>
    <x v="1"/>
    <x v="0"/>
    <n v="14"/>
    <x v="8"/>
    <x v="8"/>
    <x v="1"/>
  </r>
  <r>
    <n v="20"/>
    <x v="2"/>
    <x v="1"/>
    <x v="1"/>
    <x v="0"/>
    <n v="14"/>
    <x v="5"/>
    <x v="5"/>
    <x v="1"/>
  </r>
  <r>
    <n v="21"/>
    <x v="2"/>
    <x v="1"/>
    <x v="2"/>
    <x v="0"/>
    <n v="15"/>
    <x v="8"/>
    <x v="8"/>
    <x v="3"/>
  </r>
  <r>
    <n v="21"/>
    <x v="2"/>
    <x v="1"/>
    <x v="2"/>
    <x v="0"/>
    <n v="15"/>
    <x v="10"/>
    <x v="9"/>
    <x v="0"/>
  </r>
  <r>
    <n v="22"/>
    <x v="2"/>
    <x v="1"/>
    <x v="7"/>
    <x v="0"/>
    <n v="16"/>
    <x v="9"/>
    <x v="9"/>
    <x v="1"/>
  </r>
  <r>
    <n v="23"/>
    <x v="2"/>
    <x v="2"/>
    <x v="8"/>
    <x v="0"/>
    <n v="18"/>
    <x v="0"/>
    <x v="0"/>
    <x v="1"/>
  </r>
  <r>
    <n v="24"/>
    <x v="2"/>
    <x v="2"/>
    <x v="3"/>
    <x v="0"/>
    <n v="18"/>
    <x v="11"/>
    <x v="10"/>
    <x v="3"/>
  </r>
  <r>
    <n v="25"/>
    <x v="2"/>
    <x v="2"/>
    <x v="4"/>
    <x v="0"/>
    <n v="3"/>
    <x v="12"/>
    <x v="3"/>
    <x v="1"/>
  </r>
  <r>
    <n v="26"/>
    <x v="3"/>
    <x v="0"/>
    <x v="5"/>
    <x v="0"/>
    <n v="28"/>
    <x v="3"/>
    <x v="3"/>
    <x v="0"/>
  </r>
  <r>
    <n v="27"/>
    <x v="3"/>
    <x v="0"/>
    <x v="6"/>
    <x v="0"/>
    <n v="19"/>
    <x v="5"/>
    <x v="5"/>
    <x v="2"/>
  </r>
  <r>
    <n v="28"/>
    <x v="3"/>
    <x v="1"/>
    <x v="1"/>
    <x v="0"/>
    <n v="20"/>
    <x v="12"/>
    <x v="3"/>
    <x v="1"/>
  </r>
  <r>
    <n v="29"/>
    <x v="3"/>
    <x v="1"/>
    <x v="7"/>
    <x v="0"/>
    <n v="21"/>
    <x v="1"/>
    <x v="1"/>
    <x v="3"/>
  </r>
  <r>
    <n v="29"/>
    <x v="3"/>
    <x v="1"/>
    <x v="7"/>
    <x v="0"/>
    <n v="21"/>
    <x v="1"/>
    <x v="1"/>
    <x v="1"/>
  </r>
  <r>
    <n v="30"/>
    <x v="3"/>
    <x v="2"/>
    <x v="8"/>
    <x v="0"/>
    <n v="22"/>
    <x v="10"/>
    <x v="9"/>
    <x v="3"/>
  </r>
  <r>
    <n v="31"/>
    <x v="3"/>
    <x v="2"/>
    <x v="4"/>
    <x v="0"/>
    <n v="23"/>
    <x v="13"/>
    <x v="2"/>
    <x v="3"/>
  </r>
  <r>
    <n v="32"/>
    <x v="4"/>
    <x v="0"/>
    <x v="5"/>
    <x v="0"/>
    <n v="24"/>
    <x v="1"/>
    <x v="1"/>
    <x v="1"/>
  </r>
  <r>
    <n v="32"/>
    <x v="4"/>
    <x v="0"/>
    <x v="5"/>
    <x v="0"/>
    <n v="24"/>
    <x v="14"/>
    <x v="11"/>
    <x v="1"/>
  </r>
  <r>
    <n v="33"/>
    <x v="4"/>
    <x v="1"/>
    <x v="1"/>
    <x v="0"/>
    <n v="2"/>
    <x v="11"/>
    <x v="10"/>
    <x v="0"/>
  </r>
  <r>
    <n v="34"/>
    <x v="4"/>
    <x v="1"/>
    <x v="2"/>
    <x v="0"/>
    <n v="28"/>
    <x v="15"/>
    <x v="2"/>
    <x v="0"/>
  </r>
  <r>
    <n v="34"/>
    <x v="4"/>
    <x v="1"/>
    <x v="2"/>
    <x v="0"/>
    <n v="28"/>
    <x v="16"/>
    <x v="12"/>
    <x v="1"/>
  </r>
  <r>
    <n v="35"/>
    <x v="4"/>
    <x v="2"/>
    <x v="8"/>
    <x v="0"/>
    <n v="13"/>
    <x v="1"/>
    <x v="1"/>
    <x v="1"/>
  </r>
  <r>
    <n v="36"/>
    <x v="4"/>
    <x v="2"/>
    <x v="3"/>
    <x v="0"/>
    <n v="25"/>
    <x v="17"/>
    <x v="1"/>
    <x v="1"/>
  </r>
  <r>
    <n v="37"/>
    <x v="5"/>
    <x v="0"/>
    <x v="6"/>
    <x v="0"/>
    <n v="17"/>
    <x v="17"/>
    <x v="1"/>
    <x v="3"/>
  </r>
  <r>
    <n v="38"/>
    <x v="5"/>
    <x v="1"/>
    <x v="2"/>
    <x v="0"/>
    <n v="26"/>
    <x v="18"/>
    <x v="2"/>
    <x v="1"/>
  </r>
  <r>
    <n v="39"/>
    <x v="5"/>
    <x v="2"/>
    <x v="3"/>
    <x v="0"/>
    <n v="27"/>
    <x v="19"/>
    <x v="13"/>
    <x v="0"/>
  </r>
  <r>
    <n v="40"/>
    <x v="6"/>
    <x v="0"/>
    <x v="0"/>
    <x v="0"/>
    <n v="28"/>
    <x v="20"/>
    <x v="3"/>
    <x v="2"/>
  </r>
  <r>
    <n v="41"/>
    <x v="6"/>
    <x v="1"/>
    <x v="1"/>
    <x v="0"/>
    <n v="12"/>
    <x v="18"/>
    <x v="2"/>
    <x v="0"/>
  </r>
  <r>
    <n v="42"/>
    <x v="6"/>
    <x v="2"/>
    <x v="8"/>
    <x v="0"/>
    <n v="12"/>
    <x v="21"/>
    <x v="11"/>
    <x v="2"/>
  </r>
  <r>
    <n v="43"/>
    <x v="7"/>
    <x v="0"/>
    <x v="5"/>
    <x v="0"/>
    <n v="12"/>
    <x v="21"/>
    <x v="11"/>
    <x v="4"/>
  </r>
  <r>
    <n v="44"/>
    <x v="7"/>
    <x v="0"/>
    <x v="6"/>
    <x v="0"/>
    <n v="19"/>
    <x v="22"/>
    <x v="1"/>
    <x v="0"/>
  </r>
  <r>
    <n v="45"/>
    <x v="7"/>
    <x v="1"/>
    <x v="1"/>
    <x v="0"/>
    <n v="1"/>
    <x v="22"/>
    <x v="1"/>
    <x v="1"/>
  </r>
  <r>
    <n v="46"/>
    <x v="7"/>
    <x v="1"/>
    <x v="7"/>
    <x v="0"/>
    <n v="30"/>
    <x v="20"/>
    <x v="3"/>
    <x v="1"/>
  </r>
  <r>
    <n v="46"/>
    <x v="7"/>
    <x v="1"/>
    <x v="7"/>
    <x v="0"/>
    <n v="30"/>
    <x v="14"/>
    <x v="11"/>
    <x v="2"/>
  </r>
  <r>
    <n v="47"/>
    <x v="7"/>
    <x v="2"/>
    <x v="3"/>
    <x v="0"/>
    <n v="31"/>
    <x v="16"/>
    <x v="12"/>
    <x v="1"/>
  </r>
  <r>
    <n v="48"/>
    <x v="7"/>
    <x v="2"/>
    <x v="4"/>
    <x v="0"/>
    <n v="32"/>
    <x v="15"/>
    <x v="2"/>
    <x v="0"/>
  </r>
  <r>
    <n v="49"/>
    <x v="8"/>
    <x v="0"/>
    <x v="0"/>
    <x v="0"/>
    <n v="33"/>
    <x v="21"/>
    <x v="11"/>
    <x v="3"/>
  </r>
  <r>
    <n v="50"/>
    <x v="8"/>
    <x v="1"/>
    <x v="2"/>
    <x v="0"/>
    <n v="34"/>
    <x v="21"/>
    <x v="11"/>
    <x v="0"/>
  </r>
  <r>
    <n v="51"/>
    <x v="8"/>
    <x v="2"/>
    <x v="4"/>
    <x v="0"/>
    <n v="35"/>
    <x v="12"/>
    <x v="3"/>
    <x v="0"/>
  </r>
  <r>
    <n v="52"/>
    <x v="9"/>
    <x v="0"/>
    <x v="6"/>
    <x v="0"/>
    <n v="36"/>
    <x v="9"/>
    <x v="9"/>
    <x v="3"/>
  </r>
  <r>
    <n v="53"/>
    <x v="9"/>
    <x v="1"/>
    <x v="7"/>
    <x v="0"/>
    <n v="37"/>
    <x v="9"/>
    <x v="9"/>
    <x v="1"/>
  </r>
  <r>
    <n v="54"/>
    <x v="9"/>
    <x v="2"/>
    <x v="4"/>
    <x v="0"/>
    <n v="38"/>
    <x v="3"/>
    <x v="3"/>
    <x v="1"/>
  </r>
  <r>
    <n v="55"/>
    <x v="10"/>
    <x v="0"/>
    <x v="6"/>
    <x v="0"/>
    <n v="39"/>
    <x v="7"/>
    <x v="7"/>
    <x v="1"/>
  </r>
  <r>
    <n v="56"/>
    <x v="10"/>
    <x v="1"/>
    <x v="1"/>
    <x v="0"/>
    <n v="3"/>
    <x v="5"/>
    <x v="5"/>
    <x v="1"/>
  </r>
  <r>
    <n v="57"/>
    <x v="10"/>
    <x v="2"/>
    <x v="8"/>
    <x v="0"/>
    <n v="12"/>
    <x v="18"/>
    <x v="2"/>
    <x v="0"/>
  </r>
  <r>
    <n v="58"/>
    <x v="11"/>
    <x v="0"/>
    <x v="0"/>
    <x v="0"/>
    <n v="11"/>
    <x v="6"/>
    <x v="6"/>
    <x v="4"/>
  </r>
  <r>
    <n v="59"/>
    <x v="11"/>
    <x v="1"/>
    <x v="2"/>
    <x v="0"/>
    <n v="28"/>
    <x v="12"/>
    <x v="3"/>
    <x v="1"/>
  </r>
  <r>
    <n v="60"/>
    <x v="11"/>
    <x v="2"/>
    <x v="8"/>
    <x v="0"/>
    <n v="12"/>
    <x v="18"/>
    <x v="2"/>
    <x v="0"/>
  </r>
  <r>
    <n v="61"/>
    <x v="12"/>
    <x v="0"/>
    <x v="0"/>
    <x v="0"/>
    <n v="28"/>
    <x v="3"/>
    <x v="3"/>
    <x v="0"/>
  </r>
  <r>
    <n v="62"/>
    <x v="12"/>
    <x v="0"/>
    <x v="6"/>
    <x v="0"/>
    <n v="40"/>
    <x v="23"/>
    <x v="12"/>
    <x v="0"/>
  </r>
  <r>
    <n v="62"/>
    <x v="12"/>
    <x v="0"/>
    <x v="6"/>
    <x v="0"/>
    <n v="40"/>
    <x v="5"/>
    <x v="5"/>
    <x v="3"/>
  </r>
  <r>
    <n v="63"/>
    <x v="12"/>
    <x v="1"/>
    <x v="1"/>
    <x v="0"/>
    <n v="3"/>
    <x v="24"/>
    <x v="14"/>
    <x v="1"/>
  </r>
  <r>
    <n v="63"/>
    <x v="12"/>
    <x v="1"/>
    <x v="1"/>
    <x v="0"/>
    <n v="3"/>
    <x v="16"/>
    <x v="12"/>
    <x v="3"/>
  </r>
  <r>
    <n v="64"/>
    <x v="12"/>
    <x v="1"/>
    <x v="2"/>
    <x v="0"/>
    <n v="12"/>
    <x v="18"/>
    <x v="2"/>
    <x v="1"/>
  </r>
  <r>
    <n v="64"/>
    <x v="12"/>
    <x v="1"/>
    <x v="2"/>
    <x v="0"/>
    <n v="12"/>
    <x v="18"/>
    <x v="2"/>
    <x v="3"/>
  </r>
  <r>
    <n v="65"/>
    <x v="12"/>
    <x v="1"/>
    <x v="7"/>
    <x v="0"/>
    <n v="42"/>
    <x v="7"/>
    <x v="7"/>
    <x v="0"/>
  </r>
  <r>
    <n v="66"/>
    <x v="12"/>
    <x v="2"/>
    <x v="3"/>
    <x v="0"/>
    <n v="43"/>
    <x v="12"/>
    <x v="3"/>
    <x v="4"/>
  </r>
  <r>
    <n v="67"/>
    <x v="12"/>
    <x v="2"/>
    <x v="4"/>
    <x v="0"/>
    <n v="44"/>
    <x v="15"/>
    <x v="2"/>
    <x v="3"/>
  </r>
  <r>
    <n v="67"/>
    <x v="12"/>
    <x v="2"/>
    <x v="4"/>
    <x v="0"/>
    <n v="44"/>
    <x v="16"/>
    <x v="12"/>
    <x v="1"/>
  </r>
  <r>
    <n v="68"/>
    <x v="13"/>
    <x v="0"/>
    <x v="5"/>
    <x v="0"/>
    <n v="41"/>
    <x v="24"/>
    <x v="14"/>
    <x v="0"/>
  </r>
  <r>
    <n v="69"/>
    <x v="13"/>
    <x v="0"/>
    <x v="0"/>
    <x v="0"/>
    <n v="42"/>
    <x v="2"/>
    <x v="2"/>
    <x v="0"/>
  </r>
  <r>
    <n v="70"/>
    <x v="13"/>
    <x v="1"/>
    <x v="1"/>
    <x v="0"/>
    <n v="43"/>
    <x v="3"/>
    <x v="3"/>
    <x v="0"/>
  </r>
  <r>
    <n v="71"/>
    <x v="13"/>
    <x v="1"/>
    <x v="2"/>
    <x v="0"/>
    <n v="44"/>
    <x v="23"/>
    <x v="12"/>
    <x v="2"/>
  </r>
  <r>
    <n v="71"/>
    <x v="13"/>
    <x v="1"/>
    <x v="2"/>
    <x v="0"/>
    <n v="44"/>
    <x v="6"/>
    <x v="6"/>
    <x v="1"/>
  </r>
  <r>
    <n v="72"/>
    <x v="13"/>
    <x v="2"/>
    <x v="3"/>
    <x v="0"/>
    <n v="45"/>
    <x v="20"/>
    <x v="3"/>
    <x v="0"/>
  </r>
  <r>
    <n v="73"/>
    <x v="13"/>
    <x v="2"/>
    <x v="4"/>
    <x v="0"/>
    <n v="12"/>
    <x v="21"/>
    <x v="11"/>
    <x v="1"/>
  </r>
  <r>
    <n v="74"/>
    <x v="14"/>
    <x v="0"/>
    <x v="6"/>
    <x v="0"/>
    <n v="13"/>
    <x v="25"/>
    <x v="13"/>
    <x v="2"/>
  </r>
  <r>
    <n v="75"/>
    <x v="14"/>
    <x v="1"/>
    <x v="7"/>
    <x v="0"/>
    <n v="5"/>
    <x v="3"/>
    <x v="3"/>
    <x v="3"/>
  </r>
  <r>
    <n v="76"/>
    <x v="14"/>
    <x v="2"/>
    <x v="3"/>
    <x v="0"/>
    <n v="26"/>
    <x v="22"/>
    <x v="1"/>
    <x v="4"/>
  </r>
  <r>
    <n v="77"/>
    <x v="15"/>
    <x v="0"/>
    <x v="0"/>
    <x v="0"/>
    <n v="12"/>
    <x v="21"/>
    <x v="11"/>
    <x v="1"/>
  </r>
  <r>
    <n v="78"/>
    <x v="15"/>
    <x v="1"/>
    <x v="2"/>
    <x v="0"/>
    <n v="46"/>
    <x v="19"/>
    <x v="13"/>
    <x v="3"/>
  </r>
  <r>
    <n v="79"/>
    <x v="15"/>
    <x v="2"/>
    <x v="3"/>
    <x v="0"/>
    <n v="47"/>
    <x v="21"/>
    <x v="11"/>
    <x v="1"/>
  </r>
  <r>
    <n v="80"/>
    <x v="16"/>
    <x v="0"/>
    <x v="0"/>
    <x v="0"/>
    <n v="17"/>
    <x v="13"/>
    <x v="2"/>
    <x v="1"/>
  </r>
  <r>
    <n v="81"/>
    <x v="16"/>
    <x v="1"/>
    <x v="1"/>
    <x v="0"/>
    <n v="48"/>
    <x v="18"/>
    <x v="2"/>
    <x v="1"/>
  </r>
  <r>
    <n v="82"/>
    <x v="16"/>
    <x v="2"/>
    <x v="3"/>
    <x v="0"/>
    <n v="49"/>
    <x v="9"/>
    <x v="9"/>
    <x v="3"/>
  </r>
  <r>
    <n v="83"/>
    <x v="17"/>
    <x v="0"/>
    <x v="5"/>
    <x v="0"/>
    <n v="50"/>
    <x v="2"/>
    <x v="2"/>
    <x v="1"/>
  </r>
  <r>
    <n v="84"/>
    <x v="17"/>
    <x v="1"/>
    <x v="7"/>
    <x v="0"/>
    <n v="12"/>
    <x v="21"/>
    <x v="11"/>
    <x v="1"/>
  </r>
  <r>
    <n v="85"/>
    <x v="17"/>
    <x v="2"/>
    <x v="4"/>
    <x v="0"/>
    <n v="51"/>
    <x v="7"/>
    <x v="7"/>
    <x v="0"/>
  </r>
  <r>
    <n v="86"/>
    <x v="18"/>
    <x v="0"/>
    <x v="6"/>
    <x v="0"/>
    <n v="52"/>
    <x v="2"/>
    <x v="2"/>
    <x v="0"/>
  </r>
  <r>
    <n v="87"/>
    <x v="18"/>
    <x v="1"/>
    <x v="2"/>
    <x v="0"/>
    <n v="53"/>
    <x v="7"/>
    <x v="7"/>
    <x v="0"/>
  </r>
  <r>
    <n v="88"/>
    <x v="18"/>
    <x v="2"/>
    <x v="3"/>
    <x v="0"/>
    <n v="54"/>
    <x v="2"/>
    <x v="2"/>
    <x v="0"/>
  </r>
  <r>
    <n v="89"/>
    <x v="19"/>
    <x v="0"/>
    <x v="0"/>
    <x v="0"/>
    <n v="55"/>
    <x v="16"/>
    <x v="12"/>
    <x v="1"/>
  </r>
  <r>
    <n v="90"/>
    <x v="19"/>
    <x v="1"/>
    <x v="1"/>
    <x v="0"/>
    <n v="56"/>
    <x v="22"/>
    <x v="1"/>
    <x v="4"/>
  </r>
  <r>
    <n v="91"/>
    <x v="19"/>
    <x v="2"/>
    <x v="8"/>
    <x v="0"/>
    <n v="57"/>
    <x v="2"/>
    <x v="2"/>
    <x v="0"/>
  </r>
  <r>
    <n v="92"/>
    <x v="20"/>
    <x v="0"/>
    <x v="5"/>
    <x v="0"/>
    <n v="58"/>
    <x v="12"/>
    <x v="3"/>
    <x v="3"/>
  </r>
  <r>
    <n v="93"/>
    <x v="20"/>
    <x v="1"/>
    <x v="7"/>
    <x v="0"/>
    <n v="59"/>
    <x v="24"/>
    <x v="14"/>
    <x v="1"/>
  </r>
  <r>
    <n v="94"/>
    <x v="20"/>
    <x v="2"/>
    <x v="3"/>
    <x v="0"/>
    <n v="60"/>
    <x v="2"/>
    <x v="2"/>
    <x v="3"/>
  </r>
  <r>
    <n v="95"/>
    <x v="21"/>
    <x v="0"/>
    <x v="0"/>
    <x v="0"/>
    <n v="61"/>
    <x v="3"/>
    <x v="3"/>
    <x v="3"/>
  </r>
  <r>
    <n v="96"/>
    <x v="21"/>
    <x v="1"/>
    <x v="7"/>
    <x v="0"/>
    <n v="62"/>
    <x v="24"/>
    <x v="14"/>
    <x v="0"/>
  </r>
  <r>
    <n v="97"/>
    <x v="21"/>
    <x v="2"/>
    <x v="8"/>
    <x v="0"/>
    <n v="63"/>
    <x v="2"/>
    <x v="2"/>
    <x v="0"/>
  </r>
  <r>
    <n v="98"/>
    <x v="22"/>
    <x v="0"/>
    <x v="5"/>
    <x v="0"/>
    <n v="34"/>
    <x v="8"/>
    <x v="8"/>
    <x v="3"/>
  </r>
  <r>
    <n v="99"/>
    <x v="22"/>
    <x v="1"/>
    <x v="2"/>
    <x v="0"/>
    <n v="38"/>
    <x v="3"/>
    <x v="3"/>
    <x v="4"/>
  </r>
  <r>
    <n v="100"/>
    <x v="22"/>
    <x v="2"/>
    <x v="4"/>
    <x v="0"/>
    <n v="12"/>
    <x v="21"/>
    <x v="11"/>
    <x v="0"/>
  </r>
  <r>
    <n v="101"/>
    <x v="23"/>
    <x v="0"/>
    <x v="0"/>
    <x v="0"/>
    <n v="64"/>
    <x v="0"/>
    <x v="0"/>
    <x v="0"/>
  </r>
  <r>
    <n v="102"/>
    <x v="23"/>
    <x v="1"/>
    <x v="1"/>
    <x v="0"/>
    <n v="65"/>
    <x v="8"/>
    <x v="8"/>
    <x v="1"/>
  </r>
  <r>
    <n v="103"/>
    <x v="23"/>
    <x v="2"/>
    <x v="3"/>
    <x v="0"/>
    <n v="66"/>
    <x v="2"/>
    <x v="2"/>
    <x v="1"/>
  </r>
  <r>
    <n v="104"/>
    <x v="24"/>
    <x v="0"/>
    <x v="5"/>
    <x v="0"/>
    <n v="44"/>
    <x v="10"/>
    <x v="9"/>
    <x v="0"/>
  </r>
  <r>
    <n v="104"/>
    <x v="24"/>
    <x v="0"/>
    <x v="5"/>
    <x v="0"/>
    <n v="44"/>
    <x v="13"/>
    <x v="2"/>
    <x v="4"/>
  </r>
  <r>
    <n v="105"/>
    <x v="24"/>
    <x v="1"/>
    <x v="2"/>
    <x v="0"/>
    <n v="54"/>
    <x v="10"/>
    <x v="9"/>
    <x v="1"/>
  </r>
  <r>
    <n v="105"/>
    <x v="24"/>
    <x v="1"/>
    <x v="2"/>
    <x v="0"/>
    <n v="54"/>
    <x v="13"/>
    <x v="2"/>
    <x v="3"/>
  </r>
  <r>
    <n v="106"/>
    <x v="24"/>
    <x v="1"/>
    <x v="7"/>
    <x v="0"/>
    <n v="67"/>
    <x v="0"/>
    <x v="0"/>
    <x v="4"/>
  </r>
  <r>
    <n v="107"/>
    <x v="24"/>
    <x v="2"/>
    <x v="8"/>
    <x v="0"/>
    <n v="68"/>
    <x v="23"/>
    <x v="12"/>
    <x v="4"/>
  </r>
  <r>
    <n v="108"/>
    <x v="24"/>
    <x v="2"/>
    <x v="4"/>
    <x v="0"/>
    <n v="69"/>
    <x v="6"/>
    <x v="6"/>
    <x v="0"/>
  </r>
  <r>
    <n v="109"/>
    <x v="25"/>
    <x v="0"/>
    <x v="5"/>
    <x v="0"/>
    <n v="70"/>
    <x v="17"/>
    <x v="1"/>
    <x v="1"/>
  </r>
  <r>
    <n v="110"/>
    <x v="25"/>
    <x v="0"/>
    <x v="6"/>
    <x v="0"/>
    <n v="17"/>
    <x v="11"/>
    <x v="10"/>
    <x v="2"/>
  </r>
  <r>
    <n v="111"/>
    <x v="25"/>
    <x v="1"/>
    <x v="2"/>
    <x v="0"/>
    <n v="12"/>
    <x v="18"/>
    <x v="2"/>
    <x v="2"/>
  </r>
  <r>
    <n v="111"/>
    <x v="25"/>
    <x v="1"/>
    <x v="2"/>
    <x v="0"/>
    <n v="12"/>
    <x v="18"/>
    <x v="2"/>
    <x v="4"/>
  </r>
  <r>
    <n v="112"/>
    <x v="25"/>
    <x v="1"/>
    <x v="7"/>
    <x v="0"/>
    <n v="71"/>
    <x v="17"/>
    <x v="1"/>
    <x v="4"/>
  </r>
  <r>
    <n v="113"/>
    <x v="25"/>
    <x v="2"/>
    <x v="8"/>
    <x v="0"/>
    <n v="72"/>
    <x v="2"/>
    <x v="2"/>
    <x v="0"/>
  </r>
  <r>
    <n v="114"/>
    <x v="25"/>
    <x v="2"/>
    <x v="3"/>
    <x v="0"/>
    <n v="73"/>
    <x v="5"/>
    <x v="5"/>
    <x v="0"/>
  </r>
  <r>
    <n v="115"/>
    <x v="26"/>
    <x v="0"/>
    <x v="5"/>
    <x v="0"/>
    <n v="74"/>
    <x v="1"/>
    <x v="1"/>
    <x v="0"/>
  </r>
  <r>
    <n v="116"/>
    <x v="26"/>
    <x v="1"/>
    <x v="2"/>
    <x v="0"/>
    <n v="76"/>
    <x v="1"/>
    <x v="1"/>
    <x v="4"/>
  </r>
  <r>
    <n v="117"/>
    <x v="26"/>
    <x v="2"/>
    <x v="4"/>
    <x v="0"/>
    <n v="77"/>
    <x v="24"/>
    <x v="14"/>
    <x v="0"/>
  </r>
  <r>
    <n v="118"/>
    <x v="27"/>
    <x v="0"/>
    <x v="0"/>
    <x v="0"/>
    <n v="78"/>
    <x v="11"/>
    <x v="10"/>
    <x v="1"/>
  </r>
  <r>
    <n v="118"/>
    <x v="27"/>
    <x v="0"/>
    <x v="0"/>
    <x v="0"/>
    <n v="78"/>
    <x v="19"/>
    <x v="13"/>
    <x v="2"/>
  </r>
  <r>
    <n v="119"/>
    <x v="27"/>
    <x v="1"/>
    <x v="1"/>
    <x v="0"/>
    <n v="79"/>
    <x v="11"/>
    <x v="10"/>
    <x v="0"/>
  </r>
  <r>
    <n v="119"/>
    <x v="27"/>
    <x v="1"/>
    <x v="1"/>
    <x v="0"/>
    <n v="79"/>
    <x v="18"/>
    <x v="2"/>
    <x v="0"/>
  </r>
  <r>
    <n v="120"/>
    <x v="27"/>
    <x v="1"/>
    <x v="2"/>
    <x v="0"/>
    <n v="80"/>
    <x v="19"/>
    <x v="13"/>
    <x v="1"/>
  </r>
  <r>
    <n v="122"/>
    <x v="27"/>
    <x v="2"/>
    <x v="4"/>
    <x v="0"/>
    <n v="82"/>
    <x v="25"/>
    <x v="13"/>
    <x v="0"/>
  </r>
  <r>
    <n v="123"/>
    <x v="28"/>
    <x v="0"/>
    <x v="5"/>
    <x v="0"/>
    <n v="83"/>
    <x v="18"/>
    <x v="2"/>
    <x v="2"/>
  </r>
  <r>
    <n v="124"/>
    <x v="28"/>
    <x v="1"/>
    <x v="7"/>
    <x v="0"/>
    <n v="84"/>
    <x v="14"/>
    <x v="11"/>
    <x v="1"/>
  </r>
  <r>
    <n v="125"/>
    <x v="28"/>
    <x v="2"/>
    <x v="3"/>
    <x v="0"/>
    <n v="12"/>
    <x v="7"/>
    <x v="7"/>
    <x v="4"/>
  </r>
  <r>
    <n v="126"/>
    <x v="29"/>
    <x v="0"/>
    <x v="5"/>
    <x v="1"/>
    <n v="85"/>
    <x v="22"/>
    <x v="15"/>
    <x v="3"/>
  </r>
  <r>
    <n v="126"/>
    <x v="29"/>
    <x v="0"/>
    <x v="5"/>
    <x v="1"/>
    <n v="85"/>
    <x v="20"/>
    <x v="16"/>
    <x v="0"/>
  </r>
  <r>
    <n v="127"/>
    <x v="29"/>
    <x v="0"/>
    <x v="6"/>
    <x v="1"/>
    <n v="86"/>
    <x v="14"/>
    <x v="17"/>
    <x v="0"/>
  </r>
  <r>
    <n v="128"/>
    <x v="29"/>
    <x v="1"/>
    <x v="1"/>
    <x v="1"/>
    <n v="87"/>
    <x v="9"/>
    <x v="18"/>
    <x v="1"/>
  </r>
  <r>
    <n v="128"/>
    <x v="29"/>
    <x v="1"/>
    <x v="1"/>
    <x v="1"/>
    <n v="87"/>
    <x v="9"/>
    <x v="18"/>
    <x v="3"/>
  </r>
  <r>
    <n v="129"/>
    <x v="29"/>
    <x v="1"/>
    <x v="2"/>
    <x v="1"/>
    <n v="63"/>
    <x v="22"/>
    <x v="15"/>
    <x v="1"/>
  </r>
  <r>
    <n v="129"/>
    <x v="29"/>
    <x v="1"/>
    <x v="2"/>
    <x v="1"/>
    <n v="63"/>
    <x v="20"/>
    <x v="16"/>
    <x v="3"/>
  </r>
  <r>
    <n v="130"/>
    <x v="29"/>
    <x v="1"/>
    <x v="7"/>
    <x v="1"/>
    <n v="12"/>
    <x v="18"/>
    <x v="19"/>
    <x v="1"/>
  </r>
  <r>
    <n v="131"/>
    <x v="29"/>
    <x v="2"/>
    <x v="8"/>
    <x v="1"/>
    <n v="8"/>
    <x v="12"/>
    <x v="16"/>
    <x v="1"/>
  </r>
  <r>
    <n v="131"/>
    <x v="29"/>
    <x v="2"/>
    <x v="8"/>
    <x v="1"/>
    <n v="8"/>
    <x v="16"/>
    <x v="20"/>
    <x v="1"/>
  </r>
  <r>
    <n v="132"/>
    <x v="29"/>
    <x v="2"/>
    <x v="4"/>
    <x v="1"/>
    <n v="23"/>
    <x v="15"/>
    <x v="19"/>
    <x v="0"/>
  </r>
  <r>
    <n v="133"/>
    <x v="30"/>
    <x v="0"/>
    <x v="0"/>
    <x v="1"/>
    <n v="39"/>
    <x v="21"/>
    <x v="17"/>
    <x v="1"/>
  </r>
  <r>
    <n v="135"/>
    <x v="30"/>
    <x v="2"/>
    <x v="4"/>
    <x v="1"/>
    <n v="88"/>
    <x v="3"/>
    <x v="16"/>
    <x v="1"/>
  </r>
  <r>
    <n v="136"/>
    <x v="31"/>
    <x v="0"/>
    <x v="5"/>
    <x v="1"/>
    <n v="28"/>
    <x v="8"/>
    <x v="21"/>
    <x v="2"/>
  </r>
  <r>
    <n v="137"/>
    <x v="31"/>
    <x v="0"/>
    <x v="0"/>
    <x v="1"/>
    <n v="89"/>
    <x v="9"/>
    <x v="18"/>
    <x v="1"/>
  </r>
  <r>
    <n v="138"/>
    <x v="31"/>
    <x v="1"/>
    <x v="1"/>
    <x v="1"/>
    <n v="90"/>
    <x v="8"/>
    <x v="21"/>
    <x v="1"/>
  </r>
  <r>
    <n v="139"/>
    <x v="31"/>
    <x v="1"/>
    <x v="7"/>
    <x v="1"/>
    <n v="91"/>
    <x v="8"/>
    <x v="21"/>
    <x v="1"/>
  </r>
  <r>
    <n v="139"/>
    <x v="31"/>
    <x v="1"/>
    <x v="7"/>
    <x v="1"/>
    <n v="91"/>
    <x v="10"/>
    <x v="18"/>
    <x v="1"/>
  </r>
  <r>
    <n v="140"/>
    <x v="31"/>
    <x v="2"/>
    <x v="3"/>
    <x v="1"/>
    <n v="92"/>
    <x v="8"/>
    <x v="21"/>
    <x v="1"/>
  </r>
  <r>
    <n v="140"/>
    <x v="31"/>
    <x v="2"/>
    <x v="3"/>
    <x v="1"/>
    <n v="92"/>
    <x v="0"/>
    <x v="22"/>
    <x v="3"/>
  </r>
  <r>
    <n v="141"/>
    <x v="32"/>
    <x v="0"/>
    <x v="6"/>
    <x v="1"/>
    <n v="93"/>
    <x v="7"/>
    <x v="23"/>
    <x v="1"/>
  </r>
  <r>
    <n v="142"/>
    <x v="32"/>
    <x v="1"/>
    <x v="2"/>
    <x v="1"/>
    <n v="94"/>
    <x v="5"/>
    <x v="24"/>
    <x v="1"/>
  </r>
  <r>
    <n v="143"/>
    <x v="32"/>
    <x v="2"/>
    <x v="8"/>
    <x v="1"/>
    <n v="95"/>
    <x v="13"/>
    <x v="19"/>
    <x v="0"/>
  </r>
  <r>
    <n v="144"/>
    <x v="33"/>
    <x v="0"/>
    <x v="5"/>
    <x v="1"/>
    <n v="96"/>
    <x v="2"/>
    <x v="19"/>
    <x v="0"/>
  </r>
  <r>
    <n v="144"/>
    <x v="33"/>
    <x v="0"/>
    <x v="5"/>
    <x v="1"/>
    <n v="96"/>
    <x v="5"/>
    <x v="24"/>
    <x v="4"/>
  </r>
  <r>
    <n v="145"/>
    <x v="33"/>
    <x v="0"/>
    <x v="0"/>
    <x v="1"/>
    <n v="97"/>
    <x v="2"/>
    <x v="19"/>
    <x v="1"/>
  </r>
  <r>
    <n v="146"/>
    <x v="33"/>
    <x v="1"/>
    <x v="1"/>
    <x v="1"/>
    <n v="98"/>
    <x v="2"/>
    <x v="19"/>
    <x v="4"/>
  </r>
  <r>
    <n v="147"/>
    <x v="33"/>
    <x v="1"/>
    <x v="2"/>
    <x v="1"/>
    <n v="99"/>
    <x v="25"/>
    <x v="25"/>
    <x v="3"/>
  </r>
  <r>
    <n v="147"/>
    <x v="33"/>
    <x v="1"/>
    <x v="2"/>
    <x v="1"/>
    <n v="99"/>
    <x v="24"/>
    <x v="26"/>
    <x v="1"/>
  </r>
  <r>
    <n v="147"/>
    <x v="33"/>
    <x v="1"/>
    <x v="2"/>
    <x v="1"/>
    <n v="99"/>
    <x v="1"/>
    <x v="15"/>
    <x v="1"/>
  </r>
  <r>
    <n v="148"/>
    <x v="33"/>
    <x v="2"/>
    <x v="8"/>
    <x v="1"/>
    <n v="58"/>
    <x v="15"/>
    <x v="19"/>
    <x v="3"/>
  </r>
  <r>
    <n v="149"/>
    <x v="33"/>
    <x v="2"/>
    <x v="4"/>
    <x v="1"/>
    <n v="12"/>
    <x v="7"/>
    <x v="23"/>
    <x v="3"/>
  </r>
  <r>
    <n v="150"/>
    <x v="33"/>
    <x v="2"/>
    <x v="4"/>
    <x v="1"/>
    <n v="12"/>
    <x v="14"/>
    <x v="17"/>
    <x v="4"/>
  </r>
  <r>
    <n v="151"/>
    <x v="34"/>
    <x v="0"/>
    <x v="6"/>
    <x v="1"/>
    <n v="17"/>
    <x v="13"/>
    <x v="19"/>
    <x v="4"/>
  </r>
  <r>
    <n v="152"/>
    <x v="34"/>
    <x v="1"/>
    <x v="1"/>
    <x v="1"/>
    <n v="3"/>
    <x v="2"/>
    <x v="19"/>
    <x v="3"/>
  </r>
  <r>
    <n v="153"/>
    <x v="34"/>
    <x v="2"/>
    <x v="3"/>
    <x v="1"/>
    <n v="32"/>
    <x v="16"/>
    <x v="20"/>
    <x v="0"/>
  </r>
  <r>
    <n v="154"/>
    <x v="35"/>
    <x v="0"/>
    <x v="5"/>
    <x v="1"/>
    <n v="76"/>
    <x v="2"/>
    <x v="19"/>
    <x v="3"/>
  </r>
  <r>
    <n v="155"/>
    <x v="35"/>
    <x v="0"/>
    <x v="0"/>
    <x v="1"/>
    <n v="3"/>
    <x v="24"/>
    <x v="26"/>
    <x v="1"/>
  </r>
  <r>
    <n v="155"/>
    <x v="35"/>
    <x v="0"/>
    <x v="0"/>
    <x v="1"/>
    <n v="3"/>
    <x v="15"/>
    <x v="19"/>
    <x v="1"/>
  </r>
  <r>
    <n v="156"/>
    <x v="35"/>
    <x v="1"/>
    <x v="1"/>
    <x v="1"/>
    <n v="100"/>
    <x v="0"/>
    <x v="22"/>
    <x v="1"/>
  </r>
  <r>
    <n v="157"/>
    <x v="35"/>
    <x v="1"/>
    <x v="2"/>
    <x v="1"/>
    <n v="101"/>
    <x v="3"/>
    <x v="16"/>
    <x v="4"/>
  </r>
  <r>
    <n v="157"/>
    <x v="35"/>
    <x v="1"/>
    <x v="2"/>
    <x v="1"/>
    <n v="101"/>
    <x v="8"/>
    <x v="21"/>
    <x v="0"/>
  </r>
  <r>
    <n v="158"/>
    <x v="35"/>
    <x v="1"/>
    <x v="7"/>
    <x v="1"/>
    <n v="102"/>
    <x v="2"/>
    <x v="19"/>
    <x v="0"/>
  </r>
  <r>
    <n v="158"/>
    <x v="35"/>
    <x v="1"/>
    <x v="7"/>
    <x v="1"/>
    <n v="102"/>
    <x v="12"/>
    <x v="16"/>
    <x v="0"/>
  </r>
  <r>
    <n v="159"/>
    <x v="35"/>
    <x v="2"/>
    <x v="8"/>
    <x v="1"/>
    <n v="103"/>
    <x v="16"/>
    <x v="20"/>
    <x v="1"/>
  </r>
  <r>
    <n v="160"/>
    <x v="35"/>
    <x v="2"/>
    <x v="4"/>
    <x v="1"/>
    <n v="104"/>
    <x v="12"/>
    <x v="16"/>
    <x v="3"/>
  </r>
  <r>
    <n v="160"/>
    <x v="35"/>
    <x v="2"/>
    <x v="4"/>
    <x v="1"/>
    <n v="104"/>
    <x v="15"/>
    <x v="19"/>
    <x v="1"/>
  </r>
  <r>
    <n v="161"/>
    <x v="36"/>
    <x v="0"/>
    <x v="5"/>
    <x v="1"/>
    <n v="105"/>
    <x v="25"/>
    <x v="25"/>
    <x v="1"/>
  </r>
  <r>
    <n v="162"/>
    <x v="36"/>
    <x v="0"/>
    <x v="6"/>
    <x v="1"/>
    <n v="106"/>
    <x v="24"/>
    <x v="26"/>
    <x v="1"/>
  </r>
  <r>
    <n v="163"/>
    <x v="36"/>
    <x v="1"/>
    <x v="2"/>
    <x v="1"/>
    <n v="107"/>
    <x v="13"/>
    <x v="19"/>
    <x v="3"/>
  </r>
  <r>
    <n v="164"/>
    <x v="36"/>
    <x v="1"/>
    <x v="7"/>
    <x v="1"/>
    <n v="12"/>
    <x v="22"/>
    <x v="15"/>
    <x v="1"/>
  </r>
  <r>
    <n v="164"/>
    <x v="36"/>
    <x v="1"/>
    <x v="7"/>
    <x v="1"/>
    <n v="12"/>
    <x v="20"/>
    <x v="16"/>
    <x v="2"/>
  </r>
  <r>
    <n v="165"/>
    <x v="36"/>
    <x v="2"/>
    <x v="4"/>
    <x v="1"/>
    <n v="3"/>
    <x v="12"/>
    <x v="16"/>
    <x v="1"/>
  </r>
  <r>
    <n v="165"/>
    <x v="36"/>
    <x v="2"/>
    <x v="4"/>
    <x v="1"/>
    <n v="3"/>
    <x v="3"/>
    <x v="16"/>
    <x v="3"/>
  </r>
  <r>
    <n v="167"/>
    <x v="37"/>
    <x v="0"/>
    <x v="5"/>
    <x v="1"/>
    <n v="108"/>
    <x v="15"/>
    <x v="19"/>
    <x v="4"/>
  </r>
  <r>
    <n v="169"/>
    <x v="37"/>
    <x v="1"/>
    <x v="1"/>
    <x v="1"/>
    <n v="110"/>
    <x v="1"/>
    <x v="15"/>
    <x v="1"/>
  </r>
  <r>
    <n v="170"/>
    <x v="37"/>
    <x v="1"/>
    <x v="7"/>
    <x v="1"/>
    <n v="111"/>
    <x v="10"/>
    <x v="18"/>
    <x v="1"/>
  </r>
  <r>
    <n v="170"/>
    <x v="37"/>
    <x v="1"/>
    <x v="7"/>
    <x v="1"/>
    <n v="111"/>
    <x v="17"/>
    <x v="15"/>
    <x v="0"/>
  </r>
  <r>
    <n v="171"/>
    <x v="37"/>
    <x v="2"/>
    <x v="8"/>
    <x v="1"/>
    <n v="112"/>
    <x v="8"/>
    <x v="21"/>
    <x v="3"/>
  </r>
  <r>
    <n v="171"/>
    <x v="37"/>
    <x v="2"/>
    <x v="8"/>
    <x v="1"/>
    <n v="112"/>
    <x v="0"/>
    <x v="22"/>
    <x v="2"/>
  </r>
  <r>
    <n v="172"/>
    <x v="38"/>
    <x v="0"/>
    <x v="5"/>
    <x v="1"/>
    <n v="113"/>
    <x v="16"/>
    <x v="20"/>
    <x v="0"/>
  </r>
  <r>
    <n v="173"/>
    <x v="38"/>
    <x v="1"/>
    <x v="2"/>
    <x v="1"/>
    <n v="114"/>
    <x v="19"/>
    <x v="25"/>
    <x v="1"/>
  </r>
  <r>
    <n v="174"/>
    <x v="38"/>
    <x v="2"/>
    <x v="3"/>
    <x v="1"/>
    <n v="115"/>
    <x v="13"/>
    <x v="19"/>
    <x v="3"/>
  </r>
  <r>
    <n v="175"/>
    <x v="39"/>
    <x v="0"/>
    <x v="6"/>
    <x v="1"/>
    <n v="17"/>
    <x v="13"/>
    <x v="19"/>
    <x v="0"/>
  </r>
  <r>
    <n v="176"/>
    <x v="39"/>
    <x v="1"/>
    <x v="1"/>
    <x v="1"/>
    <n v="116"/>
    <x v="11"/>
    <x v="27"/>
    <x v="4"/>
  </r>
  <r>
    <n v="177"/>
    <x v="39"/>
    <x v="2"/>
    <x v="8"/>
    <x v="1"/>
    <n v="117"/>
    <x v="10"/>
    <x v="18"/>
    <x v="2"/>
  </r>
  <r>
    <n v="178"/>
    <x v="40"/>
    <x v="0"/>
    <x v="5"/>
    <x v="1"/>
    <n v="118"/>
    <x v="2"/>
    <x v="19"/>
    <x v="1"/>
  </r>
  <r>
    <n v="179"/>
    <x v="40"/>
    <x v="1"/>
    <x v="7"/>
    <x v="1"/>
    <n v="119"/>
    <x v="18"/>
    <x v="19"/>
    <x v="4"/>
  </r>
  <r>
    <n v="180"/>
    <x v="40"/>
    <x v="2"/>
    <x v="4"/>
    <x v="1"/>
    <n v="120"/>
    <x v="17"/>
    <x v="15"/>
    <x v="3"/>
  </r>
  <r>
    <n v="181"/>
    <x v="41"/>
    <x v="0"/>
    <x v="6"/>
    <x v="1"/>
    <n v="121"/>
    <x v="2"/>
    <x v="19"/>
    <x v="1"/>
  </r>
  <r>
    <n v="182"/>
    <x v="41"/>
    <x v="1"/>
    <x v="2"/>
    <x v="1"/>
    <n v="122"/>
    <x v="14"/>
    <x v="17"/>
    <x v="1"/>
  </r>
  <r>
    <n v="184"/>
    <x v="42"/>
    <x v="0"/>
    <x v="6"/>
    <x v="1"/>
    <n v="124"/>
    <x v="8"/>
    <x v="21"/>
    <x v="3"/>
  </r>
  <r>
    <n v="185"/>
    <x v="42"/>
    <x v="1"/>
    <x v="1"/>
    <x v="1"/>
    <n v="12"/>
    <x v="21"/>
    <x v="17"/>
    <x v="3"/>
  </r>
  <r>
    <n v="186"/>
    <x v="42"/>
    <x v="2"/>
    <x v="3"/>
    <x v="1"/>
    <n v="100"/>
    <x v="19"/>
    <x v="25"/>
    <x v="3"/>
  </r>
  <r>
    <n v="187"/>
    <x v="43"/>
    <x v="0"/>
    <x v="5"/>
    <x v="1"/>
    <n v="3"/>
    <x v="25"/>
    <x v="25"/>
    <x v="3"/>
  </r>
  <r>
    <n v="188"/>
    <x v="43"/>
    <x v="1"/>
    <x v="2"/>
    <x v="1"/>
    <n v="89"/>
    <x v="20"/>
    <x v="16"/>
    <x v="0"/>
  </r>
  <r>
    <n v="189"/>
    <x v="43"/>
    <x v="2"/>
    <x v="3"/>
    <x v="1"/>
    <n v="57"/>
    <x v="11"/>
    <x v="27"/>
    <x v="1"/>
  </r>
  <r>
    <n v="190"/>
    <x v="44"/>
    <x v="0"/>
    <x v="0"/>
    <x v="1"/>
    <n v="68"/>
    <x v="0"/>
    <x v="22"/>
    <x v="3"/>
  </r>
  <r>
    <n v="191"/>
    <x v="44"/>
    <x v="1"/>
    <x v="7"/>
    <x v="1"/>
    <n v="50"/>
    <x v="22"/>
    <x v="15"/>
    <x v="3"/>
  </r>
  <r>
    <n v="192"/>
    <x v="44"/>
    <x v="2"/>
    <x v="8"/>
    <x v="1"/>
    <n v="43"/>
    <x v="18"/>
    <x v="19"/>
    <x v="1"/>
  </r>
  <r>
    <n v="193"/>
    <x v="45"/>
    <x v="0"/>
    <x v="0"/>
    <x v="1"/>
    <n v="120"/>
    <x v="9"/>
    <x v="18"/>
    <x v="2"/>
  </r>
  <r>
    <n v="194"/>
    <x v="45"/>
    <x v="1"/>
    <x v="7"/>
    <x v="1"/>
    <n v="125"/>
    <x v="9"/>
    <x v="18"/>
    <x v="2"/>
  </r>
  <r>
    <n v="195"/>
    <x v="45"/>
    <x v="2"/>
    <x v="8"/>
    <x v="1"/>
    <n v="126"/>
    <x v="14"/>
    <x v="17"/>
    <x v="1"/>
  </r>
  <r>
    <n v="196"/>
    <x v="46"/>
    <x v="0"/>
    <x v="5"/>
    <x v="1"/>
    <n v="127"/>
    <x v="9"/>
    <x v="18"/>
    <x v="4"/>
  </r>
  <r>
    <n v="197"/>
    <x v="46"/>
    <x v="1"/>
    <x v="2"/>
    <x v="1"/>
    <n v="128"/>
    <x v="2"/>
    <x v="19"/>
    <x v="1"/>
  </r>
  <r>
    <n v="198"/>
    <x v="46"/>
    <x v="2"/>
    <x v="8"/>
    <x v="1"/>
    <n v="129"/>
    <x v="20"/>
    <x v="16"/>
    <x v="3"/>
  </r>
  <r>
    <n v="199"/>
    <x v="47"/>
    <x v="0"/>
    <x v="5"/>
    <x v="1"/>
    <n v="130"/>
    <x v="10"/>
    <x v="18"/>
    <x v="0"/>
  </r>
  <r>
    <n v="200"/>
    <x v="47"/>
    <x v="1"/>
    <x v="2"/>
    <x v="1"/>
    <n v="131"/>
    <x v="2"/>
    <x v="19"/>
    <x v="4"/>
  </r>
  <r>
    <n v="201"/>
    <x v="47"/>
    <x v="2"/>
    <x v="4"/>
    <x v="1"/>
    <n v="132"/>
    <x v="22"/>
    <x v="15"/>
    <x v="0"/>
  </r>
  <r>
    <n v="202"/>
    <x v="48"/>
    <x v="0"/>
    <x v="0"/>
    <x v="1"/>
    <n v="133"/>
    <x v="8"/>
    <x v="21"/>
    <x v="3"/>
  </r>
  <r>
    <n v="202"/>
    <x v="48"/>
    <x v="0"/>
    <x v="0"/>
    <x v="1"/>
    <n v="133"/>
    <x v="8"/>
    <x v="21"/>
    <x v="0"/>
  </r>
  <r>
    <n v="203"/>
    <x v="48"/>
    <x v="1"/>
    <x v="1"/>
    <x v="1"/>
    <n v="134"/>
    <x v="5"/>
    <x v="24"/>
    <x v="3"/>
  </r>
  <r>
    <n v="204"/>
    <x v="48"/>
    <x v="1"/>
    <x v="2"/>
    <x v="1"/>
    <n v="135"/>
    <x v="8"/>
    <x v="21"/>
    <x v="2"/>
  </r>
  <r>
    <n v="205"/>
    <x v="48"/>
    <x v="1"/>
    <x v="7"/>
    <x v="1"/>
    <n v="136"/>
    <x v="8"/>
    <x v="21"/>
    <x v="4"/>
  </r>
  <r>
    <n v="206"/>
    <x v="48"/>
    <x v="2"/>
    <x v="8"/>
    <x v="1"/>
    <n v="137"/>
    <x v="9"/>
    <x v="18"/>
    <x v="1"/>
  </r>
  <r>
    <n v="207"/>
    <x v="48"/>
    <x v="2"/>
    <x v="4"/>
    <x v="1"/>
    <n v="138"/>
    <x v="21"/>
    <x v="17"/>
    <x v="4"/>
  </r>
  <r>
    <n v="208"/>
    <x v="49"/>
    <x v="0"/>
    <x v="5"/>
    <x v="1"/>
    <n v="139"/>
    <x v="25"/>
    <x v="25"/>
    <x v="4"/>
  </r>
  <r>
    <n v="209"/>
    <x v="49"/>
    <x v="0"/>
    <x v="0"/>
    <x v="1"/>
    <n v="140"/>
    <x v="5"/>
    <x v="24"/>
    <x v="2"/>
  </r>
  <r>
    <n v="210"/>
    <x v="49"/>
    <x v="1"/>
    <x v="1"/>
    <x v="1"/>
    <n v="3"/>
    <x v="2"/>
    <x v="19"/>
    <x v="4"/>
  </r>
  <r>
    <n v="210"/>
    <x v="49"/>
    <x v="1"/>
    <x v="1"/>
    <x v="1"/>
    <n v="3"/>
    <x v="4"/>
    <x v="28"/>
    <x v="4"/>
  </r>
  <r>
    <n v="211"/>
    <x v="49"/>
    <x v="1"/>
    <x v="7"/>
    <x v="1"/>
    <n v="141"/>
    <x v="1"/>
    <x v="15"/>
    <x v="1"/>
  </r>
  <r>
    <n v="212"/>
    <x v="49"/>
    <x v="2"/>
    <x v="8"/>
    <x v="1"/>
    <n v="142"/>
    <x v="6"/>
    <x v="29"/>
    <x v="1"/>
  </r>
  <r>
    <n v="213"/>
    <x v="49"/>
    <x v="2"/>
    <x v="3"/>
    <x v="1"/>
    <n v="143"/>
    <x v="7"/>
    <x v="23"/>
    <x v="0"/>
  </r>
  <r>
    <n v="214"/>
    <x v="50"/>
    <x v="0"/>
    <x v="6"/>
    <x v="1"/>
    <n v="144"/>
    <x v="20"/>
    <x v="16"/>
    <x v="0"/>
  </r>
  <r>
    <n v="214"/>
    <x v="50"/>
    <x v="0"/>
    <x v="6"/>
    <x v="1"/>
    <n v="144"/>
    <x v="14"/>
    <x v="17"/>
    <x v="1"/>
  </r>
  <r>
    <n v="215"/>
    <x v="50"/>
    <x v="1"/>
    <x v="1"/>
    <x v="1"/>
    <n v="145"/>
    <x v="4"/>
    <x v="28"/>
    <x v="0"/>
  </r>
  <r>
    <n v="216"/>
    <x v="50"/>
    <x v="1"/>
    <x v="2"/>
    <x v="1"/>
    <n v="146"/>
    <x v="25"/>
    <x v="25"/>
    <x v="3"/>
  </r>
  <r>
    <n v="216"/>
    <x v="50"/>
    <x v="1"/>
    <x v="2"/>
    <x v="1"/>
    <n v="146"/>
    <x v="24"/>
    <x v="26"/>
    <x v="1"/>
  </r>
  <r>
    <n v="217"/>
    <x v="50"/>
    <x v="2"/>
    <x v="3"/>
    <x v="1"/>
    <n v="65"/>
    <x v="5"/>
    <x v="24"/>
    <x v="1"/>
  </r>
  <r>
    <n v="218"/>
    <x v="50"/>
    <x v="2"/>
    <x v="4"/>
    <x v="1"/>
    <n v="34"/>
    <x v="23"/>
    <x v="20"/>
    <x v="2"/>
  </r>
  <r>
    <n v="219"/>
    <x v="51"/>
    <x v="0"/>
    <x v="6"/>
    <x v="1"/>
    <n v="89"/>
    <x v="22"/>
    <x v="15"/>
    <x v="4"/>
  </r>
  <r>
    <n v="220"/>
    <x v="51"/>
    <x v="1"/>
    <x v="7"/>
    <x v="1"/>
    <n v="6"/>
    <x v="15"/>
    <x v="19"/>
    <x v="1"/>
  </r>
  <r>
    <n v="221"/>
    <x v="51"/>
    <x v="2"/>
    <x v="3"/>
    <x v="1"/>
    <n v="7"/>
    <x v="2"/>
    <x v="19"/>
    <x v="4"/>
  </r>
  <r>
    <n v="222"/>
    <x v="52"/>
    <x v="0"/>
    <x v="5"/>
    <x v="1"/>
    <n v="28"/>
    <x v="12"/>
    <x v="16"/>
    <x v="1"/>
  </r>
  <r>
    <n v="222"/>
    <x v="52"/>
    <x v="0"/>
    <x v="5"/>
    <x v="1"/>
    <n v="28"/>
    <x v="3"/>
    <x v="16"/>
    <x v="2"/>
  </r>
  <r>
    <n v="223"/>
    <x v="52"/>
    <x v="1"/>
    <x v="2"/>
    <x v="1"/>
    <n v="1"/>
    <x v="3"/>
    <x v="16"/>
    <x v="1"/>
  </r>
  <r>
    <n v="223"/>
    <x v="52"/>
    <x v="1"/>
    <x v="2"/>
    <x v="1"/>
    <n v="1"/>
    <x v="3"/>
    <x v="16"/>
    <x v="1"/>
  </r>
  <r>
    <n v="224"/>
    <x v="52"/>
    <x v="1"/>
    <x v="7"/>
    <x v="1"/>
    <n v="90"/>
    <x v="16"/>
    <x v="20"/>
    <x v="0"/>
  </r>
  <r>
    <n v="225"/>
    <x v="52"/>
    <x v="2"/>
    <x v="8"/>
    <x v="1"/>
    <n v="93"/>
    <x v="25"/>
    <x v="25"/>
    <x v="2"/>
  </r>
  <r>
    <n v="225"/>
    <x v="52"/>
    <x v="2"/>
    <x v="8"/>
    <x v="1"/>
    <n v="93"/>
    <x v="24"/>
    <x v="26"/>
    <x v="4"/>
  </r>
  <r>
    <n v="226"/>
    <x v="53"/>
    <x v="0"/>
    <x v="5"/>
    <x v="1"/>
    <n v="147"/>
    <x v="7"/>
    <x v="23"/>
    <x v="0"/>
  </r>
  <r>
    <n v="227"/>
    <x v="53"/>
    <x v="0"/>
    <x v="0"/>
    <x v="1"/>
    <n v="148"/>
    <x v="9"/>
    <x v="18"/>
    <x v="3"/>
  </r>
  <r>
    <n v="227"/>
    <x v="53"/>
    <x v="0"/>
    <x v="0"/>
    <x v="1"/>
    <n v="148"/>
    <x v="21"/>
    <x v="17"/>
    <x v="3"/>
  </r>
  <r>
    <n v="228"/>
    <x v="53"/>
    <x v="1"/>
    <x v="1"/>
    <x v="1"/>
    <n v="149"/>
    <x v="7"/>
    <x v="23"/>
    <x v="2"/>
  </r>
  <r>
    <n v="228"/>
    <x v="53"/>
    <x v="1"/>
    <x v="1"/>
    <x v="1"/>
    <n v="149"/>
    <x v="22"/>
    <x v="15"/>
    <x v="1"/>
  </r>
  <r>
    <n v="229"/>
    <x v="53"/>
    <x v="1"/>
    <x v="2"/>
    <x v="1"/>
    <n v="62"/>
    <x v="18"/>
    <x v="19"/>
    <x v="3"/>
  </r>
  <r>
    <n v="229"/>
    <x v="53"/>
    <x v="1"/>
    <x v="2"/>
    <x v="1"/>
    <n v="62"/>
    <x v="19"/>
    <x v="25"/>
    <x v="4"/>
  </r>
  <r>
    <n v="230"/>
    <x v="53"/>
    <x v="1"/>
    <x v="7"/>
    <x v="1"/>
    <n v="12"/>
    <x v="9"/>
    <x v="18"/>
    <x v="4"/>
  </r>
  <r>
    <n v="231"/>
    <x v="53"/>
    <x v="2"/>
    <x v="3"/>
    <x v="1"/>
    <n v="74"/>
    <x v="15"/>
    <x v="19"/>
    <x v="1"/>
  </r>
  <r>
    <n v="231"/>
    <x v="53"/>
    <x v="2"/>
    <x v="3"/>
    <x v="1"/>
    <n v="74"/>
    <x v="16"/>
    <x v="20"/>
    <x v="1"/>
  </r>
  <r>
    <n v="232"/>
    <x v="53"/>
    <x v="2"/>
    <x v="4"/>
    <x v="1"/>
    <n v="150"/>
    <x v="4"/>
    <x v="28"/>
    <x v="0"/>
  </r>
  <r>
    <n v="233"/>
    <x v="54"/>
    <x v="0"/>
    <x v="6"/>
    <x v="1"/>
    <n v="151"/>
    <x v="23"/>
    <x v="20"/>
    <x v="0"/>
  </r>
  <r>
    <n v="233"/>
    <x v="54"/>
    <x v="0"/>
    <x v="6"/>
    <x v="1"/>
    <n v="151"/>
    <x v="6"/>
    <x v="29"/>
    <x v="3"/>
  </r>
  <r>
    <n v="234"/>
    <x v="54"/>
    <x v="1"/>
    <x v="2"/>
    <x v="1"/>
    <n v="152"/>
    <x v="19"/>
    <x v="25"/>
    <x v="0"/>
  </r>
  <r>
    <n v="235"/>
    <x v="54"/>
    <x v="1"/>
    <x v="7"/>
    <x v="1"/>
    <n v="153"/>
    <x v="24"/>
    <x v="26"/>
    <x v="4"/>
  </r>
  <r>
    <n v="235"/>
    <x v="54"/>
    <x v="1"/>
    <x v="7"/>
    <x v="1"/>
    <n v="153"/>
    <x v="24"/>
    <x v="26"/>
    <x v="4"/>
  </r>
  <r>
    <n v="236"/>
    <x v="54"/>
    <x v="2"/>
    <x v="3"/>
    <x v="1"/>
    <n v="154"/>
    <x v="3"/>
    <x v="16"/>
    <x v="0"/>
  </r>
  <r>
    <n v="237"/>
    <x v="54"/>
    <x v="2"/>
    <x v="4"/>
    <x v="1"/>
    <n v="155"/>
    <x v="12"/>
    <x v="16"/>
    <x v="3"/>
  </r>
  <r>
    <n v="238"/>
    <x v="55"/>
    <x v="0"/>
    <x v="5"/>
    <x v="1"/>
    <n v="3"/>
    <x v="2"/>
    <x v="19"/>
    <x v="4"/>
  </r>
  <r>
    <n v="239"/>
    <x v="55"/>
    <x v="0"/>
    <x v="6"/>
    <x v="1"/>
    <n v="156"/>
    <x v="5"/>
    <x v="24"/>
    <x v="0"/>
  </r>
  <r>
    <n v="240"/>
    <x v="55"/>
    <x v="1"/>
    <x v="1"/>
    <x v="1"/>
    <n v="3"/>
    <x v="23"/>
    <x v="20"/>
    <x v="3"/>
  </r>
  <r>
    <n v="240"/>
    <x v="55"/>
    <x v="1"/>
    <x v="1"/>
    <x v="1"/>
    <n v="3"/>
    <x v="5"/>
    <x v="24"/>
    <x v="3"/>
  </r>
  <r>
    <n v="241"/>
    <x v="55"/>
    <x v="1"/>
    <x v="7"/>
    <x v="1"/>
    <n v="157"/>
    <x v="11"/>
    <x v="27"/>
    <x v="0"/>
  </r>
  <r>
    <n v="242"/>
    <x v="55"/>
    <x v="2"/>
    <x v="3"/>
    <x v="1"/>
    <n v="158"/>
    <x v="0"/>
    <x v="22"/>
    <x v="1"/>
  </r>
  <r>
    <n v="243"/>
    <x v="55"/>
    <x v="2"/>
    <x v="4"/>
    <x v="1"/>
    <n v="159"/>
    <x v="8"/>
    <x v="21"/>
    <x v="1"/>
  </r>
  <r>
    <n v="244"/>
    <x v="56"/>
    <x v="0"/>
    <x v="0"/>
    <x v="1"/>
    <n v="160"/>
    <x v="2"/>
    <x v="19"/>
    <x v="1"/>
  </r>
  <r>
    <n v="245"/>
    <x v="56"/>
    <x v="1"/>
    <x v="7"/>
    <x v="1"/>
    <n v="161"/>
    <x v="18"/>
    <x v="19"/>
    <x v="4"/>
  </r>
  <r>
    <n v="246"/>
    <x v="56"/>
    <x v="2"/>
    <x v="4"/>
    <x v="1"/>
    <n v="162"/>
    <x v="13"/>
    <x v="19"/>
    <x v="4"/>
  </r>
  <r>
    <n v="247"/>
    <x v="57"/>
    <x v="0"/>
    <x v="5"/>
    <x v="1"/>
    <n v="163"/>
    <x v="2"/>
    <x v="19"/>
    <x v="0"/>
  </r>
  <r>
    <n v="248"/>
    <x v="57"/>
    <x v="1"/>
    <x v="7"/>
    <x v="1"/>
    <n v="164"/>
    <x v="14"/>
    <x v="17"/>
    <x v="1"/>
  </r>
  <r>
    <n v="249"/>
    <x v="57"/>
    <x v="2"/>
    <x v="3"/>
    <x v="1"/>
    <n v="165"/>
    <x v="10"/>
    <x v="18"/>
    <x v="3"/>
  </r>
  <r>
    <n v="250"/>
    <x v="58"/>
    <x v="0"/>
    <x v="0"/>
    <x v="1"/>
    <n v="166"/>
    <x v="2"/>
    <x v="19"/>
    <x v="4"/>
  </r>
  <r>
    <n v="251"/>
    <x v="58"/>
    <x v="1"/>
    <x v="2"/>
    <x v="1"/>
    <n v="167"/>
    <x v="20"/>
    <x v="16"/>
    <x v="0"/>
  </r>
  <r>
    <n v="252"/>
    <x v="58"/>
    <x v="2"/>
    <x v="4"/>
    <x v="1"/>
    <n v="168"/>
    <x v="17"/>
    <x v="15"/>
    <x v="4"/>
  </r>
  <r>
    <n v="253"/>
    <x v="59"/>
    <x v="0"/>
    <x v="5"/>
    <x v="1"/>
    <n v="169"/>
    <x v="9"/>
    <x v="18"/>
    <x v="4"/>
  </r>
  <r>
    <n v="253"/>
    <x v="59"/>
    <x v="0"/>
    <x v="5"/>
    <x v="1"/>
    <n v="169"/>
    <x v="10"/>
    <x v="18"/>
    <x v="0"/>
  </r>
  <r>
    <n v="254"/>
    <x v="59"/>
    <x v="0"/>
    <x v="0"/>
    <x v="1"/>
    <n v="132"/>
    <x v="9"/>
    <x v="18"/>
    <x v="0"/>
  </r>
  <r>
    <n v="254"/>
    <x v="59"/>
    <x v="0"/>
    <x v="0"/>
    <x v="1"/>
    <n v="132"/>
    <x v="15"/>
    <x v="19"/>
    <x v="4"/>
  </r>
  <r>
    <n v="255"/>
    <x v="59"/>
    <x v="0"/>
    <x v="6"/>
    <x v="1"/>
    <n v="111"/>
    <x v="4"/>
    <x v="28"/>
    <x v="3"/>
  </r>
  <r>
    <n v="256"/>
    <x v="59"/>
    <x v="1"/>
    <x v="1"/>
    <x v="1"/>
    <n v="12"/>
    <x v="9"/>
    <x v="18"/>
    <x v="0"/>
  </r>
  <r>
    <n v="256"/>
    <x v="59"/>
    <x v="1"/>
    <x v="1"/>
    <x v="1"/>
    <n v="12"/>
    <x v="21"/>
    <x v="17"/>
    <x v="4"/>
  </r>
  <r>
    <n v="256"/>
    <x v="59"/>
    <x v="1"/>
    <x v="1"/>
    <x v="1"/>
    <n v="12"/>
    <x v="21"/>
    <x v="17"/>
    <x v="4"/>
  </r>
  <r>
    <n v="257"/>
    <x v="59"/>
    <x v="1"/>
    <x v="2"/>
    <x v="1"/>
    <n v="170"/>
    <x v="2"/>
    <x v="19"/>
    <x v="0"/>
  </r>
  <r>
    <n v="257"/>
    <x v="59"/>
    <x v="1"/>
    <x v="2"/>
    <x v="1"/>
    <n v="170"/>
    <x v="2"/>
    <x v="19"/>
    <x v="0"/>
  </r>
  <r>
    <n v="257"/>
    <x v="59"/>
    <x v="1"/>
    <x v="2"/>
    <x v="1"/>
    <n v="170"/>
    <x v="22"/>
    <x v="15"/>
    <x v="0"/>
  </r>
  <r>
    <n v="257"/>
    <x v="59"/>
    <x v="1"/>
    <x v="2"/>
    <x v="1"/>
    <n v="170"/>
    <x v="21"/>
    <x v="17"/>
    <x v="3"/>
  </r>
  <r>
    <n v="258"/>
    <x v="59"/>
    <x v="1"/>
    <x v="7"/>
    <x v="1"/>
    <n v="12"/>
    <x v="20"/>
    <x v="16"/>
    <x v="0"/>
  </r>
  <r>
    <n v="258"/>
    <x v="59"/>
    <x v="1"/>
    <x v="7"/>
    <x v="1"/>
    <n v="12"/>
    <x v="14"/>
    <x v="17"/>
    <x v="0"/>
  </r>
  <r>
    <n v="259"/>
    <x v="59"/>
    <x v="2"/>
    <x v="8"/>
    <x v="1"/>
    <n v="122"/>
    <x v="11"/>
    <x v="27"/>
    <x v="4"/>
  </r>
  <r>
    <n v="259"/>
    <x v="59"/>
    <x v="2"/>
    <x v="8"/>
    <x v="1"/>
    <n v="122"/>
    <x v="18"/>
    <x v="19"/>
    <x v="0"/>
  </r>
  <r>
    <n v="259"/>
    <x v="59"/>
    <x v="2"/>
    <x v="8"/>
    <x v="1"/>
    <n v="122"/>
    <x v="14"/>
    <x v="17"/>
    <x v="0"/>
  </r>
  <r>
    <n v="260"/>
    <x v="59"/>
    <x v="2"/>
    <x v="4"/>
    <x v="1"/>
    <n v="167"/>
    <x v="1"/>
    <x v="15"/>
    <x v="0"/>
  </r>
  <r>
    <n v="260"/>
    <x v="59"/>
    <x v="2"/>
    <x v="3"/>
    <x v="1"/>
    <n v="123"/>
    <x v="19"/>
    <x v="25"/>
    <x v="0"/>
  </r>
  <r>
    <n v="261"/>
    <x v="60"/>
    <x v="0"/>
    <x v="5"/>
    <x v="2"/>
    <n v="1"/>
    <x v="8"/>
    <x v="8"/>
    <x v="1"/>
  </r>
  <r>
    <n v="262"/>
    <x v="60"/>
    <x v="0"/>
    <x v="0"/>
    <x v="2"/>
    <n v="3"/>
    <x v="24"/>
    <x v="14"/>
    <x v="4"/>
  </r>
  <r>
    <n v="262"/>
    <x v="60"/>
    <x v="0"/>
    <x v="0"/>
    <x v="2"/>
    <n v="3"/>
    <x v="4"/>
    <x v="4"/>
    <x v="1"/>
  </r>
  <r>
    <n v="263"/>
    <x v="60"/>
    <x v="0"/>
    <x v="6"/>
    <x v="2"/>
    <n v="171"/>
    <x v="8"/>
    <x v="8"/>
    <x v="3"/>
  </r>
  <r>
    <n v="264"/>
    <x v="60"/>
    <x v="1"/>
    <x v="1"/>
    <x v="2"/>
    <n v="3"/>
    <x v="4"/>
    <x v="4"/>
    <x v="4"/>
  </r>
  <r>
    <n v="265"/>
    <x v="60"/>
    <x v="1"/>
    <x v="2"/>
    <x v="2"/>
    <n v="172"/>
    <x v="18"/>
    <x v="2"/>
    <x v="0"/>
  </r>
  <r>
    <n v="266"/>
    <x v="60"/>
    <x v="1"/>
    <x v="7"/>
    <x v="2"/>
    <n v="173"/>
    <x v="3"/>
    <x v="3"/>
    <x v="4"/>
  </r>
  <r>
    <n v="266"/>
    <x v="60"/>
    <x v="1"/>
    <x v="7"/>
    <x v="2"/>
    <n v="173"/>
    <x v="19"/>
    <x v="13"/>
    <x v="0"/>
  </r>
  <r>
    <n v="267"/>
    <x v="60"/>
    <x v="2"/>
    <x v="3"/>
    <x v="2"/>
    <n v="174"/>
    <x v="22"/>
    <x v="1"/>
    <x v="0"/>
  </r>
  <r>
    <n v="267"/>
    <x v="60"/>
    <x v="2"/>
    <x v="3"/>
    <x v="2"/>
    <n v="174"/>
    <x v="21"/>
    <x v="11"/>
    <x v="0"/>
  </r>
  <r>
    <n v="267"/>
    <x v="60"/>
    <x v="2"/>
    <x v="3"/>
    <x v="2"/>
    <n v="174"/>
    <x v="20"/>
    <x v="3"/>
    <x v="0"/>
  </r>
  <r>
    <n v="268"/>
    <x v="61"/>
    <x v="0"/>
    <x v="5"/>
    <x v="2"/>
    <n v="176"/>
    <x v="1"/>
    <x v="1"/>
    <x v="0"/>
  </r>
  <r>
    <n v="269"/>
    <x v="61"/>
    <x v="0"/>
    <x v="0"/>
    <x v="2"/>
    <n v="177"/>
    <x v="5"/>
    <x v="5"/>
    <x v="1"/>
  </r>
  <r>
    <n v="270"/>
    <x v="61"/>
    <x v="1"/>
    <x v="1"/>
    <x v="2"/>
    <n v="178"/>
    <x v="7"/>
    <x v="7"/>
    <x v="4"/>
  </r>
  <r>
    <n v="271"/>
    <x v="61"/>
    <x v="2"/>
    <x v="4"/>
    <x v="2"/>
    <n v="179"/>
    <x v="9"/>
    <x v="9"/>
    <x v="0"/>
  </r>
  <r>
    <n v="272"/>
    <x v="62"/>
    <x v="0"/>
    <x v="5"/>
    <x v="2"/>
    <n v="180"/>
    <x v="19"/>
    <x v="13"/>
    <x v="1"/>
  </r>
  <r>
    <n v="273"/>
    <x v="62"/>
    <x v="0"/>
    <x v="0"/>
    <x v="2"/>
    <n v="181"/>
    <x v="1"/>
    <x v="1"/>
    <x v="0"/>
  </r>
  <r>
    <n v="273"/>
    <x v="62"/>
    <x v="0"/>
    <x v="0"/>
    <x v="2"/>
    <n v="181"/>
    <x v="17"/>
    <x v="1"/>
    <x v="0"/>
  </r>
  <r>
    <n v="274"/>
    <x v="62"/>
    <x v="1"/>
    <x v="1"/>
    <x v="2"/>
    <n v="3"/>
    <x v="2"/>
    <x v="2"/>
    <x v="0"/>
  </r>
  <r>
    <n v="275"/>
    <x v="62"/>
    <x v="1"/>
    <x v="2"/>
    <x v="2"/>
    <n v="182"/>
    <x v="24"/>
    <x v="14"/>
    <x v="1"/>
  </r>
  <r>
    <n v="275"/>
    <x v="62"/>
    <x v="1"/>
    <x v="2"/>
    <x v="2"/>
    <n v="182"/>
    <x v="24"/>
    <x v="14"/>
    <x v="4"/>
  </r>
  <r>
    <n v="276"/>
    <x v="62"/>
    <x v="1"/>
    <x v="7"/>
    <x v="2"/>
    <n v="183"/>
    <x v="22"/>
    <x v="1"/>
    <x v="4"/>
  </r>
  <r>
    <n v="277"/>
    <x v="62"/>
    <x v="2"/>
    <x v="8"/>
    <x v="2"/>
    <n v="184"/>
    <x v="23"/>
    <x v="12"/>
    <x v="2"/>
  </r>
  <r>
    <n v="278"/>
    <x v="62"/>
    <x v="2"/>
    <x v="3"/>
    <x v="2"/>
    <n v="185"/>
    <x v="7"/>
    <x v="7"/>
    <x v="0"/>
  </r>
  <r>
    <n v="278"/>
    <x v="62"/>
    <x v="2"/>
    <x v="3"/>
    <x v="2"/>
    <n v="185"/>
    <x v="6"/>
    <x v="6"/>
    <x v="1"/>
  </r>
  <r>
    <n v="279"/>
    <x v="63"/>
    <x v="0"/>
    <x v="5"/>
    <x v="2"/>
    <n v="186"/>
    <x v="18"/>
    <x v="2"/>
    <x v="4"/>
  </r>
  <r>
    <n v="280"/>
    <x v="63"/>
    <x v="0"/>
    <x v="6"/>
    <x v="2"/>
    <n v="187"/>
    <x v="11"/>
    <x v="10"/>
    <x v="4"/>
  </r>
  <r>
    <n v="281"/>
    <x v="63"/>
    <x v="1"/>
    <x v="1"/>
    <x v="2"/>
    <n v="188"/>
    <x v="12"/>
    <x v="3"/>
    <x v="1"/>
  </r>
  <r>
    <n v="282"/>
    <x v="63"/>
    <x v="1"/>
    <x v="2"/>
    <x v="2"/>
    <n v="189"/>
    <x v="16"/>
    <x v="12"/>
    <x v="0"/>
  </r>
  <r>
    <n v="283"/>
    <x v="63"/>
    <x v="1"/>
    <x v="7"/>
    <x v="2"/>
    <n v="190"/>
    <x v="15"/>
    <x v="2"/>
    <x v="0"/>
  </r>
  <r>
    <n v="284"/>
    <x v="63"/>
    <x v="2"/>
    <x v="4"/>
    <x v="2"/>
    <n v="191"/>
    <x v="2"/>
    <x v="2"/>
    <x v="1"/>
  </r>
  <r>
    <n v="284"/>
    <x v="63"/>
    <x v="2"/>
    <x v="4"/>
    <x v="2"/>
    <n v="191"/>
    <x v="5"/>
    <x v="5"/>
    <x v="1"/>
  </r>
  <r>
    <n v="285"/>
    <x v="64"/>
    <x v="0"/>
    <x v="5"/>
    <x v="2"/>
    <n v="193"/>
    <x v="3"/>
    <x v="3"/>
    <x v="0"/>
  </r>
  <r>
    <n v="286"/>
    <x v="64"/>
    <x v="0"/>
    <x v="0"/>
    <x v="2"/>
    <n v="28"/>
    <x v="12"/>
    <x v="3"/>
    <x v="0"/>
  </r>
  <r>
    <n v="287"/>
    <x v="64"/>
    <x v="0"/>
    <x v="6"/>
    <x v="2"/>
    <n v="194"/>
    <x v="3"/>
    <x v="3"/>
    <x v="4"/>
  </r>
  <r>
    <n v="288"/>
    <x v="64"/>
    <x v="1"/>
    <x v="1"/>
    <x v="2"/>
    <n v="12"/>
    <x v="18"/>
    <x v="2"/>
    <x v="4"/>
  </r>
  <r>
    <n v="288"/>
    <x v="64"/>
    <x v="1"/>
    <x v="1"/>
    <x v="2"/>
    <n v="12"/>
    <x v="20"/>
    <x v="3"/>
    <x v="4"/>
  </r>
  <r>
    <n v="288"/>
    <x v="64"/>
    <x v="1"/>
    <x v="1"/>
    <x v="2"/>
    <n v="12"/>
    <x v="14"/>
    <x v="11"/>
    <x v="4"/>
  </r>
  <r>
    <n v="289"/>
    <x v="64"/>
    <x v="2"/>
    <x v="8"/>
    <x v="2"/>
    <n v="195"/>
    <x v="25"/>
    <x v="13"/>
    <x v="0"/>
  </r>
  <r>
    <n v="289"/>
    <x v="64"/>
    <x v="2"/>
    <x v="8"/>
    <x v="2"/>
    <n v="195"/>
    <x v="4"/>
    <x v="4"/>
    <x v="0"/>
  </r>
  <r>
    <n v="290"/>
    <x v="64"/>
    <x v="2"/>
    <x v="3"/>
    <x v="2"/>
    <n v="196"/>
    <x v="24"/>
    <x v="14"/>
    <x v="0"/>
  </r>
  <r>
    <n v="291"/>
    <x v="65"/>
    <x v="0"/>
    <x v="5"/>
    <x v="2"/>
    <n v="197"/>
    <x v="7"/>
    <x v="7"/>
    <x v="0"/>
  </r>
  <r>
    <n v="292"/>
    <x v="65"/>
    <x v="0"/>
    <x v="0"/>
    <x v="2"/>
    <n v="198"/>
    <x v="18"/>
    <x v="2"/>
    <x v="4"/>
  </r>
  <r>
    <n v="293"/>
    <x v="65"/>
    <x v="0"/>
    <x v="6"/>
    <x v="2"/>
    <n v="199"/>
    <x v="19"/>
    <x v="13"/>
    <x v="4"/>
  </r>
  <r>
    <n v="294"/>
    <x v="65"/>
    <x v="1"/>
    <x v="2"/>
    <x v="2"/>
    <n v="200"/>
    <x v="2"/>
    <x v="2"/>
    <x v="4"/>
  </r>
  <r>
    <n v="294"/>
    <x v="65"/>
    <x v="1"/>
    <x v="2"/>
    <x v="2"/>
    <n v="200"/>
    <x v="2"/>
    <x v="2"/>
    <x v="4"/>
  </r>
  <r>
    <n v="294"/>
    <x v="65"/>
    <x v="1"/>
    <x v="2"/>
    <x v="2"/>
    <n v="200"/>
    <x v="13"/>
    <x v="2"/>
    <x v="0"/>
  </r>
  <r>
    <n v="295"/>
    <x v="65"/>
    <x v="1"/>
    <x v="7"/>
    <x v="2"/>
    <n v="201"/>
    <x v="3"/>
    <x v="3"/>
    <x v="0"/>
  </r>
  <r>
    <n v="296"/>
    <x v="65"/>
    <x v="2"/>
    <x v="8"/>
    <x v="2"/>
    <n v="202"/>
    <x v="9"/>
    <x v="9"/>
    <x v="0"/>
  </r>
  <r>
    <n v="296"/>
    <x v="65"/>
    <x v="2"/>
    <x v="8"/>
    <x v="2"/>
    <n v="202"/>
    <x v="21"/>
    <x v="11"/>
    <x v="4"/>
  </r>
  <r>
    <n v="297"/>
    <x v="65"/>
    <x v="2"/>
    <x v="4"/>
    <x v="2"/>
    <n v="12"/>
    <x v="22"/>
    <x v="1"/>
    <x v="0"/>
  </r>
  <r>
    <n v="298"/>
    <x v="66"/>
    <x v="0"/>
    <x v="5"/>
    <x v="2"/>
    <n v="203"/>
    <x v="24"/>
    <x v="14"/>
    <x v="1"/>
  </r>
  <r>
    <n v="299"/>
    <x v="66"/>
    <x v="0"/>
    <x v="0"/>
    <x v="2"/>
    <n v="204"/>
    <x v="22"/>
    <x v="1"/>
    <x v="4"/>
  </r>
  <r>
    <n v="300"/>
    <x v="66"/>
    <x v="1"/>
    <x v="2"/>
    <x v="2"/>
    <n v="205"/>
    <x v="10"/>
    <x v="9"/>
    <x v="1"/>
  </r>
  <r>
    <n v="301"/>
    <x v="66"/>
    <x v="1"/>
    <x v="7"/>
    <x v="2"/>
    <n v="12"/>
    <x v="9"/>
    <x v="9"/>
    <x v="4"/>
  </r>
  <r>
    <n v="301"/>
    <x v="66"/>
    <x v="1"/>
    <x v="7"/>
    <x v="2"/>
    <n v="12"/>
    <x v="21"/>
    <x v="11"/>
    <x v="0"/>
  </r>
  <r>
    <n v="302"/>
    <x v="66"/>
    <x v="2"/>
    <x v="3"/>
    <x v="2"/>
    <n v="206"/>
    <x v="7"/>
    <x v="7"/>
    <x v="0"/>
  </r>
  <r>
    <n v="302"/>
    <x v="66"/>
    <x v="2"/>
    <x v="3"/>
    <x v="2"/>
    <n v="206"/>
    <x v="6"/>
    <x v="6"/>
    <x v="0"/>
  </r>
  <r>
    <n v="303"/>
    <x v="67"/>
    <x v="0"/>
    <x v="6"/>
    <x v="2"/>
    <n v="207"/>
    <x v="24"/>
    <x v="14"/>
    <x v="0"/>
  </r>
  <r>
    <n v="304"/>
    <x v="67"/>
    <x v="1"/>
    <x v="7"/>
    <x v="2"/>
    <n v="208"/>
    <x v="17"/>
    <x v="1"/>
    <x v="4"/>
  </r>
  <r>
    <n v="305"/>
    <x v="67"/>
    <x v="2"/>
    <x v="4"/>
    <x v="2"/>
    <n v="12"/>
    <x v="14"/>
    <x v="11"/>
    <x v="0"/>
  </r>
  <r>
    <n v="306"/>
    <x v="68"/>
    <x v="0"/>
    <x v="5"/>
    <x v="2"/>
    <n v="28"/>
    <x v="25"/>
    <x v="13"/>
    <x v="4"/>
  </r>
  <r>
    <n v="306"/>
    <x v="68"/>
    <x v="0"/>
    <x v="5"/>
    <x v="2"/>
    <n v="28"/>
    <x v="24"/>
    <x v="14"/>
    <x v="1"/>
  </r>
  <r>
    <n v="306"/>
    <x v="68"/>
    <x v="0"/>
    <x v="5"/>
    <x v="2"/>
    <n v="28"/>
    <x v="8"/>
    <x v="8"/>
    <x v="4"/>
  </r>
  <r>
    <n v="307"/>
    <x v="67"/>
    <x v="2"/>
    <x v="8"/>
    <x v="2"/>
    <n v="156"/>
    <x v="23"/>
    <x v="12"/>
    <x v="0"/>
  </r>
  <r>
    <n v="308"/>
    <x v="68"/>
    <x v="0"/>
    <x v="0"/>
    <x v="2"/>
    <n v="150"/>
    <x v="2"/>
    <x v="2"/>
    <x v="0"/>
  </r>
  <r>
    <n v="308"/>
    <x v="68"/>
    <x v="0"/>
    <x v="0"/>
    <x v="2"/>
    <n v="150"/>
    <x v="24"/>
    <x v="14"/>
    <x v="0"/>
  </r>
  <r>
    <n v="309"/>
    <x v="68"/>
    <x v="0"/>
    <x v="6"/>
    <x v="2"/>
    <n v="87"/>
    <x v="2"/>
    <x v="2"/>
    <x v="4"/>
  </r>
  <r>
    <n v="310"/>
    <x v="68"/>
    <x v="1"/>
    <x v="1"/>
    <x v="2"/>
    <n v="3"/>
    <x v="2"/>
    <x v="2"/>
    <x v="0"/>
  </r>
  <r>
    <n v="310"/>
    <x v="68"/>
    <x v="1"/>
    <x v="1"/>
    <x v="2"/>
    <n v="3"/>
    <x v="6"/>
    <x v="6"/>
    <x v="0"/>
  </r>
  <r>
    <n v="311"/>
    <x v="68"/>
    <x v="1"/>
    <x v="2"/>
    <x v="2"/>
    <n v="81"/>
    <x v="11"/>
    <x v="10"/>
    <x v="1"/>
  </r>
  <r>
    <n v="312"/>
    <x v="68"/>
    <x v="1"/>
    <x v="7"/>
    <x v="2"/>
    <n v="82"/>
    <x v="1"/>
    <x v="1"/>
    <x v="1"/>
  </r>
  <r>
    <n v="312"/>
    <x v="68"/>
    <x v="1"/>
    <x v="7"/>
    <x v="2"/>
    <n v="82"/>
    <x v="19"/>
    <x v="13"/>
    <x v="4"/>
  </r>
  <r>
    <n v="313"/>
    <x v="68"/>
    <x v="2"/>
    <x v="8"/>
    <x v="2"/>
    <n v="24"/>
    <x v="25"/>
    <x v="13"/>
    <x v="4"/>
  </r>
  <r>
    <n v="313"/>
    <x v="68"/>
    <x v="2"/>
    <x v="8"/>
    <x v="2"/>
    <n v="24"/>
    <x v="4"/>
    <x v="4"/>
    <x v="0"/>
  </r>
  <r>
    <n v="314"/>
    <x v="68"/>
    <x v="2"/>
    <x v="3"/>
    <x v="2"/>
    <n v="29"/>
    <x v="2"/>
    <x v="2"/>
    <x v="0"/>
  </r>
  <r>
    <n v="314"/>
    <x v="68"/>
    <x v="2"/>
    <x v="3"/>
    <x v="2"/>
    <n v="29"/>
    <x v="24"/>
    <x v="14"/>
    <x v="3"/>
  </r>
  <r>
    <n v="315"/>
    <x v="68"/>
    <x v="2"/>
    <x v="4"/>
    <x v="2"/>
    <n v="209"/>
    <x v="5"/>
    <x v="5"/>
    <x v="0"/>
  </r>
  <r>
    <n v="316"/>
    <x v="69"/>
    <x v="0"/>
    <x v="5"/>
    <x v="2"/>
    <n v="210"/>
    <x v="25"/>
    <x v="13"/>
    <x v="0"/>
  </r>
  <r>
    <n v="317"/>
    <x v="69"/>
    <x v="1"/>
    <x v="1"/>
    <x v="2"/>
    <n v="211"/>
    <x v="18"/>
    <x v="2"/>
    <x v="0"/>
  </r>
  <r>
    <n v="318"/>
    <x v="69"/>
    <x v="2"/>
    <x v="3"/>
    <x v="2"/>
    <n v="212"/>
    <x v="8"/>
    <x v="8"/>
    <x v="1"/>
  </r>
  <r>
    <n v="319"/>
    <x v="69"/>
    <x v="2"/>
    <x v="4"/>
    <x v="2"/>
    <n v="12"/>
    <x v="9"/>
    <x v="9"/>
    <x v="0"/>
  </r>
  <r>
    <n v="320"/>
    <x v="70"/>
    <x v="0"/>
    <x v="6"/>
    <x v="2"/>
    <n v="213"/>
    <x v="15"/>
    <x v="2"/>
    <x v="4"/>
  </r>
  <r>
    <n v="320"/>
    <x v="70"/>
    <x v="0"/>
    <x v="6"/>
    <x v="2"/>
    <n v="213"/>
    <x v="4"/>
    <x v="4"/>
    <x v="4"/>
  </r>
  <r>
    <n v="321"/>
    <x v="70"/>
    <x v="1"/>
    <x v="2"/>
    <x v="2"/>
    <n v="214"/>
    <x v="14"/>
    <x v="11"/>
    <x v="4"/>
  </r>
  <r>
    <n v="322"/>
    <x v="70"/>
    <x v="2"/>
    <x v="4"/>
    <x v="2"/>
    <n v="215"/>
    <x v="17"/>
    <x v="1"/>
    <x v="0"/>
  </r>
  <r>
    <n v="323"/>
    <x v="71"/>
    <x v="0"/>
    <x v="0"/>
    <x v="2"/>
    <n v="217"/>
    <x v="16"/>
    <x v="12"/>
    <x v="1"/>
  </r>
  <r>
    <n v="324"/>
    <x v="71"/>
    <x v="1"/>
    <x v="7"/>
    <x v="2"/>
    <n v="219"/>
    <x v="20"/>
    <x v="3"/>
    <x v="1"/>
  </r>
  <r>
    <n v="325"/>
    <x v="71"/>
    <x v="2"/>
    <x v="8"/>
    <x v="2"/>
    <n v="144"/>
    <x v="1"/>
    <x v="1"/>
    <x v="0"/>
  </r>
  <r>
    <n v="326"/>
    <x v="72"/>
    <x v="0"/>
    <x v="5"/>
    <x v="2"/>
    <n v="134"/>
    <x v="12"/>
    <x v="3"/>
    <x v="3"/>
  </r>
  <r>
    <n v="327"/>
    <x v="72"/>
    <x v="1"/>
    <x v="1"/>
    <x v="2"/>
    <n v="3"/>
    <x v="2"/>
    <x v="2"/>
    <x v="4"/>
  </r>
  <r>
    <n v="328"/>
    <x v="72"/>
    <x v="2"/>
    <x v="8"/>
    <x v="2"/>
    <n v="220"/>
    <x v="19"/>
    <x v="13"/>
    <x v="4"/>
  </r>
  <r>
    <n v="329"/>
    <x v="73"/>
    <x v="0"/>
    <x v="6"/>
    <x v="2"/>
    <n v="221"/>
    <x v="3"/>
    <x v="3"/>
    <x v="1"/>
  </r>
  <r>
    <n v="330"/>
    <x v="73"/>
    <x v="1"/>
    <x v="2"/>
    <x v="2"/>
    <n v="222"/>
    <x v="22"/>
    <x v="1"/>
    <x v="3"/>
  </r>
  <r>
    <n v="331"/>
    <x v="73"/>
    <x v="2"/>
    <x v="3"/>
    <x v="2"/>
    <n v="223"/>
    <x v="11"/>
    <x v="10"/>
    <x v="3"/>
  </r>
  <r>
    <n v="332"/>
    <x v="74"/>
    <x v="0"/>
    <x v="5"/>
    <x v="2"/>
    <n v="224"/>
    <x v="8"/>
    <x v="8"/>
    <x v="0"/>
  </r>
  <r>
    <n v="333"/>
    <x v="74"/>
    <x v="0"/>
    <x v="0"/>
    <x v="2"/>
    <n v="17"/>
    <x v="13"/>
    <x v="2"/>
    <x v="0"/>
  </r>
  <r>
    <n v="334"/>
    <x v="74"/>
    <x v="1"/>
    <x v="7"/>
    <x v="2"/>
    <n v="60"/>
    <x v="21"/>
    <x v="11"/>
    <x v="0"/>
  </r>
  <r>
    <n v="335"/>
    <x v="74"/>
    <x v="2"/>
    <x v="8"/>
    <x v="2"/>
    <n v="79"/>
    <x v="13"/>
    <x v="2"/>
    <x v="1"/>
  </r>
  <r>
    <n v="336"/>
    <x v="74"/>
    <x v="2"/>
    <x v="3"/>
    <x v="2"/>
    <n v="3"/>
    <x v="24"/>
    <x v="14"/>
    <x v="1"/>
  </r>
  <r>
    <n v="337"/>
    <x v="75"/>
    <x v="0"/>
    <x v="5"/>
    <x v="2"/>
    <n v="137"/>
    <x v="13"/>
    <x v="2"/>
    <x v="0"/>
  </r>
  <r>
    <n v="338"/>
    <x v="75"/>
    <x v="0"/>
    <x v="0"/>
    <x v="2"/>
    <n v="198"/>
    <x v="0"/>
    <x v="0"/>
    <x v="0"/>
  </r>
  <r>
    <n v="339"/>
    <x v="75"/>
    <x v="1"/>
    <x v="2"/>
    <x v="2"/>
    <n v="183"/>
    <x v="9"/>
    <x v="9"/>
    <x v="4"/>
  </r>
  <r>
    <n v="340"/>
    <x v="75"/>
    <x v="2"/>
    <x v="4"/>
    <x v="2"/>
    <n v="149"/>
    <x v="10"/>
    <x v="9"/>
    <x v="4"/>
  </r>
  <r>
    <n v="341"/>
    <x v="76"/>
    <x v="0"/>
    <x v="0"/>
    <x v="2"/>
    <n v="129"/>
    <x v="10"/>
    <x v="9"/>
    <x v="4"/>
  </r>
  <r>
    <n v="342"/>
    <x v="76"/>
    <x v="1"/>
    <x v="7"/>
    <x v="2"/>
    <n v="122"/>
    <x v="7"/>
    <x v="7"/>
    <x v="4"/>
  </r>
  <r>
    <n v="343"/>
    <x v="76"/>
    <x v="2"/>
    <x v="8"/>
    <x v="2"/>
    <n v="111"/>
    <x v="15"/>
    <x v="2"/>
    <x v="0"/>
  </r>
  <r>
    <n v="344"/>
    <x v="76"/>
    <x v="2"/>
    <x v="3"/>
    <x v="2"/>
    <n v="225"/>
    <x v="17"/>
    <x v="1"/>
    <x v="0"/>
  </r>
  <r>
    <n v="345"/>
    <x v="77"/>
    <x v="0"/>
    <x v="5"/>
    <x v="2"/>
    <n v="226"/>
    <x v="17"/>
    <x v="1"/>
    <x v="0"/>
  </r>
  <r>
    <n v="346"/>
    <x v="77"/>
    <x v="1"/>
    <x v="2"/>
    <x v="2"/>
    <n v="12"/>
    <x v="18"/>
    <x v="2"/>
    <x v="0"/>
  </r>
  <r>
    <n v="347"/>
    <x v="77"/>
    <x v="1"/>
    <x v="7"/>
    <x v="2"/>
    <n v="227"/>
    <x v="6"/>
    <x v="6"/>
    <x v="4"/>
  </r>
  <r>
    <n v="348"/>
    <x v="77"/>
    <x v="2"/>
    <x v="8"/>
    <x v="2"/>
    <n v="3"/>
    <x v="25"/>
    <x v="13"/>
    <x v="4"/>
  </r>
  <r>
    <n v="349"/>
    <x v="78"/>
    <x v="0"/>
    <x v="6"/>
    <x v="2"/>
    <n v="228"/>
    <x v="1"/>
    <x v="1"/>
    <x v="4"/>
  </r>
  <r>
    <n v="350"/>
    <x v="78"/>
    <x v="1"/>
    <x v="1"/>
    <x v="2"/>
    <n v="229"/>
    <x v="5"/>
    <x v="5"/>
    <x v="4"/>
  </r>
  <r>
    <n v="351"/>
    <x v="78"/>
    <x v="1"/>
    <x v="7"/>
    <x v="2"/>
    <n v="230"/>
    <x v="23"/>
    <x v="12"/>
    <x v="0"/>
  </r>
  <r>
    <n v="352"/>
    <x v="78"/>
    <x v="2"/>
    <x v="4"/>
    <x v="2"/>
    <n v="231"/>
    <x v="12"/>
    <x v="3"/>
    <x v="0"/>
  </r>
  <r>
    <n v="353"/>
    <x v="79"/>
    <x v="0"/>
    <x v="0"/>
    <x v="2"/>
    <n v="232"/>
    <x v="19"/>
    <x v="13"/>
    <x v="0"/>
  </r>
  <r>
    <n v="354"/>
    <x v="79"/>
    <x v="1"/>
    <x v="7"/>
    <x v="2"/>
    <n v="233"/>
    <x v="2"/>
    <x v="2"/>
    <x v="4"/>
  </r>
  <r>
    <n v="354"/>
    <x v="79"/>
    <x v="1"/>
    <x v="7"/>
    <x v="2"/>
    <n v="233"/>
    <x v="24"/>
    <x v="14"/>
    <x v="0"/>
  </r>
  <r>
    <n v="355"/>
    <x v="79"/>
    <x v="2"/>
    <x v="3"/>
    <x v="2"/>
    <n v="234"/>
    <x v="3"/>
    <x v="3"/>
    <x v="1"/>
  </r>
  <r>
    <n v="356"/>
    <x v="80"/>
    <x v="0"/>
    <x v="5"/>
    <x v="2"/>
    <n v="17"/>
    <x v="13"/>
    <x v="2"/>
    <x v="4"/>
  </r>
  <r>
    <n v="356"/>
    <x v="80"/>
    <x v="0"/>
    <x v="5"/>
    <x v="2"/>
    <n v="17"/>
    <x v="19"/>
    <x v="13"/>
    <x v="1"/>
  </r>
  <r>
    <n v="357"/>
    <x v="80"/>
    <x v="1"/>
    <x v="1"/>
    <x v="2"/>
    <n v="235"/>
    <x v="4"/>
    <x v="4"/>
    <x v="4"/>
  </r>
  <r>
    <n v="358"/>
    <x v="80"/>
    <x v="1"/>
    <x v="2"/>
    <x v="2"/>
    <n v="236"/>
    <x v="25"/>
    <x v="13"/>
    <x v="0"/>
  </r>
  <r>
    <n v="359"/>
    <x v="80"/>
    <x v="2"/>
    <x v="8"/>
    <x v="2"/>
    <n v="237"/>
    <x v="0"/>
    <x v="0"/>
    <x v="0"/>
  </r>
  <r>
    <n v="359"/>
    <x v="80"/>
    <x v="2"/>
    <x v="8"/>
    <x v="2"/>
    <n v="237"/>
    <x v="13"/>
    <x v="2"/>
    <x v="0"/>
  </r>
  <r>
    <n v="360"/>
    <x v="80"/>
    <x v="2"/>
    <x v="3"/>
    <x v="2"/>
    <n v="238"/>
    <x v="8"/>
    <x v="8"/>
    <x v="0"/>
  </r>
  <r>
    <n v="361"/>
    <x v="81"/>
    <x v="0"/>
    <x v="0"/>
    <x v="2"/>
    <n v="239"/>
    <x v="18"/>
    <x v="2"/>
    <x v="4"/>
  </r>
  <r>
    <n v="362"/>
    <x v="81"/>
    <x v="0"/>
    <x v="6"/>
    <x v="2"/>
    <n v="222"/>
    <x v="11"/>
    <x v="10"/>
    <x v="0"/>
  </r>
  <r>
    <n v="363"/>
    <x v="81"/>
    <x v="1"/>
    <x v="2"/>
    <x v="2"/>
    <n v="12"/>
    <x v="12"/>
    <x v="3"/>
    <x v="4"/>
  </r>
  <r>
    <n v="363"/>
    <x v="81"/>
    <x v="1"/>
    <x v="2"/>
    <x v="2"/>
    <n v="12"/>
    <x v="15"/>
    <x v="2"/>
    <x v="1"/>
  </r>
  <r>
    <n v="363"/>
    <x v="81"/>
    <x v="1"/>
    <x v="2"/>
    <x v="2"/>
    <n v="12"/>
    <x v="16"/>
    <x v="12"/>
    <x v="4"/>
  </r>
  <r>
    <n v="364"/>
    <x v="81"/>
    <x v="2"/>
    <x v="8"/>
    <x v="2"/>
    <n v="240"/>
    <x v="17"/>
    <x v="1"/>
    <x v="0"/>
  </r>
  <r>
    <n v="365"/>
    <x v="81"/>
    <x v="2"/>
    <x v="3"/>
    <x v="2"/>
    <n v="241"/>
    <x v="10"/>
    <x v="9"/>
    <x v="0"/>
  </r>
  <r>
    <n v="366"/>
    <x v="82"/>
    <x v="0"/>
    <x v="5"/>
    <x v="2"/>
    <n v="28"/>
    <x v="12"/>
    <x v="3"/>
    <x v="0"/>
  </r>
  <r>
    <n v="366"/>
    <x v="82"/>
    <x v="0"/>
    <x v="5"/>
    <x v="2"/>
    <n v="28"/>
    <x v="3"/>
    <x v="3"/>
    <x v="4"/>
  </r>
  <r>
    <n v="367"/>
    <x v="82"/>
    <x v="0"/>
    <x v="0"/>
    <x v="2"/>
    <n v="242"/>
    <x v="14"/>
    <x v="11"/>
    <x v="0"/>
  </r>
  <r>
    <n v="368"/>
    <x v="82"/>
    <x v="1"/>
    <x v="2"/>
    <x v="2"/>
    <n v="243"/>
    <x v="8"/>
    <x v="8"/>
    <x v="0"/>
  </r>
  <r>
    <n v="369"/>
    <x v="82"/>
    <x v="1"/>
    <x v="7"/>
    <x v="2"/>
    <n v="244"/>
    <x v="3"/>
    <x v="3"/>
    <x v="1"/>
  </r>
  <r>
    <n v="370"/>
    <x v="82"/>
    <x v="2"/>
    <x v="3"/>
    <x v="2"/>
    <n v="245"/>
    <x v="19"/>
    <x v="13"/>
    <x v="1"/>
  </r>
  <r>
    <n v="371"/>
    <x v="82"/>
    <x v="2"/>
    <x v="4"/>
    <x v="2"/>
    <n v="246"/>
    <x v="1"/>
    <x v="1"/>
    <x v="4"/>
  </r>
  <r>
    <n v="372"/>
    <x v="83"/>
    <x v="0"/>
    <x v="0"/>
    <x v="2"/>
    <n v="12"/>
    <x v="20"/>
    <x v="3"/>
    <x v="4"/>
  </r>
  <r>
    <n v="373"/>
    <x v="83"/>
    <x v="1"/>
    <x v="7"/>
    <x v="2"/>
    <n v="247"/>
    <x v="0"/>
    <x v="0"/>
    <x v="0"/>
  </r>
  <r>
    <n v="374"/>
    <x v="83"/>
    <x v="2"/>
    <x v="8"/>
    <x v="2"/>
    <n v="248"/>
    <x v="18"/>
    <x v="2"/>
    <x v="0"/>
  </r>
  <r>
    <n v="375"/>
    <x v="83"/>
    <x v="2"/>
    <x v="4"/>
    <x v="2"/>
    <n v="249"/>
    <x v="11"/>
    <x v="10"/>
    <x v="3"/>
  </r>
  <r>
    <n v="376"/>
    <x v="84"/>
    <x v="0"/>
    <x v="0"/>
    <x v="2"/>
    <n v="250"/>
    <x v="2"/>
    <x v="2"/>
    <x v="0"/>
  </r>
  <r>
    <n v="377"/>
    <x v="84"/>
    <x v="0"/>
    <x v="6"/>
    <x v="2"/>
    <n v="256"/>
    <x v="2"/>
    <x v="2"/>
    <x v="0"/>
  </r>
  <r>
    <n v="378"/>
    <x v="84"/>
    <x v="1"/>
    <x v="1"/>
    <x v="2"/>
    <n v="12"/>
    <x v="17"/>
    <x v="1"/>
    <x v="0"/>
  </r>
  <r>
    <n v="379"/>
    <x v="84"/>
    <x v="1"/>
    <x v="2"/>
    <x v="2"/>
    <n v="219"/>
    <x v="10"/>
    <x v="9"/>
    <x v="1"/>
  </r>
  <r>
    <n v="380"/>
    <x v="84"/>
    <x v="1"/>
    <x v="7"/>
    <x v="2"/>
    <n v="4"/>
    <x v="13"/>
    <x v="2"/>
    <x v="0"/>
  </r>
  <r>
    <n v="381"/>
    <x v="84"/>
    <x v="2"/>
    <x v="8"/>
    <x v="2"/>
    <n v="3"/>
    <x v="4"/>
    <x v="4"/>
    <x v="4"/>
  </r>
  <r>
    <n v="382"/>
    <x v="84"/>
    <x v="2"/>
    <x v="4"/>
    <x v="2"/>
    <n v="5"/>
    <x v="14"/>
    <x v="11"/>
    <x v="4"/>
  </r>
  <r>
    <n v="383"/>
    <x v="85"/>
    <x v="0"/>
    <x v="5"/>
    <x v="2"/>
    <n v="47"/>
    <x v="21"/>
    <x v="11"/>
    <x v="4"/>
  </r>
  <r>
    <n v="384"/>
    <x v="85"/>
    <x v="1"/>
    <x v="2"/>
    <x v="2"/>
    <n v="52"/>
    <x v="19"/>
    <x v="13"/>
    <x v="0"/>
  </r>
  <r>
    <n v="385"/>
    <x v="85"/>
    <x v="1"/>
    <x v="7"/>
    <x v="2"/>
    <n v="80"/>
    <x v="1"/>
    <x v="1"/>
    <x v="1"/>
  </r>
  <r>
    <n v="386"/>
    <x v="85"/>
    <x v="2"/>
    <x v="3"/>
    <x v="2"/>
    <n v="158"/>
    <x v="19"/>
    <x v="13"/>
    <x v="1"/>
  </r>
  <r>
    <n v="387"/>
    <x v="86"/>
    <x v="0"/>
    <x v="0"/>
    <x v="2"/>
    <n v="150"/>
    <x v="9"/>
    <x v="9"/>
    <x v="0"/>
  </r>
  <r>
    <n v="388"/>
    <x v="86"/>
    <x v="1"/>
    <x v="7"/>
    <x v="2"/>
    <n v="257"/>
    <x v="11"/>
    <x v="10"/>
    <x v="3"/>
  </r>
  <r>
    <n v="389"/>
    <x v="86"/>
    <x v="2"/>
    <x v="3"/>
    <x v="2"/>
    <n v="258"/>
    <x v="21"/>
    <x v="11"/>
    <x v="4"/>
  </r>
  <r>
    <n v="390"/>
    <x v="86"/>
    <x v="2"/>
    <x v="4"/>
    <x v="2"/>
    <n v="259"/>
    <x v="22"/>
    <x v="1"/>
    <x v="4"/>
  </r>
  <r>
    <n v="391"/>
    <x v="87"/>
    <x v="0"/>
    <x v="6"/>
    <x v="2"/>
    <n v="28"/>
    <x v="8"/>
    <x v="8"/>
    <x v="1"/>
  </r>
  <r>
    <n v="391"/>
    <x v="87"/>
    <x v="0"/>
    <x v="6"/>
    <x v="2"/>
    <n v="28"/>
    <x v="16"/>
    <x v="12"/>
    <x v="3"/>
  </r>
  <r>
    <n v="392"/>
    <x v="87"/>
    <x v="1"/>
    <x v="1"/>
    <x v="2"/>
    <n v="260"/>
    <x v="18"/>
    <x v="2"/>
    <x v="3"/>
  </r>
  <r>
    <n v="393"/>
    <x v="87"/>
    <x v="2"/>
    <x v="3"/>
    <x v="2"/>
    <n v="261"/>
    <x v="9"/>
    <x v="9"/>
    <x v="0"/>
  </r>
  <r>
    <n v="394"/>
    <x v="88"/>
    <x v="0"/>
    <x v="5"/>
    <x v="2"/>
    <n v="262"/>
    <x v="6"/>
    <x v="6"/>
    <x v="1"/>
  </r>
  <r>
    <n v="395"/>
    <x v="88"/>
    <x v="0"/>
    <x v="6"/>
    <x v="2"/>
    <n v="263"/>
    <x v="7"/>
    <x v="7"/>
    <x v="0"/>
  </r>
  <r>
    <n v="396"/>
    <x v="88"/>
    <x v="1"/>
    <x v="1"/>
    <x v="2"/>
    <n v="68"/>
    <x v="22"/>
    <x v="1"/>
    <x v="4"/>
  </r>
  <r>
    <n v="396"/>
    <x v="88"/>
    <x v="1"/>
    <x v="1"/>
    <x v="2"/>
    <n v="68"/>
    <x v="20"/>
    <x v="3"/>
    <x v="4"/>
  </r>
  <r>
    <n v="397"/>
    <x v="88"/>
    <x v="1"/>
    <x v="2"/>
    <x v="2"/>
    <n v="264"/>
    <x v="14"/>
    <x v="11"/>
    <x v="4"/>
  </r>
  <r>
    <n v="398"/>
    <x v="88"/>
    <x v="2"/>
    <x v="8"/>
    <x v="2"/>
    <n v="12"/>
    <x v="9"/>
    <x v="9"/>
    <x v="0"/>
  </r>
  <r>
    <n v="398"/>
    <x v="88"/>
    <x v="2"/>
    <x v="8"/>
    <x v="2"/>
    <n v="12"/>
    <x v="21"/>
    <x v="11"/>
    <x v="1"/>
  </r>
  <r>
    <n v="399"/>
    <x v="89"/>
    <x v="0"/>
    <x v="0"/>
    <x v="2"/>
    <n v="265"/>
    <x v="23"/>
    <x v="12"/>
    <x v="1"/>
  </r>
  <r>
    <n v="400"/>
    <x v="89"/>
    <x v="1"/>
    <x v="1"/>
    <x v="2"/>
    <n v="266"/>
    <x v="9"/>
    <x v="9"/>
    <x v="0"/>
  </r>
  <r>
    <n v="401"/>
    <x v="89"/>
    <x v="1"/>
    <x v="7"/>
    <x v="2"/>
    <n v="267"/>
    <x v="21"/>
    <x v="11"/>
    <x v="3"/>
  </r>
  <r>
    <n v="402"/>
    <x v="89"/>
    <x v="2"/>
    <x v="3"/>
    <x v="2"/>
    <n v="268"/>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187D52-0CEB-4B20-B02E-F1EF2462ACEE}"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B15:C120" firstHeaderRow="1" firstDataRow="1" firstDataCol="1"/>
  <pivotFields count="1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axis="axisRow" showAll="0">
      <items count="27">
        <item x="2"/>
        <item x="12"/>
        <item x="10"/>
        <item x="9"/>
        <item x="22"/>
        <item x="7"/>
        <item x="25"/>
        <item x="23"/>
        <item x="24"/>
        <item x="6"/>
        <item x="3"/>
        <item x="8"/>
        <item x="0"/>
        <item x="13"/>
        <item x="11"/>
        <item x="15"/>
        <item x="1"/>
        <item x="18"/>
        <item x="5"/>
        <item x="19"/>
        <item x="4"/>
        <item x="21"/>
        <item x="20"/>
        <item x="14"/>
        <item x="16"/>
        <item x="17"/>
        <item t="default"/>
      </items>
    </pivotField>
    <pivotField dataField="1" showAll="0">
      <items count="31">
        <item x="16"/>
        <item x="3"/>
        <item x="17"/>
        <item x="11"/>
        <item x="19"/>
        <item x="2"/>
        <item x="18"/>
        <item x="9"/>
        <item x="20"/>
        <item x="12"/>
        <item x="24"/>
        <item x="5"/>
        <item x="26"/>
        <item x="14"/>
        <item x="23"/>
        <item x="27"/>
        <item x="7"/>
        <item x="10"/>
        <item x="22"/>
        <item x="0"/>
        <item x="25"/>
        <item x="13"/>
        <item x="21"/>
        <item x="8"/>
        <item x="15"/>
        <item x="1"/>
        <item x="28"/>
        <item x="4"/>
        <item x="29"/>
        <item x="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9"/>
    <field x="1"/>
  </rowFields>
  <rowItems count="105">
    <i>
      <x/>
    </i>
    <i r="1">
      <x v="9"/>
    </i>
    <i r="1">
      <x v="10"/>
    </i>
    <i r="1">
      <x v="11"/>
    </i>
    <i>
      <x v="1"/>
    </i>
    <i r="1">
      <x v="9"/>
    </i>
    <i r="1">
      <x v="10"/>
    </i>
    <i r="1">
      <x v="11"/>
    </i>
    <i>
      <x v="2"/>
    </i>
    <i r="1">
      <x v="9"/>
    </i>
    <i r="1">
      <x v="10"/>
    </i>
    <i r="1">
      <x v="11"/>
    </i>
    <i>
      <x v="3"/>
    </i>
    <i r="1">
      <x v="9"/>
    </i>
    <i r="1">
      <x v="10"/>
    </i>
    <i r="1">
      <x v="11"/>
    </i>
    <i>
      <x v="4"/>
    </i>
    <i r="1">
      <x v="9"/>
    </i>
    <i r="1">
      <x v="10"/>
    </i>
    <i r="1">
      <x v="11"/>
    </i>
    <i>
      <x v="5"/>
    </i>
    <i r="1">
      <x v="9"/>
    </i>
    <i r="1">
      <x v="10"/>
    </i>
    <i r="1">
      <x v="11"/>
    </i>
    <i>
      <x v="6"/>
    </i>
    <i r="1">
      <x v="9"/>
    </i>
    <i r="1">
      <x v="10"/>
    </i>
    <i r="1">
      <x v="11"/>
    </i>
    <i>
      <x v="7"/>
    </i>
    <i r="1">
      <x v="9"/>
    </i>
    <i r="1">
      <x v="10"/>
    </i>
    <i r="1">
      <x v="11"/>
    </i>
    <i>
      <x v="8"/>
    </i>
    <i r="1">
      <x v="9"/>
    </i>
    <i r="1">
      <x v="10"/>
    </i>
    <i r="1">
      <x v="11"/>
    </i>
    <i>
      <x v="9"/>
    </i>
    <i r="1">
      <x v="9"/>
    </i>
    <i r="1">
      <x v="10"/>
    </i>
    <i r="1">
      <x v="11"/>
    </i>
    <i>
      <x v="10"/>
    </i>
    <i r="1">
      <x v="9"/>
    </i>
    <i r="1">
      <x v="10"/>
    </i>
    <i r="1">
      <x v="11"/>
    </i>
    <i>
      <x v="11"/>
    </i>
    <i r="1">
      <x v="9"/>
    </i>
    <i r="1">
      <x v="10"/>
    </i>
    <i r="1">
      <x v="11"/>
    </i>
    <i>
      <x v="12"/>
    </i>
    <i r="1">
      <x v="9"/>
    </i>
    <i r="1">
      <x v="10"/>
    </i>
    <i r="1">
      <x v="11"/>
    </i>
    <i>
      <x v="13"/>
    </i>
    <i r="1">
      <x v="9"/>
    </i>
    <i r="1">
      <x v="10"/>
    </i>
    <i r="1">
      <x v="11"/>
    </i>
    <i>
      <x v="14"/>
    </i>
    <i r="1">
      <x v="9"/>
    </i>
    <i r="1">
      <x v="10"/>
    </i>
    <i r="1">
      <x v="11"/>
    </i>
    <i>
      <x v="15"/>
    </i>
    <i r="1">
      <x v="9"/>
    </i>
    <i r="1">
      <x v="10"/>
    </i>
    <i r="1">
      <x v="11"/>
    </i>
    <i>
      <x v="16"/>
    </i>
    <i r="1">
      <x v="9"/>
    </i>
    <i r="1">
      <x v="10"/>
    </i>
    <i r="1">
      <x v="11"/>
    </i>
    <i>
      <x v="17"/>
    </i>
    <i r="1">
      <x v="9"/>
    </i>
    <i r="1">
      <x v="10"/>
    </i>
    <i r="1">
      <x v="11"/>
    </i>
    <i>
      <x v="18"/>
    </i>
    <i r="1">
      <x v="9"/>
    </i>
    <i r="1">
      <x v="10"/>
    </i>
    <i r="1">
      <x v="11"/>
    </i>
    <i>
      <x v="19"/>
    </i>
    <i r="1">
      <x v="9"/>
    </i>
    <i r="1">
      <x v="10"/>
    </i>
    <i r="1">
      <x v="11"/>
    </i>
    <i>
      <x v="20"/>
    </i>
    <i r="1">
      <x v="9"/>
    </i>
    <i r="1">
      <x v="10"/>
    </i>
    <i r="1">
      <x v="11"/>
    </i>
    <i>
      <x v="21"/>
    </i>
    <i r="1">
      <x v="9"/>
    </i>
    <i r="1">
      <x v="10"/>
    </i>
    <i r="1">
      <x v="11"/>
    </i>
    <i>
      <x v="22"/>
    </i>
    <i r="1">
      <x v="9"/>
    </i>
    <i r="1">
      <x v="10"/>
    </i>
    <i r="1">
      <x v="11"/>
    </i>
    <i>
      <x v="23"/>
    </i>
    <i r="1">
      <x v="9"/>
    </i>
    <i r="1">
      <x v="10"/>
    </i>
    <i r="1">
      <x v="11"/>
    </i>
    <i>
      <x v="24"/>
    </i>
    <i r="1">
      <x v="9"/>
    </i>
    <i r="1">
      <x v="10"/>
    </i>
    <i r="1">
      <x v="11"/>
    </i>
    <i>
      <x v="25"/>
    </i>
    <i r="1">
      <x v="9"/>
    </i>
    <i r="1">
      <x v="10"/>
    </i>
    <i r="1">
      <x v="11"/>
    </i>
    <i t="grand">
      <x/>
    </i>
  </rowItems>
  <colItems count="1">
    <i/>
  </colItems>
  <dataFields count="1">
    <dataField name="Sum of Amount" fld="7" baseField="9" baseItem="1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 xr10:uid="{7E3AC91B-4A29-4604-9B1A-FACD5BC8BE49}" sourceName="Amount">
  <pivotTables>
    <pivotTable tabId="19" name="PivotTable2"/>
  </pivotTables>
  <data>
    <tabular pivotCacheId="480653684">
      <items count="30">
        <i x="16" s="1"/>
        <i x="3" s="1"/>
        <i x="17" s="1"/>
        <i x="11" s="1"/>
        <i x="19" s="1"/>
        <i x="2" s="1"/>
        <i x="18" s="1"/>
        <i x="9" s="1"/>
        <i x="20" s="1"/>
        <i x="12" s="1"/>
        <i x="24" s="1"/>
        <i x="5" s="1"/>
        <i x="26" s="1"/>
        <i x="14" s="1"/>
        <i x="23" s="1"/>
        <i x="27" s="1"/>
        <i x="7" s="1"/>
        <i x="10" s="1"/>
        <i x="22" s="1"/>
        <i x="0" s="1"/>
        <i x="25" s="1"/>
        <i x="13" s="1"/>
        <i x="21" s="1"/>
        <i x="8" s="1"/>
        <i x="15" s="1"/>
        <i x="1" s="1"/>
        <i x="28" s="1"/>
        <i x="4" s="1"/>
        <i x="2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F7CFBAB-388B-451C-B128-9D445E37EA47}" sourceName="Date">
  <pivotTables>
    <pivotTable tabId="19" name="PivotTable2"/>
  </pivotTables>
  <data>
    <tabular pivotCacheId="480653684">
      <items count="368">
        <i x="315" s="1"/>
        <i x="284" s="1"/>
        <i x="254" s="1"/>
        <i x="316" s="1"/>
        <i x="285" s="1"/>
        <i x="255" s="1"/>
        <i x="317" s="1"/>
        <i x="286" s="1"/>
        <i x="256" s="1"/>
        <i x="318" s="1"/>
        <i x="287" s="1"/>
        <i x="257" s="1"/>
        <i x="319" s="1"/>
        <i x="288" s="1"/>
        <i x="258" s="1"/>
        <i x="320" s="1"/>
        <i x="289" s="1"/>
        <i x="259" s="1"/>
        <i x="321" s="1"/>
        <i x="290" s="1"/>
        <i x="260" s="1"/>
        <i x="322" s="1"/>
        <i x="291" s="1"/>
        <i x="261" s="1"/>
        <i x="323" s="1"/>
        <i x="292" s="1"/>
        <i x="262" s="1"/>
        <i x="324" s="1"/>
        <i x="293" s="1"/>
        <i x="263" s="1"/>
        <i x="306" s="1"/>
        <i x="275" s="1"/>
        <i x="245" s="1"/>
        <i x="325" s="1"/>
        <i x="294" s="1"/>
        <i x="264" s="1"/>
        <i x="326" s="1"/>
        <i x="295" s="1"/>
        <i x="265" s="1"/>
        <i x="327" s="1"/>
        <i x="296" s="1"/>
        <i x="266" s="1"/>
        <i x="328" s="1"/>
        <i x="297" s="1"/>
        <i x="267" s="1"/>
        <i x="329" s="1"/>
        <i x="298" s="1"/>
        <i x="268" s="1"/>
        <i x="330" s="1"/>
        <i x="299" s="1"/>
        <i x="269" s="1"/>
        <i x="331" s="1"/>
        <i x="300" s="1"/>
        <i x="270" s="1"/>
        <i x="332" s="1"/>
        <i x="301" s="1"/>
        <i x="271" s="1"/>
        <i x="333" s="1"/>
        <i x="302" s="1"/>
        <i x="272" s="1"/>
        <i x="334" s="1"/>
        <i x="303" s="1"/>
        <i x="273" s="1"/>
        <i x="307" s="1"/>
        <i x="276" s="1"/>
        <i x="246" s="1"/>
        <i x="335" s="1"/>
        <i x="304" s="1"/>
        <i x="274" s="1"/>
        <i x="305" s="1"/>
        <i x="308" s="1"/>
        <i x="277" s="1"/>
        <i x="309" s="1"/>
        <i x="278" s="1"/>
        <i x="248" s="1"/>
        <i x="310" s="1"/>
        <i x="279" s="1"/>
        <i x="249" s="1"/>
        <i x="311" s="1"/>
        <i x="280" s="1"/>
        <i x="250" s="1"/>
        <i x="312" s="1"/>
        <i x="281" s="1"/>
        <i x="251" s="1"/>
        <i x="313" s="1"/>
        <i x="282" s="1"/>
        <i x="252" s="1"/>
        <i x="314" s="1"/>
        <i x="283" s="1"/>
        <i x="253" s="1"/>
        <i x="0" s="1" nd="1"/>
        <i x="367" s="1" nd="1"/>
        <i x="101" s="1" nd="1"/>
        <i x="223" s="1" nd="1"/>
        <i x="345" s="1" nd="1"/>
        <i x="41" s="1" nd="1"/>
        <i x="10" s="1" nd="1"/>
        <i x="192" s="1" nd="1"/>
        <i x="162" s="1" nd="1"/>
        <i x="70" s="1" nd="1"/>
        <i x="131" s="1" nd="1"/>
        <i x="102" s="1" nd="1"/>
        <i x="224" s="1" nd="1"/>
        <i x="346" s="1" nd="1"/>
        <i x="42" s="1" nd="1"/>
        <i x="11" s="1" nd="1"/>
        <i x="193" s="1" nd="1"/>
        <i x="163" s="1" nd="1"/>
        <i x="71" s="1" nd="1"/>
        <i x="132" s="1" nd="1"/>
        <i x="103" s="1" nd="1"/>
        <i x="225" s="1" nd="1"/>
        <i x="347" s="1" nd="1"/>
        <i x="43" s="1" nd="1"/>
        <i x="12" s="1" nd="1"/>
        <i x="194" s="1" nd="1"/>
        <i x="164" s="1" nd="1"/>
        <i x="72" s="1" nd="1"/>
        <i x="133" s="1" nd="1"/>
        <i x="104" s="1" nd="1"/>
        <i x="226" s="1" nd="1"/>
        <i x="348" s="1" nd="1"/>
        <i x="44" s="1" nd="1"/>
        <i x="13" s="1" nd="1"/>
        <i x="195" s="1" nd="1"/>
        <i x="165" s="1" nd="1"/>
        <i x="73" s="1" nd="1"/>
        <i x="134" s="1" nd="1"/>
        <i x="105" s="1" nd="1"/>
        <i x="227" s="1" nd="1"/>
        <i x="349" s="1" nd="1"/>
        <i x="45" s="1" nd="1"/>
        <i x="14" s="1" nd="1"/>
        <i x="196" s="1" nd="1"/>
        <i x="166" s="1" nd="1"/>
        <i x="74" s="1" nd="1"/>
        <i x="135" s="1" nd="1"/>
        <i x="106" s="1" nd="1"/>
        <i x="228" s="1" nd="1"/>
        <i x="350" s="1" nd="1"/>
        <i x="46" s="1" nd="1"/>
        <i x="15" s="1" nd="1"/>
        <i x="197" s="1" nd="1"/>
        <i x="167" s="1" nd="1"/>
        <i x="75" s="1" nd="1"/>
        <i x="136" s="1" nd="1"/>
        <i x="107" s="1" nd="1"/>
        <i x="229" s="1" nd="1"/>
        <i x="351" s="1" nd="1"/>
        <i x="47" s="1" nd="1"/>
        <i x="16" s="1" nd="1"/>
        <i x="198" s="1" nd="1"/>
        <i x="168" s="1" nd="1"/>
        <i x="76" s="1" nd="1"/>
        <i x="137" s="1" nd="1"/>
        <i x="108" s="1" nd="1"/>
        <i x="230" s="1" nd="1"/>
        <i x="352" s="1" nd="1"/>
        <i x="48" s="1" nd="1"/>
        <i x="17" s="1" nd="1"/>
        <i x="199" s="1" nd="1"/>
        <i x="169" s="1" nd="1"/>
        <i x="77" s="1" nd="1"/>
        <i x="138" s="1" nd="1"/>
        <i x="109" s="1" nd="1"/>
        <i x="231" s="1" nd="1"/>
        <i x="353" s="1" nd="1"/>
        <i x="49" s="1" nd="1"/>
        <i x="18" s="1" nd="1"/>
        <i x="200" s="1" nd="1"/>
        <i x="170" s="1" nd="1"/>
        <i x="78" s="1" nd="1"/>
        <i x="139" s="1" nd="1"/>
        <i x="110" s="1" nd="1"/>
        <i x="232" s="1" nd="1"/>
        <i x="354" s="1" nd="1"/>
        <i x="50" s="1" nd="1"/>
        <i x="19" s="1" nd="1"/>
        <i x="201" s="1" nd="1"/>
        <i x="171" s="1" nd="1"/>
        <i x="79" s="1" nd="1"/>
        <i x="140" s="1" nd="1"/>
        <i x="92" s="1" nd="1"/>
        <i x="214" s="1" nd="1"/>
        <i x="336" s="1" nd="1"/>
        <i x="32" s="1" nd="1"/>
        <i x="1" s="1" nd="1"/>
        <i x="183" s="1" nd="1"/>
        <i x="153" s="1" nd="1"/>
        <i x="61" s="1" nd="1"/>
        <i x="122" s="1" nd="1"/>
        <i x="111" s="1" nd="1"/>
        <i x="233" s="1" nd="1"/>
        <i x="355" s="1" nd="1"/>
        <i x="51" s="1" nd="1"/>
        <i x="20" s="1" nd="1"/>
        <i x="202" s="1" nd="1"/>
        <i x="172" s="1" nd="1"/>
        <i x="80" s="1" nd="1"/>
        <i x="141" s="1" nd="1"/>
        <i x="112" s="1" nd="1"/>
        <i x="234" s="1" nd="1"/>
        <i x="356" s="1" nd="1"/>
        <i x="52" s="1" nd="1"/>
        <i x="21" s="1" nd="1"/>
        <i x="203" s="1" nd="1"/>
        <i x="173" s="1" nd="1"/>
        <i x="81" s="1" nd="1"/>
        <i x="142" s="1" nd="1"/>
        <i x="113" s="1" nd="1"/>
        <i x="235" s="1" nd="1"/>
        <i x="357" s="1" nd="1"/>
        <i x="53" s="1" nd="1"/>
        <i x="22" s="1" nd="1"/>
        <i x="204" s="1" nd="1"/>
        <i x="174" s="1" nd="1"/>
        <i x="82" s="1" nd="1"/>
        <i x="143" s="1" nd="1"/>
        <i x="114" s="1" nd="1"/>
        <i x="236" s="1" nd="1"/>
        <i x="358" s="1" nd="1"/>
        <i x="54" s="1" nd="1"/>
        <i x="23" s="1" nd="1"/>
        <i x="205" s="1" nd="1"/>
        <i x="175" s="1" nd="1"/>
        <i x="83" s="1" nd="1"/>
        <i x="144" s="1" nd="1"/>
        <i x="115" s="1" nd="1"/>
        <i x="237" s="1" nd="1"/>
        <i x="359" s="1" nd="1"/>
        <i x="55" s="1" nd="1"/>
        <i x="24" s="1" nd="1"/>
        <i x="206" s="1" nd="1"/>
        <i x="176" s="1" nd="1"/>
        <i x="84" s="1" nd="1"/>
        <i x="145" s="1" nd="1"/>
        <i x="116" s="1" nd="1"/>
        <i x="238" s="1" nd="1"/>
        <i x="360" s="1" nd="1"/>
        <i x="56" s="1" nd="1"/>
        <i x="25" s="1" nd="1"/>
        <i x="207" s="1" nd="1"/>
        <i x="177" s="1" nd="1"/>
        <i x="85" s="1" nd="1"/>
        <i x="146" s="1" nd="1"/>
        <i x="117" s="1" nd="1"/>
        <i x="239" s="1" nd="1"/>
        <i x="361" s="1" nd="1"/>
        <i x="57" s="1" nd="1"/>
        <i x="26" s="1" nd="1"/>
        <i x="208" s="1" nd="1"/>
        <i x="178" s="1" nd="1"/>
        <i x="86" s="1" nd="1"/>
        <i x="147" s="1" nd="1"/>
        <i x="118" s="1" nd="1"/>
        <i x="240" s="1" nd="1"/>
        <i x="362" s="1" nd="1"/>
        <i x="58" s="1" nd="1"/>
        <i x="27" s="1" nd="1"/>
        <i x="209" s="1" nd="1"/>
        <i x="179" s="1" nd="1"/>
        <i x="87" s="1" nd="1"/>
        <i x="148" s="1" nd="1"/>
        <i x="119" s="1" nd="1"/>
        <i x="241" s="1" nd="1"/>
        <i x="363" s="1" nd="1"/>
        <i x="59" s="1" nd="1"/>
        <i x="28" s="1" nd="1"/>
        <i x="210" s="1" nd="1"/>
        <i x="180" s="1" nd="1"/>
        <i x="88" s="1" nd="1"/>
        <i x="149" s="1" nd="1"/>
        <i x="120" s="1" nd="1"/>
        <i x="242" s="1" nd="1"/>
        <i x="364" s="1" nd="1"/>
        <i x="60" s="1" nd="1"/>
        <i x="29" s="1" nd="1"/>
        <i x="211" s="1" nd="1"/>
        <i x="181" s="1" nd="1"/>
        <i x="89" s="1" nd="1"/>
        <i x="150" s="1" nd="1"/>
        <i x="93" s="1" nd="1"/>
        <i x="215" s="1" nd="1"/>
        <i x="337" s="1" nd="1"/>
        <i x="33" s="1" nd="1"/>
        <i x="2" s="1" nd="1"/>
        <i x="184" s="1" nd="1"/>
        <i x="154" s="1" nd="1"/>
        <i x="62" s="1" nd="1"/>
        <i x="123" s="1" nd="1"/>
        <i x="121" s="1" nd="1"/>
        <i x="243" s="1" nd="1"/>
        <i x="365" s="1" nd="1"/>
        <i x="30" s="1" nd="1"/>
        <i x="212" s="1" nd="1"/>
        <i x="182" s="1" nd="1"/>
        <i x="90" s="1" nd="1"/>
        <i x="151" s="1" nd="1"/>
        <i x="244" s="1" nd="1"/>
        <i x="366" s="1" nd="1"/>
        <i x="31" s="1" nd="1"/>
        <i x="213" s="1" nd="1"/>
        <i x="91" s="1" nd="1"/>
        <i x="152" s="1" nd="1"/>
        <i x="94" s="1" nd="1"/>
        <i x="216" s="1" nd="1"/>
        <i x="338" s="1" nd="1"/>
        <i x="34" s="1" nd="1"/>
        <i x="3" s="1" nd="1"/>
        <i x="185" s="1" nd="1"/>
        <i x="155" s="1" nd="1"/>
        <i x="63" s="1" nd="1"/>
        <i x="124" s="1" nd="1"/>
        <i x="247" s="1" nd="1"/>
        <i x="95" s="1" nd="1"/>
        <i x="217" s="1" nd="1"/>
        <i x="339" s="1" nd="1"/>
        <i x="35" s="1" nd="1"/>
        <i x="4" s="1" nd="1"/>
        <i x="186" s="1" nd="1"/>
        <i x="156" s="1" nd="1"/>
        <i x="64" s="1" nd="1"/>
        <i x="125" s="1" nd="1"/>
        <i x="96" s="1" nd="1"/>
        <i x="218" s="1" nd="1"/>
        <i x="340" s="1" nd="1"/>
        <i x="36" s="1" nd="1"/>
        <i x="5" s="1" nd="1"/>
        <i x="187" s="1" nd="1"/>
        <i x="157" s="1" nd="1"/>
        <i x="65" s="1" nd="1"/>
        <i x="126" s="1" nd="1"/>
        <i x="97" s="1" nd="1"/>
        <i x="219" s="1" nd="1"/>
        <i x="341" s="1" nd="1"/>
        <i x="37" s="1" nd="1"/>
        <i x="6" s="1" nd="1"/>
        <i x="188" s="1" nd="1"/>
        <i x="158" s="1" nd="1"/>
        <i x="66" s="1" nd="1"/>
        <i x="127" s="1" nd="1"/>
        <i x="98" s="1" nd="1"/>
        <i x="220" s="1" nd="1"/>
        <i x="342" s="1" nd="1"/>
        <i x="38" s="1" nd="1"/>
        <i x="7" s="1" nd="1"/>
        <i x="189" s="1" nd="1"/>
        <i x="159" s="1" nd="1"/>
        <i x="67" s="1" nd="1"/>
        <i x="128" s="1" nd="1"/>
        <i x="99" s="1" nd="1"/>
        <i x="221" s="1" nd="1"/>
        <i x="343" s="1" nd="1"/>
        <i x="39" s="1" nd="1"/>
        <i x="8" s="1" nd="1"/>
        <i x="190" s="1" nd="1"/>
        <i x="160" s="1" nd="1"/>
        <i x="68" s="1" nd="1"/>
        <i x="129" s="1" nd="1"/>
        <i x="100" s="1" nd="1"/>
        <i x="222" s="1" nd="1"/>
        <i x="344" s="1" nd="1"/>
        <i x="40" s="1" nd="1"/>
        <i x="9" s="1" nd="1"/>
        <i x="191" s="1" nd="1"/>
        <i x="161" s="1" nd="1"/>
        <i x="69" s="1" nd="1"/>
        <i x="13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869B906-C2E9-4B89-9209-7DDB6FF1C660}" sourceName="Product">
  <pivotTables>
    <pivotTable tabId="19" name="PivotTable2"/>
  </pivotTables>
  <data>
    <tabular pivotCacheId="480653684">
      <items count="26">
        <i x="2" s="1"/>
        <i x="12" s="1"/>
        <i x="10" s="1"/>
        <i x="9" s="1"/>
        <i x="22" s="1"/>
        <i x="7" s="1"/>
        <i x="25" s="1"/>
        <i x="23" s="1"/>
        <i x="24" s="1"/>
        <i x="6" s="1"/>
        <i x="3" s="1"/>
        <i x="8" s="1"/>
        <i x="0" s="1"/>
        <i x="13" s="1"/>
        <i x="11" s="1"/>
        <i x="15" s="1"/>
        <i x="1" s="1"/>
        <i x="18" s="1"/>
        <i x="5" s="1"/>
        <i x="19" s="1"/>
        <i x="4" s="1"/>
        <i x="21" s="1"/>
        <i x="20" s="1"/>
        <i x="14" s="1"/>
        <i x="16"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mount" xr10:uid="{A0773273-B2D2-40E9-AE74-BFAE099CC173}" cache="Slicer_Amount" caption="Amount" rowHeight="225425"/>
  <slicer name="Date" xr10:uid="{6730E4FE-67DA-468A-9ACD-80F30C143C5A}" cache="Slicer_Date" caption="Date" startItem="6" rowHeight="225425"/>
  <slicer name="Product" xr10:uid="{D6A5E566-1B82-4881-A3B7-4AF0FE9C4A49}" cache="Slicer_Product" caption="Product" startItem="19"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27:U138" headerRowDxfId="41" dataDxfId="39" headerRowBorderDxfId="40" tableBorderDxfId="38">
  <tableColumns count="19">
    <tableColumn id="1" xr3:uid="{00000000-0010-0000-0000-000001000000}" name="2010 Rank" dataDxfId="37" totalsRowDxfId="36"/>
    <tableColumn id="2" xr3:uid="{00000000-0010-0000-0000-000002000000}" name="2009 Rank" dataDxfId="35" totalsRowDxfId="34"/>
    <tableColumn id="3" xr3:uid="{00000000-0010-0000-0000-000003000000}" name="School Name" dataDxfId="33" totalsRowDxfId="32"/>
    <tableColumn id="4" xr3:uid="{00000000-0010-0000-0000-000004000000}" name="School Type" dataDxfId="31" totalsRowDxfId="30"/>
    <tableColumn id="5" xr3:uid="{00000000-0010-0000-0000-000005000000}" name="Program Length (years)" dataDxfId="29" totalsRowDxfId="28"/>
    <tableColumn id="6" xr3:uid="{00000000-0010-0000-0000-000006000000}" name="Annual Cost ($)" dataDxfId="27" totalsRowDxfId="26"/>
    <tableColumn id="7" xr3:uid="{00000000-0010-0000-0000-000007000000}" name="Full Time Enrollment" dataDxfId="25" totalsRowDxfId="24"/>
    <tableColumn id="8" xr3:uid="{00000000-0010-0000-0000-000008000000}" name="Student Survey Rank" dataDxfId="23" totalsRowDxfId="22"/>
    <tableColumn id="9" xr3:uid="{00000000-0010-0000-0000-000009000000}" name="Recruiter Survey Rank" dataDxfId="21" totalsRowDxfId="20"/>
    <tableColumn id="10" xr3:uid="{00000000-0010-0000-0000-00000A000000}" name="Median Starting Salary ($)" dataDxfId="19" totalsRowDxfId="18"/>
    <tableColumn id="11" xr3:uid="{00000000-0010-0000-0000-00000B000000}" name="MBA Feeder School Rank" dataDxfId="17" totalsRowDxfId="16"/>
    <tableColumn id="12" xr3:uid="{00000000-0010-0000-0000-00000C000000}" name="Academic Quality Rank" dataDxfId="15" totalsRowDxfId="14"/>
    <tableColumn id="13" xr3:uid="{00000000-0010-0000-0000-00000D000000}" name="Index Number" dataDxfId="13" totalsRowDxfId="12"/>
    <tableColumn id="14" xr3:uid="{00000000-0010-0000-0000-00000E000000}" name="Faculty Student Ratio" dataDxfId="11" totalsRowDxfId="10"/>
    <tableColumn id="15" xr3:uid="{00000000-0010-0000-0000-00000F000000}" name="Average SAT Score" dataDxfId="9" totalsRowDxfId="8"/>
    <tableColumn id="16" xr3:uid="{00000000-0010-0000-0000-000010000000}" name="Average ACT Score" dataDxfId="7" totalsRowDxfId="6"/>
    <tableColumn id="17" xr3:uid="{00000000-0010-0000-0000-000011000000}" name="Teaching Quality Grade" dataDxfId="5" totalsRowDxfId="4"/>
    <tableColumn id="18" xr3:uid="{00000000-0010-0000-0000-000012000000}" name="Facilities &amp; Services Grade" dataDxfId="3" totalsRowDxfId="2"/>
    <tableColumn id="19" xr3:uid="{00000000-0010-0000-0000-000013000000}" name="Job Placement Grade"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jonah768@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L14"/>
  <sheetViews>
    <sheetView workbookViewId="0">
      <selection activeCell="E7" sqref="E7"/>
    </sheetView>
  </sheetViews>
  <sheetFormatPr defaultRowHeight="12.75"/>
  <cols>
    <col min="1" max="1" width="2" customWidth="1"/>
    <col min="3" max="3" width="17.85546875" customWidth="1"/>
    <col min="4" max="4" width="18.7109375" customWidth="1"/>
    <col min="5" max="5" width="4.28515625" customWidth="1"/>
    <col min="6" max="6" width="9.85546875" customWidth="1"/>
  </cols>
  <sheetData>
    <row r="1" spans="1:12" ht="26.25">
      <c r="A1" s="1"/>
      <c r="B1" s="176" t="s">
        <v>22</v>
      </c>
      <c r="C1" s="177"/>
      <c r="D1" s="2" t="s">
        <v>428</v>
      </c>
      <c r="E1" s="1"/>
      <c r="F1" s="1"/>
      <c r="G1" s="1"/>
      <c r="H1" s="1"/>
      <c r="I1" s="3"/>
      <c r="J1" s="3"/>
      <c r="K1" s="3"/>
      <c r="L1" s="3"/>
    </row>
    <row r="2" spans="1:12" ht="15">
      <c r="A2" s="1"/>
      <c r="B2" s="4"/>
      <c r="C2" s="5"/>
      <c r="D2" s="1"/>
      <c r="E2" s="1"/>
      <c r="F2" s="1"/>
      <c r="G2" s="1"/>
      <c r="H2" s="1"/>
      <c r="I2" s="3"/>
      <c r="J2" s="3"/>
      <c r="K2" s="3"/>
      <c r="L2" s="3"/>
    </row>
    <row r="3" spans="1:12" ht="15">
      <c r="A3" s="1"/>
      <c r="B3" s="1" t="s">
        <v>17</v>
      </c>
      <c r="C3" s="1"/>
      <c r="D3" s="1"/>
      <c r="E3" s="1"/>
      <c r="F3" s="1"/>
      <c r="G3" s="1"/>
      <c r="H3" s="6"/>
      <c r="I3" s="3"/>
      <c r="J3" s="3"/>
      <c r="K3" s="3"/>
      <c r="L3" s="3"/>
    </row>
    <row r="4" spans="1:12" ht="15">
      <c r="A4" s="1"/>
      <c r="B4" s="1" t="s">
        <v>18</v>
      </c>
      <c r="C4" s="178" t="s">
        <v>429</v>
      </c>
      <c r="D4" s="179"/>
      <c r="E4" s="180"/>
      <c r="F4" s="1"/>
      <c r="G4" s="1"/>
      <c r="H4" s="1"/>
      <c r="I4" s="3"/>
      <c r="J4" s="3"/>
      <c r="K4" s="3"/>
      <c r="L4" s="3"/>
    </row>
    <row r="5" spans="1:12" ht="15">
      <c r="A5" s="1"/>
      <c r="B5" s="1" t="s">
        <v>19</v>
      </c>
      <c r="C5" s="178" t="s">
        <v>430</v>
      </c>
      <c r="D5" s="179"/>
      <c r="E5" s="180"/>
      <c r="F5" s="1"/>
      <c r="G5" s="1"/>
      <c r="H5" s="1"/>
      <c r="I5" s="3"/>
      <c r="J5" s="3"/>
      <c r="K5" s="3"/>
      <c r="L5" s="3"/>
    </row>
    <row r="6" spans="1:12" ht="15">
      <c r="A6" s="1"/>
      <c r="B6" s="1" t="s">
        <v>20</v>
      </c>
      <c r="C6" s="181" t="s">
        <v>431</v>
      </c>
      <c r="D6" s="179"/>
      <c r="E6" s="180"/>
      <c r="F6" s="1"/>
      <c r="G6" s="1"/>
      <c r="H6" s="1"/>
      <c r="I6" s="3"/>
      <c r="J6" s="3"/>
      <c r="K6" s="3"/>
      <c r="L6" s="3"/>
    </row>
    <row r="7" spans="1:12" ht="15">
      <c r="A7" s="1"/>
      <c r="B7" s="1"/>
      <c r="C7" s="1"/>
      <c r="D7" s="1"/>
      <c r="E7" s="1"/>
      <c r="F7" s="1"/>
      <c r="G7" s="1"/>
      <c r="H7" s="1"/>
      <c r="I7" s="3"/>
      <c r="J7" s="3"/>
      <c r="K7" s="3"/>
      <c r="L7" s="3"/>
    </row>
    <row r="8" spans="1:12" ht="15">
      <c r="A8" s="1"/>
      <c r="B8" s="8" t="s">
        <v>23</v>
      </c>
      <c r="C8" s="1"/>
      <c r="D8" s="1"/>
      <c r="E8" s="1"/>
      <c r="F8" s="1"/>
      <c r="G8" s="1"/>
      <c r="H8" s="1"/>
      <c r="I8" s="3"/>
      <c r="J8" s="3"/>
      <c r="K8" s="3"/>
      <c r="L8" s="3"/>
    </row>
    <row r="9" spans="1:12" ht="15">
      <c r="A9" s="1"/>
      <c r="B9" s="1" t="s">
        <v>21</v>
      </c>
      <c r="C9" s="1"/>
      <c r="D9" s="1"/>
      <c r="E9" s="1"/>
      <c r="F9" s="1"/>
      <c r="G9" s="1"/>
      <c r="H9" s="1"/>
      <c r="I9" s="3"/>
      <c r="J9" s="3"/>
      <c r="K9" s="3"/>
      <c r="L9" s="3"/>
    </row>
    <row r="10" spans="1:12" ht="15">
      <c r="A10" s="1"/>
      <c r="B10" s="7" t="s">
        <v>340</v>
      </c>
      <c r="C10" s="1"/>
      <c r="D10" s="1"/>
      <c r="E10" s="1"/>
      <c r="F10" s="1"/>
      <c r="G10" s="1"/>
      <c r="H10" s="1"/>
      <c r="I10" s="3"/>
      <c r="J10" s="3"/>
      <c r="K10" s="3"/>
      <c r="L10" s="3"/>
    </row>
    <row r="11" spans="1:12" ht="15">
      <c r="A11" s="1"/>
      <c r="B11" s="8" t="s">
        <v>24</v>
      </c>
      <c r="C11" s="1"/>
      <c r="D11" s="1"/>
      <c r="E11" s="1"/>
      <c r="F11" s="1"/>
      <c r="G11" s="1"/>
      <c r="H11" s="1"/>
      <c r="I11" s="3"/>
      <c r="J11" s="3"/>
      <c r="K11" s="3"/>
      <c r="L11" s="3"/>
    </row>
    <row r="12" spans="1:12">
      <c r="A12" s="3"/>
      <c r="B12" s="3"/>
      <c r="C12" s="3"/>
      <c r="D12" s="3"/>
      <c r="E12" s="3"/>
      <c r="F12" s="3"/>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3"/>
      <c r="L14" s="3"/>
    </row>
  </sheetData>
  <mergeCells count="4">
    <mergeCell ref="B1:C1"/>
    <mergeCell ref="C4:E4"/>
    <mergeCell ref="C5:E5"/>
    <mergeCell ref="C6:E6"/>
  </mergeCells>
  <hyperlinks>
    <hyperlink ref="C6" r:id="rId1" xr:uid="{2C87C3EB-F8F8-41DF-A650-8BCE7ACFC2D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L34"/>
  <sheetViews>
    <sheetView topLeftCell="A19" workbookViewId="0">
      <selection activeCell="M32" sqref="M32"/>
    </sheetView>
  </sheetViews>
  <sheetFormatPr defaultColWidth="9.140625" defaultRowHeight="15"/>
  <cols>
    <col min="1" max="1" width="2.85546875" style="83" customWidth="1"/>
    <col min="2" max="2" width="9.7109375" style="83" customWidth="1"/>
    <col min="3" max="4" width="5.140625" style="83" bestFit="1" customWidth="1"/>
    <col min="5" max="5" width="5.28515625" style="83" customWidth="1"/>
    <col min="6" max="6" width="6.85546875" style="83" bestFit="1" customWidth="1"/>
    <col min="7" max="10" width="7.42578125" style="83" bestFit="1" customWidth="1"/>
    <col min="11" max="16384" width="9.140625" style="83"/>
  </cols>
  <sheetData>
    <row r="1" spans="2:12" ht="21">
      <c r="B1" s="187" t="s">
        <v>349</v>
      </c>
      <c r="C1" s="188"/>
      <c r="D1" s="189"/>
      <c r="E1" s="189"/>
      <c r="F1" s="189"/>
      <c r="G1" s="189"/>
      <c r="H1" s="189"/>
      <c r="I1" s="190"/>
    </row>
    <row r="3" spans="2:12" ht="15.75" thickBot="1">
      <c r="B3" s="94" t="s">
        <v>321</v>
      </c>
    </row>
    <row r="4" spans="2:12" ht="36.75" customHeight="1">
      <c r="B4" s="101" t="s">
        <v>320</v>
      </c>
      <c r="C4" s="138" t="s">
        <v>319</v>
      </c>
      <c r="D4" s="138" t="s">
        <v>318</v>
      </c>
      <c r="E4" s="138" t="s">
        <v>317</v>
      </c>
      <c r="F4" s="138" t="s">
        <v>316</v>
      </c>
      <c r="G4" s="138" t="s">
        <v>315</v>
      </c>
      <c r="H4" s="138" t="s">
        <v>314</v>
      </c>
      <c r="I4" s="138" t="s">
        <v>313</v>
      </c>
      <c r="J4" s="139" t="s">
        <v>312</v>
      </c>
    </row>
    <row r="5" spans="2:12">
      <c r="B5" s="136" t="s">
        <v>311</v>
      </c>
      <c r="C5" s="100">
        <v>39</v>
      </c>
      <c r="D5" s="100">
        <v>22</v>
      </c>
      <c r="E5" s="100">
        <v>31</v>
      </c>
      <c r="F5" s="100">
        <v>2.13</v>
      </c>
      <c r="G5" s="99" t="s">
        <v>310</v>
      </c>
      <c r="H5" s="99" t="s">
        <v>298</v>
      </c>
      <c r="I5" s="99" t="s">
        <v>270</v>
      </c>
      <c r="J5" s="98" t="s">
        <v>296</v>
      </c>
    </row>
    <row r="6" spans="2:12">
      <c r="B6" s="136" t="s">
        <v>309</v>
      </c>
      <c r="C6" s="100">
        <v>46</v>
      </c>
      <c r="D6" s="100">
        <v>26</v>
      </c>
      <c r="E6" s="100">
        <v>36</v>
      </c>
      <c r="F6" s="100">
        <v>1.93</v>
      </c>
      <c r="G6" s="99" t="s">
        <v>308</v>
      </c>
      <c r="H6" s="99" t="s">
        <v>307</v>
      </c>
      <c r="I6" s="99" t="s">
        <v>306</v>
      </c>
      <c r="J6" s="98" t="s">
        <v>285</v>
      </c>
      <c r="L6" s="66"/>
    </row>
    <row r="7" spans="2:12">
      <c r="B7" s="136" t="s">
        <v>305</v>
      </c>
      <c r="C7" s="100">
        <v>56</v>
      </c>
      <c r="D7" s="100">
        <v>34</v>
      </c>
      <c r="E7" s="100">
        <v>45</v>
      </c>
      <c r="F7" s="100">
        <v>2.02</v>
      </c>
      <c r="G7" s="99" t="s">
        <v>304</v>
      </c>
      <c r="H7" s="99" t="s">
        <v>303</v>
      </c>
      <c r="I7" s="99">
        <v>8</v>
      </c>
      <c r="J7" s="98" t="s">
        <v>282</v>
      </c>
    </row>
    <row r="8" spans="2:12">
      <c r="B8" s="136" t="s">
        <v>302</v>
      </c>
      <c r="C8" s="100">
        <v>64</v>
      </c>
      <c r="D8" s="100">
        <v>40</v>
      </c>
      <c r="E8" s="100">
        <v>52</v>
      </c>
      <c r="F8" s="100">
        <v>1.85</v>
      </c>
      <c r="G8" s="99" t="s">
        <v>301</v>
      </c>
      <c r="H8" s="99" t="s">
        <v>280</v>
      </c>
      <c r="I8" s="99" t="s">
        <v>279</v>
      </c>
      <c r="J8" s="98" t="s">
        <v>300</v>
      </c>
      <c r="L8" s="66"/>
    </row>
    <row r="9" spans="2:12">
      <c r="B9" s="136" t="s">
        <v>299</v>
      </c>
      <c r="C9" s="100">
        <v>74</v>
      </c>
      <c r="D9" s="100">
        <v>47</v>
      </c>
      <c r="E9" s="100">
        <v>61</v>
      </c>
      <c r="F9" s="100">
        <v>2.0299999999999998</v>
      </c>
      <c r="G9" s="99" t="s">
        <v>284</v>
      </c>
      <c r="H9" s="99" t="s">
        <v>298</v>
      </c>
      <c r="I9" s="99" t="s">
        <v>297</v>
      </c>
      <c r="J9" s="98" t="s">
        <v>296</v>
      </c>
    </row>
    <row r="10" spans="2:12">
      <c r="B10" s="136" t="s">
        <v>295</v>
      </c>
      <c r="C10" s="100">
        <v>86</v>
      </c>
      <c r="D10" s="100">
        <v>54</v>
      </c>
      <c r="E10" s="100">
        <v>70</v>
      </c>
      <c r="F10" s="100">
        <v>1.1299999999999999</v>
      </c>
      <c r="G10" s="99">
        <v>104</v>
      </c>
      <c r="H10" s="99" t="s">
        <v>294</v>
      </c>
      <c r="I10" s="99" t="s">
        <v>293</v>
      </c>
      <c r="J10" s="98" t="s">
        <v>269</v>
      </c>
    </row>
    <row r="11" spans="2:12">
      <c r="B11" s="136" t="s">
        <v>292</v>
      </c>
      <c r="C11" s="100">
        <v>93</v>
      </c>
      <c r="D11" s="100">
        <v>60</v>
      </c>
      <c r="E11" s="100">
        <v>77</v>
      </c>
      <c r="F11" s="100">
        <v>0.89</v>
      </c>
      <c r="G11" s="99">
        <v>108</v>
      </c>
      <c r="H11" s="99" t="s">
        <v>291</v>
      </c>
      <c r="I11" s="99" t="s">
        <v>290</v>
      </c>
      <c r="J11" s="98" t="s">
        <v>289</v>
      </c>
    </row>
    <row r="12" spans="2:12">
      <c r="B12" s="136" t="s">
        <v>288</v>
      </c>
      <c r="C12" s="100">
        <v>92</v>
      </c>
      <c r="D12" s="100">
        <v>59</v>
      </c>
      <c r="E12" s="100">
        <v>75</v>
      </c>
      <c r="F12" s="100">
        <v>1.1399999999999999</v>
      </c>
      <c r="G12" s="99">
        <v>107</v>
      </c>
      <c r="H12" s="99" t="s">
        <v>287</v>
      </c>
      <c r="I12" s="99" t="s">
        <v>286</v>
      </c>
      <c r="J12" s="98" t="s">
        <v>285</v>
      </c>
    </row>
    <row r="13" spans="2:12">
      <c r="B13" s="136" t="s">
        <v>0</v>
      </c>
      <c r="C13" s="100">
        <v>81</v>
      </c>
      <c r="D13" s="100">
        <v>50</v>
      </c>
      <c r="E13" s="100">
        <v>66</v>
      </c>
      <c r="F13" s="100">
        <v>1.54</v>
      </c>
      <c r="G13" s="99" t="s">
        <v>284</v>
      </c>
      <c r="H13" s="99" t="s">
        <v>271</v>
      </c>
      <c r="I13" s="99" t="s">
        <v>283</v>
      </c>
      <c r="J13" s="98" t="s">
        <v>282</v>
      </c>
    </row>
    <row r="14" spans="2:12">
      <c r="B14" s="136" t="s">
        <v>1</v>
      </c>
      <c r="C14" s="100">
        <v>68</v>
      </c>
      <c r="D14" s="100">
        <v>40</v>
      </c>
      <c r="E14" s="100">
        <v>54</v>
      </c>
      <c r="F14" s="100">
        <v>2.0299999999999998</v>
      </c>
      <c r="G14" s="99" t="s">
        <v>281</v>
      </c>
      <c r="H14" s="99" t="s">
        <v>280</v>
      </c>
      <c r="I14" s="99" t="s">
        <v>279</v>
      </c>
      <c r="J14" s="98" t="s">
        <v>278</v>
      </c>
    </row>
    <row r="15" spans="2:12">
      <c r="B15" s="136" t="s">
        <v>2</v>
      </c>
      <c r="C15" s="100">
        <v>51</v>
      </c>
      <c r="D15" s="100">
        <v>31</v>
      </c>
      <c r="E15" s="100">
        <v>41</v>
      </c>
      <c r="F15" s="100">
        <v>1.79</v>
      </c>
      <c r="G15" s="99" t="s">
        <v>277</v>
      </c>
      <c r="H15" s="99" t="s">
        <v>276</v>
      </c>
      <c r="I15" s="99" t="s">
        <v>275</v>
      </c>
      <c r="J15" s="98" t="s">
        <v>274</v>
      </c>
    </row>
    <row r="16" spans="2:12" ht="15.75" thickBot="1">
      <c r="B16" s="137" t="s">
        <v>273</v>
      </c>
      <c r="C16" s="97">
        <v>41</v>
      </c>
      <c r="D16" s="97">
        <v>24</v>
      </c>
      <c r="E16" s="97">
        <v>32</v>
      </c>
      <c r="F16" s="97">
        <v>1.65</v>
      </c>
      <c r="G16" s="96" t="s">
        <v>272</v>
      </c>
      <c r="H16" s="96" t="s">
        <v>271</v>
      </c>
      <c r="I16" s="96" t="s">
        <v>270</v>
      </c>
      <c r="J16" s="95" t="s">
        <v>269</v>
      </c>
    </row>
    <row r="18" spans="2:6">
      <c r="B18" s="102" t="s">
        <v>323</v>
      </c>
      <c r="C18" s="102" t="s">
        <v>322</v>
      </c>
    </row>
    <row r="20" spans="2:6">
      <c r="C20" s="125" t="s">
        <v>370</v>
      </c>
    </row>
    <row r="21" spans="2:6">
      <c r="C21" s="171" t="s">
        <v>427</v>
      </c>
    </row>
    <row r="22" spans="2:6">
      <c r="B22" s="111" t="s">
        <v>343</v>
      </c>
      <c r="C22" s="191">
        <f>(Jan Avg._High) - (Jan Avg._Low)</f>
        <v>17</v>
      </c>
      <c r="D22" s="192"/>
      <c r="E22" s="193"/>
      <c r="F22" s="83" t="s">
        <v>268</v>
      </c>
    </row>
    <row r="23" spans="2:6">
      <c r="B23" s="111" t="s">
        <v>324</v>
      </c>
      <c r="C23" s="191">
        <f>(Aug Avg._High) - (Aug Avg._Low)</f>
        <v>33</v>
      </c>
      <c r="D23" s="192"/>
      <c r="E23" s="193"/>
      <c r="F23" s="83" t="s">
        <v>267</v>
      </c>
    </row>
    <row r="25" spans="2:6">
      <c r="C25" s="126" t="s">
        <v>371</v>
      </c>
    </row>
    <row r="26" spans="2:6">
      <c r="B26" s="122" t="s">
        <v>365</v>
      </c>
      <c r="C26" s="191">
        <f>AVERAGE(Avg._High) -AVERAGE( Avg._Low)</f>
        <v>25.333333333333336</v>
      </c>
      <c r="D26" s="192"/>
      <c r="E26" s="193"/>
    </row>
    <row r="28" spans="2:6">
      <c r="C28" s="132" t="s">
        <v>387</v>
      </c>
      <c r="D28" s="133"/>
      <c r="E28" s="133"/>
    </row>
    <row r="29" spans="2:6">
      <c r="C29" s="132" t="s">
        <v>419</v>
      </c>
      <c r="D29" s="133"/>
      <c r="E29" s="133"/>
    </row>
    <row r="30" spans="2:6">
      <c r="C30" s="132" t="s">
        <v>420</v>
      </c>
      <c r="D30" s="133"/>
      <c r="E30" s="133"/>
    </row>
    <row r="31" spans="2:6">
      <c r="C31" s="132" t="s">
        <v>421</v>
      </c>
      <c r="D31" s="133"/>
      <c r="E31" s="133"/>
    </row>
    <row r="32" spans="2:6">
      <c r="C32" s="194">
        <v>43216</v>
      </c>
      <c r="D32" s="195"/>
      <c r="E32" s="196"/>
      <c r="F32" t="s">
        <v>389</v>
      </c>
    </row>
    <row r="33" spans="2:6">
      <c r="B33" s="111" t="s">
        <v>344</v>
      </c>
      <c r="C33" s="182">
        <f>Application_Date</f>
        <v>43202</v>
      </c>
      <c r="D33" s="183"/>
      <c r="E33" s="184"/>
      <c r="F33" s="131" t="s">
        <v>388</v>
      </c>
    </row>
    <row r="34" spans="2:6">
      <c r="C34" s="185"/>
      <c r="D34" s="186"/>
      <c r="E34" s="186"/>
    </row>
  </sheetData>
  <mergeCells count="7">
    <mergeCell ref="C33:E33"/>
    <mergeCell ref="C34:E34"/>
    <mergeCell ref="B1:I1"/>
    <mergeCell ref="C22:E22"/>
    <mergeCell ref="C23:E23"/>
    <mergeCell ref="C26:E26"/>
    <mergeCell ref="C32:E32"/>
  </mergeCells>
  <dataValidations count="1">
    <dataValidation type="date" operator="equal" allowBlank="1" showInputMessage="1" showErrorMessage="1" sqref="C34:E34" xr:uid="{00000000-0002-0000-0100-000000000000}">
      <formula1>41685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I10"/>
  <sheetViews>
    <sheetView workbookViewId="0">
      <selection activeCell="L9" sqref="L9"/>
    </sheetView>
  </sheetViews>
  <sheetFormatPr defaultColWidth="9.140625" defaultRowHeight="15"/>
  <cols>
    <col min="1" max="1" width="1.85546875" style="103" customWidth="1"/>
    <col min="2" max="2" width="10.42578125" style="103" customWidth="1"/>
    <col min="3" max="3" width="26.28515625" style="103" customWidth="1"/>
    <col min="4" max="4" width="11.28515625" style="103" customWidth="1"/>
    <col min="5" max="7" width="9.140625" style="103"/>
    <col min="8" max="8" width="10.7109375" style="103" customWidth="1"/>
    <col min="9" max="9" width="22.140625" style="103" bestFit="1" customWidth="1"/>
    <col min="10" max="16384" width="9.140625" style="103"/>
  </cols>
  <sheetData>
    <row r="1" spans="1:9" s="9" customFormat="1" ht="21" thickBot="1">
      <c r="A1" s="201" t="s">
        <v>326</v>
      </c>
      <c r="B1" s="202"/>
      <c r="C1" s="202"/>
      <c r="D1" s="202"/>
      <c r="E1" s="203"/>
      <c r="F1" s="25"/>
    </row>
    <row r="2" spans="1:9">
      <c r="A2" s="105" t="s">
        <v>385</v>
      </c>
      <c r="B2" s="104"/>
    </row>
    <row r="3" spans="1:9">
      <c r="A3" s="104"/>
      <c r="B3" s="104"/>
    </row>
    <row r="4" spans="1:9" ht="14.45" customHeight="1">
      <c r="A4" s="200"/>
      <c r="B4" s="199" t="s">
        <v>337</v>
      </c>
      <c r="C4" s="205" t="s">
        <v>401</v>
      </c>
      <c r="D4" s="205"/>
      <c r="E4" s="205"/>
      <c r="F4" s="205"/>
      <c r="G4" s="205"/>
      <c r="H4" s="206"/>
      <c r="I4" s="204">
        <f>WORKDAY(DATE(2018,1,23),35)</f>
        <v>43172</v>
      </c>
    </row>
    <row r="5" spans="1:9" ht="29.45" customHeight="1">
      <c r="A5" s="200"/>
      <c r="B5" s="200" t="s">
        <v>325</v>
      </c>
      <c r="C5" s="205"/>
      <c r="D5" s="205"/>
      <c r="E5" s="205"/>
      <c r="F5" s="205"/>
      <c r="G5" s="205"/>
      <c r="H5" s="206"/>
      <c r="I5" s="204"/>
    </row>
    <row r="6" spans="1:9">
      <c r="A6" s="130"/>
      <c r="B6" s="130"/>
      <c r="C6" s="129"/>
      <c r="D6" s="129"/>
      <c r="E6" s="129"/>
      <c r="F6" s="129"/>
      <c r="G6" s="129"/>
      <c r="H6" s="129"/>
    </row>
    <row r="7" spans="1:9" ht="60" customHeight="1">
      <c r="A7" s="130"/>
      <c r="B7" s="199" t="s">
        <v>386</v>
      </c>
      <c r="C7" s="197" t="s">
        <v>384</v>
      </c>
      <c r="D7" s="197"/>
      <c r="E7" s="197"/>
      <c r="F7" s="197"/>
      <c r="G7" s="197"/>
      <c r="H7" s="198"/>
      <c r="I7" s="160">
        <f ca="1">NOW() - (DATE(1995,2,16) + TIME(12,0,0))</f>
        <v>8770.4907657407384</v>
      </c>
    </row>
    <row r="8" spans="1:9">
      <c r="A8" s="130"/>
      <c r="B8" s="200"/>
      <c r="C8" s="129"/>
      <c r="D8" s="129"/>
      <c r="E8" s="129"/>
      <c r="F8" s="129"/>
      <c r="G8" s="129"/>
      <c r="H8" s="129"/>
    </row>
    <row r="9" spans="1:9" ht="15.75" customHeight="1">
      <c r="A9" s="130"/>
      <c r="B9" s="121" t="s">
        <v>383</v>
      </c>
      <c r="C9" s="197" t="s">
        <v>382</v>
      </c>
      <c r="D9" s="197"/>
      <c r="E9" s="197"/>
      <c r="F9" s="197"/>
      <c r="G9" s="129"/>
      <c r="H9" s="129"/>
      <c r="I9" s="172">
        <v>43135.408738425926</v>
      </c>
    </row>
    <row r="10" spans="1:9">
      <c r="A10" s="130"/>
      <c r="B10" s="130"/>
      <c r="C10" s="129"/>
      <c r="D10" s="129"/>
      <c r="E10" s="129"/>
      <c r="F10" s="129"/>
      <c r="G10" s="129"/>
      <c r="H10" s="129"/>
    </row>
  </sheetData>
  <mergeCells count="8">
    <mergeCell ref="C7:H7"/>
    <mergeCell ref="B7:B8"/>
    <mergeCell ref="C9:F9"/>
    <mergeCell ref="A1:E1"/>
    <mergeCell ref="I4:I5"/>
    <mergeCell ref="A4:A5"/>
    <mergeCell ref="B4:B5"/>
    <mergeCell ref="C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128"/>
  <sheetViews>
    <sheetView workbookViewId="0">
      <selection activeCell="P15" sqref="P15"/>
    </sheetView>
  </sheetViews>
  <sheetFormatPr defaultColWidth="9.140625" defaultRowHeight="15"/>
  <cols>
    <col min="1" max="1" width="5.42578125" style="9" customWidth="1"/>
    <col min="2" max="2" width="10.28515625" style="9" customWidth="1"/>
    <col min="3" max="3" width="12.7109375" style="9" customWidth="1"/>
    <col min="4" max="4" width="14" style="9" customWidth="1"/>
    <col min="5" max="5" width="13" style="9" customWidth="1"/>
    <col min="6" max="6" width="15.5703125" style="9" customWidth="1"/>
    <col min="7" max="16384" width="9.140625" style="9"/>
  </cols>
  <sheetData>
    <row r="1" spans="1:9" ht="21">
      <c r="A1" s="33" t="s">
        <v>348</v>
      </c>
      <c r="B1" s="32"/>
      <c r="C1" s="32"/>
      <c r="D1" s="32"/>
      <c r="E1" s="32"/>
      <c r="F1" s="32"/>
      <c r="G1" s="32"/>
      <c r="H1" s="32"/>
      <c r="I1" s="31"/>
    </row>
    <row r="2" spans="1:9">
      <c r="C2" s="135" t="s">
        <v>391</v>
      </c>
    </row>
    <row r="3" spans="1:9">
      <c r="C3" s="9" t="s">
        <v>25</v>
      </c>
    </row>
    <row r="4" spans="1:9">
      <c r="C4" s="161" t="s">
        <v>407</v>
      </c>
    </row>
    <row r="5" spans="1:9">
      <c r="B5" s="10" t="s">
        <v>408</v>
      </c>
      <c r="C5" s="9" t="s">
        <v>35</v>
      </c>
    </row>
    <row r="6" spans="1:9">
      <c r="B6" s="10" t="s">
        <v>409</v>
      </c>
      <c r="C6" s="161" t="s">
        <v>418</v>
      </c>
    </row>
    <row r="7" spans="1:9">
      <c r="B7" s="10" t="s">
        <v>227</v>
      </c>
      <c r="C7" s="9" t="s">
        <v>34</v>
      </c>
    </row>
    <row r="8" spans="1:9">
      <c r="B8" s="10" t="s">
        <v>228</v>
      </c>
      <c r="C8" s="127" t="s">
        <v>372</v>
      </c>
    </row>
    <row r="9" spans="1:9">
      <c r="B9" s="10" t="s">
        <v>229</v>
      </c>
      <c r="C9" s="127" t="s">
        <v>373</v>
      </c>
    </row>
    <row r="10" spans="1:9">
      <c r="B10" s="10" t="s">
        <v>230</v>
      </c>
      <c r="C10" s="9" t="s">
        <v>33</v>
      </c>
    </row>
    <row r="11" spans="1:9">
      <c r="B11" s="10" t="s">
        <v>345</v>
      </c>
      <c r="C11" s="161" t="s">
        <v>417</v>
      </c>
    </row>
    <row r="12" spans="1:9">
      <c r="B12" s="10" t="s">
        <v>231</v>
      </c>
      <c r="C12" s="170" t="s">
        <v>423</v>
      </c>
    </row>
    <row r="13" spans="1:9">
      <c r="C13" s="124" t="s">
        <v>369</v>
      </c>
    </row>
    <row r="14" spans="1:9">
      <c r="B14" s="10" t="s">
        <v>410</v>
      </c>
      <c r="C14" s="161" t="s">
        <v>416</v>
      </c>
    </row>
    <row r="17" spans="3:6" ht="15.75" thickBot="1">
      <c r="C17" s="9" t="s">
        <v>411</v>
      </c>
    </row>
    <row r="18" spans="3:6" ht="28.9" customHeight="1" thickBot="1">
      <c r="C18" s="165" t="s">
        <v>412</v>
      </c>
      <c r="D18" s="166" t="s">
        <v>413</v>
      </c>
      <c r="E18" s="167" t="s">
        <v>414</v>
      </c>
      <c r="F18" s="168" t="s">
        <v>415</v>
      </c>
    </row>
    <row r="19" spans="3:6">
      <c r="C19" s="162">
        <v>1950</v>
      </c>
      <c r="D19" s="163">
        <v>2556506575</v>
      </c>
      <c r="E19" s="164">
        <v>1.4610000000000001</v>
      </c>
      <c r="F19" s="163">
        <v>37351348</v>
      </c>
    </row>
    <row r="20" spans="3:6">
      <c r="C20" s="162">
        <v>1951</v>
      </c>
      <c r="D20" s="163">
        <v>2593857923</v>
      </c>
      <c r="E20" s="164">
        <v>1.6140000000000001</v>
      </c>
      <c r="F20" s="163">
        <v>41876022</v>
      </c>
    </row>
    <row r="21" spans="3:6">
      <c r="C21" s="162">
        <v>1952</v>
      </c>
      <c r="D21" s="163">
        <v>2635733945</v>
      </c>
      <c r="E21" s="164">
        <v>1.72</v>
      </c>
      <c r="F21" s="163">
        <v>45327617</v>
      </c>
    </row>
    <row r="22" spans="3:6">
      <c r="C22" s="162">
        <v>1953</v>
      </c>
      <c r="D22" s="163">
        <v>2681061562</v>
      </c>
      <c r="E22" s="164">
        <v>1.7989999999999999</v>
      </c>
      <c r="F22" s="163">
        <v>48224291</v>
      </c>
    </row>
    <row r="23" spans="3:6">
      <c r="C23" s="162">
        <v>1954</v>
      </c>
      <c r="D23" s="163">
        <v>2729285853</v>
      </c>
      <c r="E23" s="164">
        <v>1.9019999999999999</v>
      </c>
      <c r="F23" s="163">
        <v>51923114</v>
      </c>
    </row>
    <row r="24" spans="3:6">
      <c r="C24" s="162">
        <v>1955</v>
      </c>
      <c r="D24" s="163">
        <v>2781208967</v>
      </c>
      <c r="E24" s="164">
        <v>1.915</v>
      </c>
      <c r="F24" s="163">
        <v>53256185</v>
      </c>
    </row>
    <row r="25" spans="3:6">
      <c r="C25" s="162">
        <v>1956</v>
      </c>
      <c r="D25" s="163">
        <v>2834465152</v>
      </c>
      <c r="E25" s="164">
        <v>1.9790000000000001</v>
      </c>
      <c r="F25" s="163">
        <v>56107849</v>
      </c>
    </row>
    <row r="26" spans="3:6">
      <c r="C26" s="162">
        <v>1957</v>
      </c>
      <c r="D26" s="163">
        <v>2890573001</v>
      </c>
      <c r="E26" s="164">
        <v>1.9670000000000001</v>
      </c>
      <c r="F26" s="163">
        <v>56849272</v>
      </c>
    </row>
    <row r="27" spans="3:6">
      <c r="C27" s="162">
        <v>1958</v>
      </c>
      <c r="D27" s="163">
        <v>2947422273</v>
      </c>
      <c r="E27" s="164">
        <v>1.786</v>
      </c>
      <c r="F27" s="163">
        <v>52650382</v>
      </c>
    </row>
    <row r="28" spans="3:6">
      <c r="C28" s="162">
        <v>1959</v>
      </c>
      <c r="D28" s="163">
        <v>3000072655</v>
      </c>
      <c r="E28" s="164">
        <v>1.4119999999999999</v>
      </c>
      <c r="F28" s="163">
        <v>42373103</v>
      </c>
    </row>
    <row r="29" spans="3:6">
      <c r="C29" s="162">
        <v>1960</v>
      </c>
      <c r="D29" s="163">
        <v>3042445758</v>
      </c>
      <c r="E29" s="164">
        <v>1.35</v>
      </c>
      <c r="F29" s="163">
        <v>41063197</v>
      </c>
    </row>
    <row r="30" spans="3:6">
      <c r="C30" s="162">
        <v>1961</v>
      </c>
      <c r="D30" s="163">
        <v>3083508955</v>
      </c>
      <c r="E30" s="164">
        <v>1.823</v>
      </c>
      <c r="F30" s="163">
        <v>56214577</v>
      </c>
    </row>
    <row r="31" spans="3:6">
      <c r="C31" s="162">
        <v>1962</v>
      </c>
      <c r="D31" s="163">
        <v>3139723532</v>
      </c>
      <c r="E31" s="164">
        <v>2.2240000000000002</v>
      </c>
      <c r="F31" s="163">
        <v>69812374</v>
      </c>
    </row>
    <row r="32" spans="3:6">
      <c r="C32" s="162">
        <v>1963</v>
      </c>
      <c r="D32" s="163">
        <v>3209535906</v>
      </c>
      <c r="E32" s="164">
        <v>2.226</v>
      </c>
      <c r="F32" s="163">
        <v>71443536</v>
      </c>
    </row>
    <row r="33" spans="3:6">
      <c r="C33" s="162">
        <v>1964</v>
      </c>
      <c r="D33" s="163">
        <v>3280979442</v>
      </c>
      <c r="E33" s="164">
        <v>2.1110000000000002</v>
      </c>
      <c r="F33" s="163">
        <v>69270572</v>
      </c>
    </row>
    <row r="34" spans="3:6">
      <c r="C34" s="162">
        <v>1965</v>
      </c>
      <c r="D34" s="163">
        <v>3350250014</v>
      </c>
      <c r="E34" s="164">
        <v>2.0979999999999999</v>
      </c>
      <c r="F34" s="163">
        <v>70297719</v>
      </c>
    </row>
    <row r="35" spans="3:6">
      <c r="C35" s="162">
        <v>1966</v>
      </c>
      <c r="D35" s="163">
        <v>3420547733</v>
      </c>
      <c r="E35" s="164">
        <v>2.0390000000000001</v>
      </c>
      <c r="F35" s="163">
        <v>69745501</v>
      </c>
    </row>
    <row r="36" spans="3:6">
      <c r="C36" s="162">
        <v>1967</v>
      </c>
      <c r="D36" s="163">
        <v>3490293234</v>
      </c>
      <c r="E36" s="164">
        <v>2.0649999999999999</v>
      </c>
      <c r="F36" s="163">
        <v>72065397</v>
      </c>
    </row>
    <row r="37" spans="3:6">
      <c r="C37" s="162">
        <v>1968</v>
      </c>
      <c r="D37" s="163">
        <v>3562358631</v>
      </c>
      <c r="E37" s="164">
        <v>2.1030000000000002</v>
      </c>
      <c r="F37" s="163">
        <v>74923258</v>
      </c>
    </row>
    <row r="38" spans="3:6">
      <c r="C38" s="162">
        <v>1969</v>
      </c>
      <c r="D38" s="163">
        <v>3637281889</v>
      </c>
      <c r="E38" s="164">
        <v>2.081</v>
      </c>
      <c r="F38" s="163">
        <v>75687612</v>
      </c>
    </row>
    <row r="39" spans="3:6">
      <c r="C39" s="162">
        <v>1970</v>
      </c>
      <c r="D39" s="163">
        <v>3712969501</v>
      </c>
      <c r="E39" s="164">
        <v>2.0979999999999999</v>
      </c>
      <c r="F39" s="163">
        <v>77893083</v>
      </c>
    </row>
    <row r="40" spans="3:6">
      <c r="C40" s="162">
        <v>1971</v>
      </c>
      <c r="D40" s="163">
        <v>3790862584</v>
      </c>
      <c r="E40" s="164">
        <v>2.0190000000000001</v>
      </c>
      <c r="F40" s="163">
        <v>76535972</v>
      </c>
    </row>
    <row r="41" spans="3:6">
      <c r="C41" s="162">
        <v>1972</v>
      </c>
      <c r="D41" s="163">
        <v>3867398556</v>
      </c>
      <c r="E41" s="164">
        <v>1.962</v>
      </c>
      <c r="F41" s="163">
        <v>75872870</v>
      </c>
    </row>
    <row r="42" spans="3:6">
      <c r="C42" s="162">
        <v>1973</v>
      </c>
      <c r="D42" s="163">
        <v>3943271426</v>
      </c>
      <c r="E42" s="164">
        <v>1.8939999999999999</v>
      </c>
      <c r="F42" s="163">
        <v>74672577</v>
      </c>
    </row>
    <row r="43" spans="3:6">
      <c r="C43" s="162">
        <v>1974</v>
      </c>
      <c r="D43" s="163">
        <v>4017944003</v>
      </c>
      <c r="E43" s="164">
        <v>1.8080000000000001</v>
      </c>
      <c r="F43" s="163">
        <v>72642148</v>
      </c>
    </row>
    <row r="44" spans="3:6">
      <c r="C44" s="162">
        <v>1975</v>
      </c>
      <c r="D44" s="163">
        <v>4090586151</v>
      </c>
      <c r="E44" s="164">
        <v>1.742</v>
      </c>
      <c r="F44" s="163">
        <v>71275288</v>
      </c>
    </row>
    <row r="45" spans="3:6">
      <c r="C45" s="162">
        <v>1976</v>
      </c>
      <c r="D45" s="163">
        <v>4161861439</v>
      </c>
      <c r="E45" s="164">
        <v>1.7310000000000001</v>
      </c>
      <c r="F45" s="163">
        <v>72058442</v>
      </c>
    </row>
    <row r="46" spans="3:6">
      <c r="C46" s="162">
        <v>1977</v>
      </c>
      <c r="D46" s="163">
        <v>4233919881</v>
      </c>
      <c r="E46" s="164">
        <v>1.704</v>
      </c>
      <c r="F46" s="163">
        <v>72148981</v>
      </c>
    </row>
    <row r="47" spans="3:6">
      <c r="C47" s="162">
        <v>1978</v>
      </c>
      <c r="D47" s="163">
        <v>4306068862</v>
      </c>
      <c r="E47" s="164">
        <v>1.742</v>
      </c>
      <c r="F47" s="163">
        <v>75006799</v>
      </c>
    </row>
    <row r="48" spans="3:6">
      <c r="C48" s="162">
        <v>1979</v>
      </c>
      <c r="D48" s="163">
        <v>4381075661</v>
      </c>
      <c r="E48" s="164">
        <v>1.653</v>
      </c>
      <c r="F48" s="163">
        <v>72398249</v>
      </c>
    </row>
    <row r="49" spans="3:6">
      <c r="C49" s="162">
        <v>1980</v>
      </c>
      <c r="D49" s="163">
        <v>4453473910</v>
      </c>
      <c r="E49" s="164">
        <v>1.861</v>
      </c>
      <c r="F49" s="163">
        <v>82869936</v>
      </c>
    </row>
    <row r="50" spans="3:6">
      <c r="C50" s="162">
        <v>1981</v>
      </c>
      <c r="D50" s="163">
        <v>4536343846</v>
      </c>
      <c r="E50" s="164">
        <v>1.7649999999999999</v>
      </c>
      <c r="F50" s="163">
        <v>80062851</v>
      </c>
    </row>
    <row r="51" spans="3:6">
      <c r="C51" s="162">
        <v>1982</v>
      </c>
      <c r="D51" s="163">
        <v>4616406697</v>
      </c>
      <c r="E51" s="164">
        <v>1.758</v>
      </c>
      <c r="F51" s="163">
        <v>81158886</v>
      </c>
    </row>
    <row r="52" spans="3:6">
      <c r="C52" s="162">
        <v>1983</v>
      </c>
      <c r="D52" s="163">
        <v>4697565583</v>
      </c>
      <c r="E52" s="164">
        <v>1.7090000000000001</v>
      </c>
      <c r="F52" s="163">
        <v>80268941</v>
      </c>
    </row>
    <row r="53" spans="3:6">
      <c r="C53" s="162">
        <v>1984</v>
      </c>
      <c r="D53" s="163">
        <v>4777834524</v>
      </c>
      <c r="E53" s="164">
        <v>1.7090000000000001</v>
      </c>
      <c r="F53" s="163">
        <v>81676158</v>
      </c>
    </row>
    <row r="54" spans="3:6">
      <c r="C54" s="162">
        <v>1985</v>
      </c>
      <c r="D54" s="163">
        <v>4859510682</v>
      </c>
      <c r="E54" s="164">
        <v>1.7270000000000001</v>
      </c>
      <c r="F54" s="163">
        <v>83938208</v>
      </c>
    </row>
    <row r="55" spans="3:6">
      <c r="C55" s="162">
        <v>1986</v>
      </c>
      <c r="D55" s="163">
        <v>4943448890</v>
      </c>
      <c r="E55" s="164">
        <v>1.748</v>
      </c>
      <c r="F55" s="163">
        <v>86434375</v>
      </c>
    </row>
    <row r="56" spans="3:6">
      <c r="C56" s="162">
        <v>1987</v>
      </c>
      <c r="D56" s="163">
        <v>5029883265</v>
      </c>
      <c r="E56" s="164">
        <v>1.732</v>
      </c>
      <c r="F56" s="163">
        <v>87101315</v>
      </c>
    </row>
    <row r="57" spans="3:6">
      <c r="C57" s="162">
        <v>1988</v>
      </c>
      <c r="D57" s="163">
        <v>5116984580</v>
      </c>
      <c r="E57" s="164">
        <v>1.6950000000000001</v>
      </c>
      <c r="F57" s="163">
        <v>86754310</v>
      </c>
    </row>
    <row r="58" spans="3:6">
      <c r="C58" s="162">
        <v>1989</v>
      </c>
      <c r="D58" s="163">
        <v>5203738890</v>
      </c>
      <c r="E58" s="164">
        <v>1.679</v>
      </c>
      <c r="F58" s="163">
        <v>87363581</v>
      </c>
    </row>
    <row r="59" spans="3:6">
      <c r="C59" s="162">
        <v>1990</v>
      </c>
      <c r="D59" s="163">
        <v>5291102471</v>
      </c>
      <c r="E59" s="164">
        <v>1.569</v>
      </c>
      <c r="F59" s="163">
        <v>83009675</v>
      </c>
    </row>
    <row r="60" spans="3:6">
      <c r="C60" s="162">
        <v>1991</v>
      </c>
      <c r="D60" s="163">
        <v>5374112146</v>
      </c>
      <c r="E60" s="164">
        <v>1.58</v>
      </c>
      <c r="F60" s="163">
        <v>84931873</v>
      </c>
    </row>
    <row r="61" spans="3:6">
      <c r="C61" s="162">
        <v>1992</v>
      </c>
      <c r="D61" s="163">
        <v>5459044019</v>
      </c>
      <c r="E61" s="164">
        <v>1.5089999999999999</v>
      </c>
      <c r="F61" s="163">
        <v>82397753</v>
      </c>
    </row>
    <row r="62" spans="3:6">
      <c r="C62" s="162">
        <v>1993</v>
      </c>
      <c r="D62" s="163">
        <v>5541441772</v>
      </c>
      <c r="E62" s="164">
        <v>1.46</v>
      </c>
      <c r="F62" s="163">
        <v>80917752</v>
      </c>
    </row>
    <row r="63" spans="3:6">
      <c r="C63" s="162">
        <v>1994</v>
      </c>
      <c r="D63" s="163">
        <v>5622359524</v>
      </c>
      <c r="E63" s="164">
        <v>1.4419999999999999</v>
      </c>
      <c r="F63" s="163">
        <v>81096540</v>
      </c>
    </row>
    <row r="64" spans="3:6">
      <c r="C64" s="162">
        <v>1995</v>
      </c>
      <c r="D64" s="163">
        <v>5703456064</v>
      </c>
      <c r="E64" s="164">
        <v>1.41</v>
      </c>
      <c r="F64" s="163">
        <v>80390467</v>
      </c>
    </row>
    <row r="65" spans="3:6">
      <c r="C65" s="162">
        <v>1996</v>
      </c>
      <c r="D65" s="163">
        <v>5783846531</v>
      </c>
      <c r="E65" s="164">
        <v>1.363</v>
      </c>
      <c r="F65" s="163">
        <v>78805764</v>
      </c>
    </row>
    <row r="66" spans="3:6">
      <c r="C66" s="162">
        <v>1997</v>
      </c>
      <c r="D66" s="163">
        <v>5862652295</v>
      </c>
      <c r="E66" s="164">
        <v>1.329</v>
      </c>
      <c r="F66" s="163">
        <v>77928399</v>
      </c>
    </row>
    <row r="67" spans="3:6">
      <c r="C67" s="162">
        <v>1998</v>
      </c>
      <c r="D67" s="163">
        <v>5940580694</v>
      </c>
      <c r="E67" s="164">
        <v>1.302</v>
      </c>
      <c r="F67" s="163">
        <v>77332089</v>
      </c>
    </row>
    <row r="68" spans="3:6">
      <c r="C68" s="162">
        <v>1999</v>
      </c>
      <c r="D68" s="163">
        <v>6017912783</v>
      </c>
      <c r="E68" s="164">
        <v>1.2749999999999999</v>
      </c>
      <c r="F68" s="163">
        <v>76756788</v>
      </c>
    </row>
    <row r="69" spans="3:6">
      <c r="C69" s="162">
        <v>2000</v>
      </c>
      <c r="D69" s="163">
        <v>6094669571</v>
      </c>
      <c r="E69" s="164">
        <v>1.2669999999999999</v>
      </c>
      <c r="F69" s="163">
        <v>77234911</v>
      </c>
    </row>
    <row r="70" spans="3:6">
      <c r="C70" s="162">
        <v>2001</v>
      </c>
      <c r="D70" s="163">
        <v>6171904482</v>
      </c>
      <c r="E70" s="164">
        <v>1.25</v>
      </c>
      <c r="F70" s="163">
        <v>77149464</v>
      </c>
    </row>
    <row r="71" spans="3:6">
      <c r="C71" s="162">
        <v>2002</v>
      </c>
      <c r="D71" s="163">
        <v>6249053946</v>
      </c>
      <c r="E71" s="164">
        <v>1.2270000000000001</v>
      </c>
      <c r="F71" s="163">
        <v>76689165</v>
      </c>
    </row>
    <row r="72" spans="3:6">
      <c r="C72" s="162">
        <v>2003</v>
      </c>
      <c r="D72" s="163">
        <v>6325743111</v>
      </c>
      <c r="E72" s="164">
        <v>1.2170000000000001</v>
      </c>
      <c r="F72" s="163">
        <v>76974496</v>
      </c>
    </row>
    <row r="73" spans="3:6">
      <c r="C73" s="162">
        <v>2004</v>
      </c>
      <c r="D73" s="163">
        <v>6402717607</v>
      </c>
      <c r="E73" s="164">
        <v>1.206</v>
      </c>
      <c r="F73" s="163">
        <v>77244677</v>
      </c>
    </row>
    <row r="74" spans="3:6">
      <c r="C74" s="162">
        <v>2005</v>
      </c>
      <c r="D74" s="163">
        <v>6479962284</v>
      </c>
      <c r="E74" s="164">
        <v>1.2050000000000001</v>
      </c>
      <c r="F74" s="163">
        <v>78104045</v>
      </c>
    </row>
    <row r="75" spans="3:6">
      <c r="C75" s="162">
        <v>2006</v>
      </c>
      <c r="D75" s="163">
        <v>6558066329</v>
      </c>
      <c r="E75" s="164">
        <v>1.2010000000000001</v>
      </c>
      <c r="F75" s="163">
        <v>78760188</v>
      </c>
    </row>
    <row r="76" spans="3:6">
      <c r="C76" s="162">
        <v>2007</v>
      </c>
      <c r="D76" s="163">
        <v>6636826517</v>
      </c>
      <c r="E76" s="164">
        <v>1.181</v>
      </c>
      <c r="F76" s="163">
        <v>78380750</v>
      </c>
    </row>
    <row r="77" spans="3:6">
      <c r="C77" s="162">
        <v>2008</v>
      </c>
      <c r="D77" s="163">
        <v>6715207267</v>
      </c>
      <c r="E77" s="164">
        <v>1.157</v>
      </c>
      <c r="F77" s="163">
        <v>77685704</v>
      </c>
    </row>
    <row r="78" spans="3:6">
      <c r="C78" s="162">
        <v>2009</v>
      </c>
      <c r="D78" s="163">
        <v>6792892971</v>
      </c>
      <c r="E78" s="164">
        <v>1.113</v>
      </c>
      <c r="F78" s="163">
        <v>75635235</v>
      </c>
    </row>
    <row r="79" spans="3:6">
      <c r="C79" s="162">
        <v>2010</v>
      </c>
      <c r="D79" s="163">
        <v>6868528206</v>
      </c>
      <c r="E79" s="164">
        <v>1.129</v>
      </c>
      <c r="F79" s="163">
        <v>77515783</v>
      </c>
    </row>
    <row r="80" spans="3:6">
      <c r="C80" s="162">
        <v>2011</v>
      </c>
      <c r="D80" s="163">
        <v>6946043989</v>
      </c>
      <c r="E80" s="164">
        <v>1.113</v>
      </c>
      <c r="F80" s="163">
        <v>77280910</v>
      </c>
    </row>
    <row r="81" spans="3:6">
      <c r="C81" s="162">
        <v>2012</v>
      </c>
      <c r="D81" s="163">
        <v>7023324899</v>
      </c>
      <c r="E81" s="164">
        <v>1.0980000000000001</v>
      </c>
      <c r="F81" s="163">
        <v>77089232</v>
      </c>
    </row>
    <row r="82" spans="3:6">
      <c r="C82" s="162">
        <v>2013</v>
      </c>
      <c r="D82" s="163">
        <v>7100414131</v>
      </c>
      <c r="E82" s="164">
        <v>1.087</v>
      </c>
      <c r="F82" s="163">
        <v>77154721</v>
      </c>
    </row>
    <row r="83" spans="3:6">
      <c r="C83" s="162">
        <v>2014</v>
      </c>
      <c r="D83" s="163">
        <v>7177568852</v>
      </c>
      <c r="E83" s="164">
        <v>1.073</v>
      </c>
      <c r="F83" s="163">
        <v>76980858</v>
      </c>
    </row>
    <row r="84" spans="3:6">
      <c r="C84" s="162">
        <v>2015</v>
      </c>
      <c r="D84" s="163">
        <v>7254549710</v>
      </c>
      <c r="E84" s="164">
        <v>1.0569999999999999</v>
      </c>
      <c r="F84" s="163">
        <v>76686887</v>
      </c>
    </row>
    <row r="85" spans="3:6">
      <c r="C85" s="162">
        <v>2016</v>
      </c>
      <c r="D85" s="163">
        <v>7331236597</v>
      </c>
      <c r="E85" s="164">
        <v>1.0409999999999999</v>
      </c>
      <c r="F85" s="163">
        <v>76297840</v>
      </c>
    </row>
    <row r="86" spans="3:6">
      <c r="C86" s="162">
        <v>2017</v>
      </c>
      <c r="D86" s="163">
        <v>7407534437</v>
      </c>
      <c r="E86" s="164">
        <v>1.022</v>
      </c>
      <c r="F86" s="163">
        <v>75689242</v>
      </c>
    </row>
    <row r="87" spans="3:6">
      <c r="C87" s="162">
        <v>2018</v>
      </c>
      <c r="D87" s="163">
        <v>7483223679</v>
      </c>
      <c r="E87" s="164">
        <v>1.0009999999999999</v>
      </c>
      <c r="F87" s="163">
        <v>74943986</v>
      </c>
    </row>
    <row r="88" spans="3:6">
      <c r="C88" s="162">
        <v>2019</v>
      </c>
      <c r="D88" s="163">
        <v>7558167665</v>
      </c>
      <c r="E88" s="164">
        <v>0.98</v>
      </c>
      <c r="F88" s="163">
        <v>74079630</v>
      </c>
    </row>
    <row r="89" spans="3:6">
      <c r="C89" s="162">
        <v>2020</v>
      </c>
      <c r="D89" s="163">
        <v>7632247295</v>
      </c>
      <c r="E89" s="164">
        <v>0.96</v>
      </c>
      <c r="F89" s="163">
        <v>73265807</v>
      </c>
    </row>
    <row r="90" spans="3:6">
      <c r="C90" s="162">
        <v>2021</v>
      </c>
      <c r="D90" s="163">
        <v>7705513102</v>
      </c>
      <c r="E90" s="164">
        <v>0.94099999999999995</v>
      </c>
      <c r="F90" s="163">
        <v>72480658</v>
      </c>
    </row>
    <row r="91" spans="3:6">
      <c r="C91" s="162">
        <v>2022</v>
      </c>
      <c r="D91" s="163">
        <v>7777993760</v>
      </c>
      <c r="E91" s="164">
        <v>0.92</v>
      </c>
      <c r="F91" s="163">
        <v>71575895</v>
      </c>
    </row>
    <row r="92" spans="3:6">
      <c r="C92" s="162">
        <v>2023</v>
      </c>
      <c r="D92" s="163">
        <v>7849569655</v>
      </c>
      <c r="E92" s="164">
        <v>0.89900000000000002</v>
      </c>
      <c r="F92" s="163">
        <v>70593318</v>
      </c>
    </row>
    <row r="93" spans="3:6">
      <c r="C93" s="162">
        <v>2024</v>
      </c>
      <c r="D93" s="163">
        <v>7920162973</v>
      </c>
      <c r="E93" s="164">
        <v>0.878</v>
      </c>
      <c r="F93" s="163">
        <v>69553084</v>
      </c>
    </row>
    <row r="94" spans="3:6">
      <c r="C94" s="162">
        <v>2025</v>
      </c>
      <c r="D94" s="163">
        <v>7989716057</v>
      </c>
      <c r="E94" s="164">
        <v>0.85899999999999999</v>
      </c>
      <c r="F94" s="163">
        <v>68599042</v>
      </c>
    </row>
    <row r="95" spans="3:6">
      <c r="C95" s="162">
        <v>2026</v>
      </c>
      <c r="D95" s="163">
        <v>8058315099</v>
      </c>
      <c r="E95" s="164">
        <v>0.84</v>
      </c>
      <c r="F95" s="163">
        <v>67708827</v>
      </c>
    </row>
    <row r="96" spans="3:6">
      <c r="C96" s="162">
        <v>2027</v>
      </c>
      <c r="D96" s="163">
        <v>8126023926</v>
      </c>
      <c r="E96" s="164">
        <v>0.82199999999999995</v>
      </c>
      <c r="F96" s="163">
        <v>66763598</v>
      </c>
    </row>
    <row r="97" spans="3:6">
      <c r="C97" s="162">
        <v>2028</v>
      </c>
      <c r="D97" s="163">
        <v>8192787524</v>
      </c>
      <c r="E97" s="164">
        <v>0.80300000000000005</v>
      </c>
      <c r="F97" s="163">
        <v>65799665</v>
      </c>
    </row>
    <row r="98" spans="3:6">
      <c r="C98" s="162">
        <v>2029</v>
      </c>
      <c r="D98" s="163">
        <v>8258587189</v>
      </c>
      <c r="E98" s="164">
        <v>0.78500000000000003</v>
      </c>
      <c r="F98" s="163">
        <v>64818826</v>
      </c>
    </row>
    <row r="99" spans="3:6">
      <c r="C99" s="162">
        <v>2030</v>
      </c>
      <c r="D99" s="163">
        <v>8323406015</v>
      </c>
      <c r="E99" s="164">
        <v>0.76800000000000002</v>
      </c>
      <c r="F99" s="163">
        <v>63907016</v>
      </c>
    </row>
    <row r="100" spans="3:6">
      <c r="C100" s="162">
        <v>2031</v>
      </c>
      <c r="D100" s="163">
        <v>8387313031</v>
      </c>
      <c r="E100" s="164">
        <v>0.752</v>
      </c>
      <c r="F100" s="163">
        <v>63067640</v>
      </c>
    </row>
    <row r="101" spans="3:6">
      <c r="C101" s="162">
        <v>2032</v>
      </c>
      <c r="D101" s="163">
        <v>8450380671</v>
      </c>
      <c r="E101" s="164">
        <v>0.73599999999999999</v>
      </c>
      <c r="F101" s="163">
        <v>62224320</v>
      </c>
    </row>
    <row r="102" spans="3:6">
      <c r="C102" s="162">
        <v>2033</v>
      </c>
      <c r="D102" s="163">
        <v>8512604991</v>
      </c>
      <c r="E102" s="164">
        <v>0.72099999999999997</v>
      </c>
      <c r="F102" s="163">
        <v>61369024</v>
      </c>
    </row>
    <row r="103" spans="3:6">
      <c r="C103" s="162">
        <v>2034</v>
      </c>
      <c r="D103" s="163">
        <v>8573974015</v>
      </c>
      <c r="E103" s="164">
        <v>0.70499999999999996</v>
      </c>
      <c r="F103" s="163">
        <v>60486569</v>
      </c>
    </row>
    <row r="104" spans="3:6">
      <c r="C104" s="162">
        <v>2035</v>
      </c>
      <c r="D104" s="163">
        <v>8634460584</v>
      </c>
      <c r="E104" s="164">
        <v>0.69099999999999995</v>
      </c>
      <c r="F104" s="163">
        <v>59647049</v>
      </c>
    </row>
    <row r="105" spans="3:6">
      <c r="C105" s="162">
        <v>2036</v>
      </c>
      <c r="D105" s="163">
        <v>8694107633</v>
      </c>
      <c r="E105" s="164">
        <v>0.67700000000000005</v>
      </c>
      <c r="F105" s="163">
        <v>58857352</v>
      </c>
    </row>
    <row r="106" spans="3:6">
      <c r="C106" s="162">
        <v>2037</v>
      </c>
      <c r="D106" s="163">
        <v>8752964985</v>
      </c>
      <c r="E106" s="164">
        <v>0.66300000000000003</v>
      </c>
      <c r="F106" s="163">
        <v>58048881</v>
      </c>
    </row>
    <row r="107" spans="3:6">
      <c r="C107" s="162">
        <v>2038</v>
      </c>
      <c r="D107" s="163">
        <v>8811013866</v>
      </c>
      <c r="E107" s="164">
        <v>0.64900000000000002</v>
      </c>
      <c r="F107" s="163">
        <v>57214973</v>
      </c>
    </row>
    <row r="108" spans="3:6">
      <c r="C108" s="162">
        <v>2039</v>
      </c>
      <c r="D108" s="163">
        <v>8868228839</v>
      </c>
      <c r="E108" s="164">
        <v>0.63500000000000001</v>
      </c>
      <c r="F108" s="163">
        <v>56350833</v>
      </c>
    </row>
    <row r="109" spans="3:6">
      <c r="C109" s="162">
        <v>2040</v>
      </c>
      <c r="D109" s="163">
        <v>8924579672</v>
      </c>
      <c r="E109" s="164">
        <v>0.622</v>
      </c>
      <c r="F109" s="163">
        <v>55513567</v>
      </c>
    </row>
    <row r="110" spans="3:6">
      <c r="C110" s="162">
        <v>2041</v>
      </c>
      <c r="D110" s="163">
        <v>8980093239</v>
      </c>
      <c r="E110" s="164">
        <v>0.60899999999999999</v>
      </c>
      <c r="F110" s="163">
        <v>54709644</v>
      </c>
    </row>
    <row r="111" spans="3:6">
      <c r="C111" s="162">
        <v>2042</v>
      </c>
      <c r="D111" s="163">
        <v>9034802883</v>
      </c>
      <c r="E111" s="164">
        <v>0.59599999999999997</v>
      </c>
      <c r="F111" s="163">
        <v>53874690</v>
      </c>
    </row>
    <row r="112" spans="3:6">
      <c r="C112" s="162">
        <v>2043</v>
      </c>
      <c r="D112" s="163">
        <v>9088677573</v>
      </c>
      <c r="E112" s="164">
        <v>0.58299999999999996</v>
      </c>
      <c r="F112" s="163">
        <v>53002553</v>
      </c>
    </row>
    <row r="113" spans="3:6">
      <c r="C113" s="162">
        <v>2044</v>
      </c>
      <c r="D113" s="163">
        <v>9141680126</v>
      </c>
      <c r="E113" s="164">
        <v>0.56999999999999995</v>
      </c>
      <c r="F113" s="163">
        <v>52100825</v>
      </c>
    </row>
    <row r="114" spans="3:6">
      <c r="C114" s="162">
        <v>2045</v>
      </c>
      <c r="D114" s="163">
        <v>9193780951</v>
      </c>
      <c r="E114" s="164">
        <v>0.55700000000000005</v>
      </c>
      <c r="F114" s="163">
        <v>51222818</v>
      </c>
    </row>
    <row r="115" spans="3:6">
      <c r="C115" s="162">
        <v>2046</v>
      </c>
      <c r="D115" s="163">
        <v>9245003769</v>
      </c>
      <c r="E115" s="164">
        <v>0.54500000000000004</v>
      </c>
      <c r="F115" s="163">
        <v>50367070</v>
      </c>
    </row>
    <row r="116" spans="3:6">
      <c r="C116" s="162">
        <v>2047</v>
      </c>
      <c r="D116" s="163">
        <v>9295370839</v>
      </c>
      <c r="E116" s="164">
        <v>0.53200000000000003</v>
      </c>
      <c r="F116" s="163">
        <v>49485066</v>
      </c>
    </row>
    <row r="117" spans="3:6">
      <c r="C117" s="162">
        <v>2048</v>
      </c>
      <c r="D117" s="163">
        <v>9344855905</v>
      </c>
      <c r="E117" s="164">
        <v>0.52</v>
      </c>
      <c r="F117" s="163">
        <v>48581527</v>
      </c>
    </row>
    <row r="118" spans="3:6">
      <c r="C118" s="162">
        <v>2049</v>
      </c>
      <c r="D118" s="163">
        <v>9393437432</v>
      </c>
      <c r="E118" s="164">
        <v>0.50700000000000001</v>
      </c>
      <c r="F118" s="163">
        <v>47663651</v>
      </c>
    </row>
    <row r="119" spans="3:6">
      <c r="C119" s="162">
        <v>2050</v>
      </c>
      <c r="D119" s="163">
        <v>9441101083</v>
      </c>
      <c r="E119" s="164">
        <v>0.49469999999999997</v>
      </c>
      <c r="F119" s="163">
        <v>46792863.299999997</v>
      </c>
    </row>
    <row r="120" spans="3:6">
      <c r="C120" s="162"/>
      <c r="D120" s="163"/>
      <c r="E120" s="164"/>
      <c r="F120" s="163"/>
    </row>
    <row r="121" spans="3:6">
      <c r="C121" s="162"/>
      <c r="D121" s="163"/>
      <c r="E121" s="164"/>
      <c r="F121" s="163"/>
    </row>
    <row r="122" spans="3:6">
      <c r="C122" s="162"/>
      <c r="D122" s="163"/>
      <c r="E122" s="164"/>
      <c r="F122" s="163"/>
    </row>
    <row r="123" spans="3:6">
      <c r="C123" s="162"/>
      <c r="D123" s="163"/>
      <c r="E123" s="164"/>
      <c r="F123" s="163"/>
    </row>
    <row r="124" spans="3:6">
      <c r="C124" s="162"/>
      <c r="D124" s="163"/>
      <c r="E124" s="164"/>
      <c r="F124" s="163"/>
    </row>
    <row r="125" spans="3:6">
      <c r="C125" s="162"/>
      <c r="D125" s="163"/>
      <c r="E125" s="164"/>
      <c r="F125" s="163"/>
    </row>
    <row r="126" spans="3:6">
      <c r="C126" s="162"/>
      <c r="D126" s="163"/>
      <c r="E126" s="164"/>
      <c r="F126" s="163"/>
    </row>
    <row r="127" spans="3:6">
      <c r="C127" s="162"/>
      <c r="D127" s="163"/>
      <c r="E127" s="164"/>
      <c r="F127" s="163"/>
    </row>
    <row r="128" spans="3:6">
      <c r="C128" s="162"/>
      <c r="D128" s="163"/>
    </row>
  </sheetData>
  <sortState xmlns:xlrd2="http://schemas.microsoft.com/office/spreadsheetml/2017/richdata2" ref="C19:F129">
    <sortCondition ref="C18"/>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1"/>
  <dimension ref="A1:M21"/>
  <sheetViews>
    <sheetView workbookViewId="0">
      <selection activeCell="R12" sqref="R12"/>
    </sheetView>
  </sheetViews>
  <sheetFormatPr defaultColWidth="9.140625" defaultRowHeight="15"/>
  <cols>
    <col min="1" max="1" width="2.5703125" style="9" customWidth="1"/>
    <col min="2" max="2" width="14.5703125" style="9" customWidth="1"/>
    <col min="3" max="3" width="13.85546875" style="9" customWidth="1"/>
    <col min="4" max="4" width="10.5703125" style="9" customWidth="1"/>
    <col min="5" max="5" width="7" style="9" customWidth="1"/>
    <col min="6" max="6" width="7.140625" style="9" customWidth="1"/>
    <col min="7" max="7" width="6.85546875" style="9" bestFit="1" customWidth="1"/>
    <col min="8" max="11" width="5" style="9" bestFit="1" customWidth="1"/>
    <col min="12" max="12" width="4.7109375" style="9" bestFit="1" customWidth="1"/>
    <col min="13" max="13" width="4.140625" style="9" bestFit="1" customWidth="1"/>
    <col min="14" max="14" width="4.42578125" style="9" bestFit="1" customWidth="1"/>
    <col min="15" max="15" width="7.140625" style="9" customWidth="1"/>
    <col min="16" max="17" width="5" style="9" bestFit="1" customWidth="1"/>
    <col min="18" max="18" width="8" style="9" customWidth="1"/>
    <col min="19" max="19" width="5" style="9" bestFit="1" customWidth="1"/>
    <col min="20" max="20" width="4.7109375" style="9" bestFit="1" customWidth="1"/>
    <col min="21" max="21" width="4.140625" style="9" bestFit="1" customWidth="1"/>
    <col min="22" max="22" width="4.42578125" style="9" bestFit="1" customWidth="1"/>
    <col min="23" max="16384" width="9.140625" style="9"/>
  </cols>
  <sheetData>
    <row r="1" spans="1:13" ht="21">
      <c r="A1" s="207" t="s">
        <v>347</v>
      </c>
      <c r="B1" s="208"/>
      <c r="C1" s="209"/>
      <c r="D1" s="209"/>
      <c r="E1" s="209"/>
      <c r="F1" s="209"/>
      <c r="G1" s="209"/>
      <c r="H1" s="210"/>
    </row>
    <row r="2" spans="1:13" ht="21">
      <c r="A2" s="112"/>
      <c r="B2" s="112"/>
      <c r="C2" s="113"/>
      <c r="D2" s="113"/>
      <c r="E2" s="113"/>
      <c r="F2" s="113"/>
      <c r="G2" s="113"/>
      <c r="H2" s="113"/>
    </row>
    <row r="3" spans="1:13">
      <c r="B3" s="36" t="s">
        <v>63</v>
      </c>
    </row>
    <row r="4" spans="1:13">
      <c r="B4" s="35" t="s">
        <v>62</v>
      </c>
      <c r="C4" s="35" t="s">
        <v>61</v>
      </c>
      <c r="D4" s="35" t="s">
        <v>60</v>
      </c>
      <c r="E4" s="9" t="s">
        <v>59</v>
      </c>
      <c r="F4" s="9" t="s">
        <v>58</v>
      </c>
      <c r="G4" s="9" t="s">
        <v>57</v>
      </c>
      <c r="H4" s="9" t="s">
        <v>56</v>
      </c>
      <c r="I4" s="9" t="s">
        <v>55</v>
      </c>
      <c r="J4" s="9" t="s">
        <v>54</v>
      </c>
      <c r="K4" s="9" t="s">
        <v>53</v>
      </c>
      <c r="L4" s="9" t="s">
        <v>52</v>
      </c>
      <c r="M4" s="9" t="s">
        <v>51</v>
      </c>
    </row>
    <row r="5" spans="1:13">
      <c r="B5" s="35" t="s">
        <v>50</v>
      </c>
      <c r="C5" s="35" t="s">
        <v>49</v>
      </c>
      <c r="D5" s="115" t="s">
        <v>352</v>
      </c>
      <c r="E5" s="9">
        <v>34.5</v>
      </c>
      <c r="F5" s="34">
        <v>27.6</v>
      </c>
      <c r="G5" s="9">
        <v>47.3</v>
      </c>
      <c r="H5" s="9">
        <v>89.6</v>
      </c>
      <c r="I5" s="9">
        <v>41.3</v>
      </c>
      <c r="J5" s="9">
        <v>3.5</v>
      </c>
      <c r="K5" s="9">
        <v>4.3</v>
      </c>
      <c r="L5" s="9">
        <v>1.4</v>
      </c>
      <c r="M5" s="9">
        <v>1.4</v>
      </c>
    </row>
    <row r="6" spans="1:13">
      <c r="B6" s="35" t="s">
        <v>48</v>
      </c>
      <c r="C6" s="35" t="s">
        <v>47</v>
      </c>
      <c r="D6" s="115" t="s">
        <v>352</v>
      </c>
      <c r="E6" s="9">
        <v>36.6</v>
      </c>
      <c r="F6" s="34">
        <v>23.2</v>
      </c>
      <c r="G6" s="9">
        <v>42.4</v>
      </c>
      <c r="H6" s="9">
        <v>79.599999999999994</v>
      </c>
      <c r="I6" s="9">
        <v>33.799999999999997</v>
      </c>
      <c r="J6" s="9">
        <v>5.3</v>
      </c>
      <c r="K6" s="9">
        <v>4.2</v>
      </c>
      <c r="L6" s="9">
        <v>2.2000000000000002</v>
      </c>
      <c r="M6" s="9">
        <v>2</v>
      </c>
    </row>
    <row r="7" spans="1:13">
      <c r="B7" s="35" t="s">
        <v>46</v>
      </c>
      <c r="C7" s="35" t="s">
        <v>45</v>
      </c>
      <c r="D7" s="115" t="s">
        <v>352</v>
      </c>
      <c r="E7" s="9">
        <v>31.2</v>
      </c>
      <c r="F7" s="34">
        <v>18</v>
      </c>
      <c r="G7" s="9">
        <v>56.8</v>
      </c>
      <c r="H7" s="9">
        <v>68.900000000000006</v>
      </c>
      <c r="I7" s="9">
        <v>20</v>
      </c>
      <c r="J7" s="9">
        <v>10.199999999999999</v>
      </c>
      <c r="K7" s="9">
        <v>1.5</v>
      </c>
      <c r="L7" s="9">
        <v>1</v>
      </c>
      <c r="M7" s="9">
        <v>1</v>
      </c>
    </row>
    <row r="8" spans="1:13">
      <c r="B8" s="35" t="s">
        <v>44</v>
      </c>
      <c r="C8" s="35" t="s">
        <v>26</v>
      </c>
      <c r="D8" s="115" t="s">
        <v>352</v>
      </c>
      <c r="E8" s="9">
        <v>33.299999999999997</v>
      </c>
      <c r="F8" s="34">
        <v>21</v>
      </c>
      <c r="G8" s="9">
        <v>47.5</v>
      </c>
      <c r="H8" s="9">
        <v>83.2</v>
      </c>
      <c r="I8" s="9">
        <v>35</v>
      </c>
      <c r="J8" s="9">
        <v>4.8</v>
      </c>
      <c r="K8" s="9">
        <v>5.6</v>
      </c>
      <c r="L8" s="9">
        <v>1.8</v>
      </c>
      <c r="M8" s="9">
        <v>1.5</v>
      </c>
    </row>
    <row r="9" spans="1:13">
      <c r="B9" s="35" t="s">
        <v>43</v>
      </c>
      <c r="C9" s="35" t="s">
        <v>42</v>
      </c>
      <c r="D9" s="115" t="s">
        <v>352</v>
      </c>
      <c r="E9" s="9">
        <v>34.799999999999997</v>
      </c>
      <c r="F9" s="34">
        <v>17.2</v>
      </c>
      <c r="G9" s="9">
        <v>46.2</v>
      </c>
      <c r="H9" s="9">
        <v>82.4</v>
      </c>
      <c r="I9" s="9">
        <v>41.4</v>
      </c>
      <c r="J9" s="9">
        <v>3.7</v>
      </c>
      <c r="K9" s="9">
        <v>4</v>
      </c>
      <c r="L9" s="9">
        <v>1.8</v>
      </c>
      <c r="M9" s="9">
        <v>1.2</v>
      </c>
    </row>
    <row r="10" spans="1:13">
      <c r="B10" s="35" t="s">
        <v>41</v>
      </c>
      <c r="C10" s="35" t="s">
        <v>40</v>
      </c>
      <c r="D10" s="115" t="s">
        <v>352</v>
      </c>
      <c r="E10" s="9">
        <v>28.8</v>
      </c>
      <c r="F10" s="34">
        <v>19.5</v>
      </c>
      <c r="G10" s="9">
        <v>63.3</v>
      </c>
      <c r="H10" s="9">
        <v>73.2</v>
      </c>
      <c r="I10" s="9">
        <v>69.400000000000006</v>
      </c>
      <c r="J10" s="9">
        <v>8.1</v>
      </c>
      <c r="K10" s="9">
        <v>1</v>
      </c>
      <c r="L10" s="9">
        <v>0.4</v>
      </c>
      <c r="M10" s="9">
        <v>0.9</v>
      </c>
    </row>
    <row r="11" spans="1:13">
      <c r="B11" s="35" t="s">
        <v>39</v>
      </c>
      <c r="C11" s="35" t="s">
        <v>38</v>
      </c>
      <c r="D11" s="115" t="s">
        <v>352</v>
      </c>
      <c r="E11" s="9">
        <v>26.7</v>
      </c>
      <c r="F11" s="34">
        <v>16.899999999999999</v>
      </c>
      <c r="G11" s="9">
        <v>61</v>
      </c>
      <c r="H11" s="9">
        <v>65.7</v>
      </c>
      <c r="I11" s="9">
        <v>35.299999999999997</v>
      </c>
      <c r="J11" s="9">
        <v>6.8</v>
      </c>
      <c r="K11" s="9">
        <v>1.4</v>
      </c>
      <c r="L11" s="9">
        <v>0.9</v>
      </c>
      <c r="M11" s="9">
        <v>0.7</v>
      </c>
    </row>
    <row r="12" spans="1:13">
      <c r="B12" s="35" t="s">
        <v>37</v>
      </c>
      <c r="C12" s="35" t="s">
        <v>36</v>
      </c>
      <c r="D12" s="115" t="s">
        <v>352</v>
      </c>
      <c r="E12" s="9">
        <v>33.9</v>
      </c>
      <c r="F12" s="34">
        <v>18</v>
      </c>
      <c r="G12" s="9">
        <v>44.6</v>
      </c>
      <c r="H12" s="9">
        <v>78</v>
      </c>
      <c r="I12" s="9">
        <v>37.4</v>
      </c>
      <c r="J12" s="9">
        <v>6.2</v>
      </c>
      <c r="K12" s="9">
        <v>1.5</v>
      </c>
      <c r="L12" s="9">
        <v>0.9</v>
      </c>
      <c r="M12" s="9">
        <v>1.1000000000000001</v>
      </c>
    </row>
    <row r="13" spans="1:13">
      <c r="B13" s="114"/>
      <c r="C13" s="114"/>
      <c r="D13" s="35"/>
      <c r="F13" s="34"/>
    </row>
    <row r="14" spans="1:13">
      <c r="B14" s="36" t="s">
        <v>346</v>
      </c>
      <c r="C14" s="16"/>
    </row>
    <row r="15" spans="1:13">
      <c r="B15" s="10" t="s">
        <v>224</v>
      </c>
      <c r="C15" s="15" t="s">
        <v>64</v>
      </c>
      <c r="D15" s="11"/>
      <c r="E15" s="11"/>
      <c r="F15" s="11"/>
      <c r="G15" s="11"/>
      <c r="H15" s="11"/>
      <c r="I15" s="11"/>
    </row>
    <row r="16" spans="1:13">
      <c r="B16" s="10" t="s">
        <v>350</v>
      </c>
      <c r="C16" s="14" t="s">
        <v>65</v>
      </c>
      <c r="D16" s="11"/>
      <c r="E16" s="11"/>
      <c r="F16" s="11"/>
      <c r="G16" s="11"/>
      <c r="H16" s="11"/>
      <c r="I16" s="11"/>
    </row>
    <row r="17" spans="2:11">
      <c r="B17" s="10" t="s">
        <v>354</v>
      </c>
      <c r="C17" s="14" t="s">
        <v>353</v>
      </c>
      <c r="D17" s="11"/>
      <c r="E17" s="11"/>
      <c r="F17" s="11"/>
      <c r="G17" s="11"/>
      <c r="H17" s="11"/>
      <c r="I17" s="11"/>
    </row>
    <row r="18" spans="2:11">
      <c r="B18" s="10" t="s">
        <v>225</v>
      </c>
      <c r="C18" s="14" t="s">
        <v>393</v>
      </c>
      <c r="D18" s="11"/>
      <c r="E18" s="11"/>
      <c r="F18" s="11"/>
      <c r="G18" s="11"/>
      <c r="H18" s="11"/>
      <c r="I18" s="11"/>
    </row>
    <row r="19" spans="2:11">
      <c r="B19" s="10" t="s">
        <v>226</v>
      </c>
      <c r="C19" s="14" t="s">
        <v>351</v>
      </c>
      <c r="D19" s="11"/>
      <c r="E19" s="11"/>
      <c r="F19" s="11"/>
      <c r="G19" s="11"/>
      <c r="H19" s="11"/>
      <c r="I19" s="11"/>
    </row>
    <row r="20" spans="2:11">
      <c r="C20" s="14" t="s">
        <v>374</v>
      </c>
      <c r="D20" s="11"/>
      <c r="E20" s="11"/>
      <c r="F20" s="11"/>
      <c r="G20" s="11"/>
      <c r="H20" s="11"/>
      <c r="I20" s="11"/>
    </row>
    <row r="21" spans="2:11">
      <c r="C21" s="13"/>
      <c r="D21" s="10"/>
      <c r="G21" s="11"/>
      <c r="H21" s="12"/>
      <c r="I21" s="11"/>
      <c r="J21" s="11"/>
      <c r="K21" s="11"/>
    </row>
  </sheetData>
  <mergeCells count="1">
    <mergeCell ref="A1:H1"/>
  </mergeCells>
  <conditionalFormatting sqref="E5:E12">
    <cfRule type="dataBar" priority="14">
      <dataBar>
        <cfvo type="min"/>
        <cfvo type="max"/>
        <color rgb="FF638EC6"/>
      </dataBar>
      <extLst>
        <ext xmlns:x14="http://schemas.microsoft.com/office/spreadsheetml/2009/9/main" uri="{B025F937-C7B1-47D3-B67F-A62EFF666E3E}">
          <x14:id>{3762DA4E-BB67-4CAE-84A1-DE82543FDBFF}</x14:id>
        </ext>
      </extLst>
    </cfRule>
  </conditionalFormatting>
  <conditionalFormatting sqref="F5:F12">
    <cfRule type="iconSet" priority="13">
      <iconSet iconSet="3Symbols2">
        <cfvo type="percent" val="0"/>
        <cfvo type="num" val="17"/>
        <cfvo type="num" val="20" gte="0"/>
      </iconSet>
    </cfRule>
  </conditionalFormatting>
  <conditionalFormatting sqref="G5:G12">
    <cfRule type="colorScale" priority="12">
      <colorScale>
        <cfvo type="min"/>
        <cfvo type="percentile" val="50"/>
        <cfvo type="max"/>
        <color rgb="FFFF0000"/>
        <color rgb="FFFFFF00"/>
        <color rgb="FF92D050"/>
      </colorScale>
    </cfRule>
  </conditionalFormatting>
  <conditionalFormatting sqref="H5:H12">
    <cfRule type="colorScale" priority="11">
      <colorScale>
        <cfvo type="min"/>
        <cfvo type="percentile" val="50"/>
        <cfvo type="max"/>
        <color rgb="FFF8696B"/>
        <color rgb="FFFFEB84"/>
        <color rgb="FF63BE7B"/>
      </colorScale>
    </cfRule>
  </conditionalFormatting>
  <conditionalFormatting sqref="B5:B12">
    <cfRule type="expression" dxfId="44" priority="5">
      <formula>J5 &lt; 8</formula>
    </cfRule>
  </conditionalFormatting>
  <conditionalFormatting sqref="C5:C12">
    <cfRule type="expression" dxfId="43" priority="4">
      <formula>J5 &lt; 8</formula>
    </cfRule>
  </conditionalFormatting>
  <conditionalFormatting sqref="I5:I6 I8:I9 I11:I12">
    <cfRule type="top10" dxfId="42" priority="1" percent="1" rank="35"/>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762DA4E-BB67-4CAE-84A1-DE82543FDBFF}">
            <x14:dataBar minLength="0" maxLength="100" border="1" negativeBarBorderColorSameAsPositive="0">
              <x14:cfvo type="autoMin"/>
              <x14:cfvo type="autoMax"/>
              <x14:borderColor rgb="FF638EC6"/>
              <x14:negativeFillColor rgb="FFFF0000"/>
              <x14:negativeBorderColor rgb="FFFF0000"/>
              <x14:axisColor rgb="FF000000"/>
            </x14:dataBar>
          </x14:cfRule>
          <xm:sqref>E5:E12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V138"/>
  <sheetViews>
    <sheetView workbookViewId="0">
      <selection activeCell="C10" sqref="C10:E10"/>
    </sheetView>
  </sheetViews>
  <sheetFormatPr defaultColWidth="9.140625" defaultRowHeight="15"/>
  <cols>
    <col min="1" max="1" width="2.5703125" style="11" customWidth="1"/>
    <col min="2" max="2" width="10.85546875" style="11" customWidth="1"/>
    <col min="3" max="3" width="8.42578125" style="11" customWidth="1"/>
    <col min="4" max="4" width="7.5703125" style="11" customWidth="1"/>
    <col min="5" max="5" width="46.5703125" style="11" customWidth="1"/>
    <col min="6" max="6" width="13.42578125" style="11" customWidth="1"/>
    <col min="7" max="7" width="13" style="11" customWidth="1"/>
    <col min="8" max="8" width="16" style="11" customWidth="1"/>
    <col min="9" max="9" width="13.28515625" style="11" customWidth="1"/>
    <col min="10" max="10" width="14.7109375" style="11" customWidth="1"/>
    <col min="11" max="11" width="15.85546875" style="11" customWidth="1"/>
    <col min="12" max="12" width="15.140625" style="11" customWidth="1"/>
    <col min="13" max="13" width="16.85546875" style="11" customWidth="1"/>
    <col min="14" max="14" width="18.85546875" style="11" customWidth="1"/>
    <col min="15" max="15" width="10.140625" style="11" customWidth="1"/>
    <col min="16" max="16" width="15.5703125" style="11" customWidth="1"/>
    <col min="17" max="17" width="13.42578125" style="11" customWidth="1"/>
    <col min="18" max="18" width="14.140625" style="11" customWidth="1"/>
    <col min="19" max="19" width="16" style="11" customWidth="1"/>
    <col min="20" max="20" width="18.42578125" style="11" customWidth="1"/>
    <col min="21" max="21" width="15.85546875" style="11" customWidth="1"/>
    <col min="22" max="16384" width="9.140625" style="11"/>
  </cols>
  <sheetData>
    <row r="1" spans="1:22" s="9" customFormat="1" ht="21" thickBot="1">
      <c r="A1" s="201" t="s">
        <v>262</v>
      </c>
      <c r="B1" s="202"/>
      <c r="C1" s="202"/>
      <c r="D1" s="202"/>
      <c r="E1" s="203"/>
      <c r="F1" s="25" t="s">
        <v>28</v>
      </c>
    </row>
    <row r="2" spans="1:22" s="9" customFormat="1" ht="20.25">
      <c r="C2" s="65" t="s">
        <v>27</v>
      </c>
      <c r="D2" s="27"/>
    </row>
    <row r="3" spans="1:22" s="9" customFormat="1"/>
    <row r="4" spans="1:22" s="9" customFormat="1">
      <c r="B4" s="10" t="s">
        <v>327</v>
      </c>
      <c r="C4" s="211">
        <f>DAVERAGE(Table1[#All], Table1[[#Headers],[Annual Cost ($)]],F18:F19)</f>
        <v>34474.6875</v>
      </c>
      <c r="D4" s="212"/>
      <c r="E4" s="9" t="s">
        <v>218</v>
      </c>
      <c r="G4" s="57"/>
    </row>
    <row r="5" spans="1:22" s="9" customFormat="1">
      <c r="B5" s="10" t="s">
        <v>328</v>
      </c>
      <c r="C5" s="216">
        <f>DAVERAGE(Table1[#All], Table1[[#Headers],[Annual Cost ($)]], K17:K18)</f>
        <v>8764.4444444444453</v>
      </c>
      <c r="D5" s="212"/>
      <c r="E5" s="9" t="s">
        <v>219</v>
      </c>
      <c r="G5" s="57"/>
    </row>
    <row r="6" spans="1:22" s="9" customFormat="1">
      <c r="B6" s="10" t="s">
        <v>329</v>
      </c>
      <c r="C6" s="215">
        <f>DCOUNT(Table1[#All], Table1[[#Headers],[2010 Rank]], L17:M18)</f>
        <v>19</v>
      </c>
      <c r="D6" s="214"/>
      <c r="E6" s="127" t="s">
        <v>375</v>
      </c>
      <c r="F6" s="17"/>
      <c r="G6" s="57"/>
    </row>
    <row r="7" spans="1:22" s="9" customFormat="1">
      <c r="B7" s="10" t="s">
        <v>330</v>
      </c>
      <c r="C7" s="213">
        <f>DCOUNT(Table1[#All],Table1[[#Headers],[2010 Rank]], N17:N18)</f>
        <v>51</v>
      </c>
      <c r="D7" s="214"/>
      <c r="E7" s="169" t="s">
        <v>422</v>
      </c>
      <c r="F7" s="17"/>
      <c r="G7" s="57"/>
    </row>
    <row r="8" spans="1:22" s="9" customFormat="1">
      <c r="B8" s="10" t="s">
        <v>338</v>
      </c>
      <c r="C8" s="215">
        <f>DAVERAGE(Table1[#All], Table1[[#Headers],[Average SAT Score]], C21:L22)</f>
        <v>1294</v>
      </c>
      <c r="D8" s="214"/>
      <c r="E8" s="9" t="s">
        <v>217</v>
      </c>
      <c r="F8" s="17"/>
    </row>
    <row r="9" spans="1:22" s="9" customFormat="1">
      <c r="B9" s="10" t="s">
        <v>339</v>
      </c>
      <c r="C9" s="215">
        <f>DCOUNT(Table1[#All], Table1[[#Headers],[2010 Rank]], P17:P18)</f>
        <v>3</v>
      </c>
      <c r="D9" s="214"/>
      <c r="E9" s="24" t="s">
        <v>220</v>
      </c>
      <c r="F9" s="17"/>
      <c r="G9" s="56" t="s">
        <v>216</v>
      </c>
      <c r="H9" s="18"/>
      <c r="I9" s="18"/>
      <c r="J9" s="21"/>
      <c r="K9" s="18"/>
      <c r="L9" s="18"/>
      <c r="M9" s="18"/>
      <c r="N9" s="19"/>
      <c r="O9" s="18"/>
      <c r="P9" s="18"/>
      <c r="Q9" s="18"/>
      <c r="R9" s="18"/>
      <c r="S9" s="18"/>
      <c r="T9" s="18"/>
      <c r="U9" s="18"/>
      <c r="V9" s="18"/>
    </row>
    <row r="10" spans="1:22" s="9" customFormat="1">
      <c r="B10" s="10" t="s">
        <v>331</v>
      </c>
      <c r="C10" s="217" t="str">
        <f>DGET(Table1[#All], Table1[[#Headers],[School Name]],N11:N12)</f>
        <v>Brigham Young (Marriott) Provo, Utah</v>
      </c>
      <c r="D10" s="218"/>
      <c r="E10" s="219"/>
      <c r="F10" s="24" t="s">
        <v>221</v>
      </c>
      <c r="G10" s="18"/>
      <c r="H10" s="18"/>
      <c r="I10" s="18"/>
      <c r="J10" s="21"/>
      <c r="K10" s="18"/>
      <c r="L10" s="18"/>
      <c r="M10" s="18"/>
      <c r="N10" s="19"/>
      <c r="O10" s="18"/>
      <c r="P10" s="18"/>
      <c r="Q10" s="18"/>
      <c r="R10" s="18"/>
      <c r="S10" s="18"/>
      <c r="T10" s="18"/>
      <c r="U10" s="18"/>
      <c r="V10" s="18"/>
    </row>
    <row r="11" spans="1:22" s="9" customFormat="1">
      <c r="B11" s="10"/>
      <c r="C11" s="61" t="s">
        <v>381</v>
      </c>
      <c r="D11" s="62"/>
      <c r="E11" s="62"/>
      <c r="F11" s="63"/>
      <c r="G11" s="64"/>
      <c r="H11" s="18"/>
      <c r="I11" s="18"/>
      <c r="J11" s="20"/>
      <c r="K11" s="18"/>
      <c r="L11" s="18"/>
      <c r="M11" s="18"/>
      <c r="N11" s="19" t="s">
        <v>209</v>
      </c>
      <c r="O11" s="18"/>
      <c r="P11" s="18"/>
      <c r="Q11" s="18"/>
      <c r="R11" s="18"/>
      <c r="S11" s="18"/>
      <c r="T11" s="18"/>
      <c r="U11" s="18"/>
      <c r="V11" s="18"/>
    </row>
    <row r="12" spans="1:22" s="9" customFormat="1">
      <c r="B12" s="10" t="s">
        <v>332</v>
      </c>
      <c r="C12" s="213">
        <f>DSUM(Table1[#All], Table1[[#Headers],[Full Time Enrollment]], F18:H19)</f>
        <v>25710</v>
      </c>
      <c r="D12" s="214"/>
      <c r="E12" s="128" t="s">
        <v>377</v>
      </c>
      <c r="F12" s="17"/>
      <c r="G12" s="18"/>
      <c r="M12" s="18"/>
      <c r="N12" s="19">
        <f>DMIN(Table1[#All], Table1[[#Headers],[2010 Rank]], P17:P18)</f>
        <v>11</v>
      </c>
      <c r="O12" s="18"/>
      <c r="P12" s="18"/>
      <c r="Q12" s="18"/>
      <c r="R12" s="18"/>
      <c r="S12" s="18"/>
      <c r="T12" s="18"/>
      <c r="U12" s="18"/>
      <c r="V12" s="18"/>
    </row>
    <row r="13" spans="1:22" s="9" customFormat="1">
      <c r="B13" s="10" t="s">
        <v>333</v>
      </c>
      <c r="C13" s="213">
        <f>DAVERAGE(Table1[#All], Table1[[#Headers],[Median Starting Salary ($)]], F18:H19)</f>
        <v>54193.333333333336</v>
      </c>
      <c r="D13" s="214"/>
      <c r="E13" s="128" t="s">
        <v>376</v>
      </c>
      <c r="F13" s="17"/>
      <c r="G13" s="18"/>
      <c r="H13" s="18"/>
      <c r="I13" s="18"/>
      <c r="J13" s="21"/>
      <c r="K13" s="18"/>
      <c r="L13" s="18"/>
      <c r="M13" s="18"/>
      <c r="N13" s="19"/>
      <c r="O13" s="18"/>
      <c r="P13" s="18"/>
      <c r="Q13" s="18"/>
      <c r="R13" s="18"/>
      <c r="S13" s="18"/>
      <c r="T13" s="18"/>
      <c r="U13" s="18"/>
      <c r="V13" s="18"/>
    </row>
    <row r="14" spans="1:22" s="9" customFormat="1">
      <c r="B14" s="10" t="s">
        <v>334</v>
      </c>
      <c r="C14" s="213">
        <f>DMIN(Table1[#All], Table1[[#Headers],[Annual Cost ($)]], F18:H19)</f>
        <v>4325</v>
      </c>
      <c r="D14" s="214"/>
      <c r="E14" s="17" t="s">
        <v>215</v>
      </c>
      <c r="F14" s="17"/>
      <c r="G14" s="18"/>
      <c r="H14" s="18"/>
      <c r="I14" s="18"/>
      <c r="J14" s="21"/>
      <c r="K14" s="18"/>
      <c r="L14" s="18"/>
      <c r="M14" s="18"/>
      <c r="N14" s="19"/>
      <c r="O14" s="18"/>
      <c r="P14" s="18"/>
      <c r="Q14" s="18"/>
      <c r="R14" s="18"/>
      <c r="S14" s="18"/>
      <c r="T14" s="18"/>
      <c r="U14" s="18"/>
      <c r="V14" s="18"/>
    </row>
    <row r="15" spans="1:22" s="9" customFormat="1">
      <c r="B15" s="10" t="s">
        <v>335</v>
      </c>
      <c r="C15" s="213">
        <f>DMAX(Table1[#All], Table1[[#Headers],[Average SAT Score]], F18:H19)</f>
        <v>1460</v>
      </c>
      <c r="D15" s="214"/>
      <c r="E15" s="17" t="s">
        <v>214</v>
      </c>
      <c r="I15" s="18"/>
      <c r="J15" s="21"/>
      <c r="K15" s="18"/>
      <c r="L15" s="18"/>
      <c r="M15" s="18"/>
      <c r="N15" s="19"/>
      <c r="O15" s="18"/>
      <c r="P15" s="18"/>
      <c r="Q15" s="18"/>
      <c r="R15" s="18"/>
      <c r="S15" s="18"/>
      <c r="T15" s="18"/>
      <c r="U15" s="18"/>
      <c r="V15" s="18"/>
    </row>
    <row r="16" spans="1:22" s="9" customFormat="1">
      <c r="B16" s="10" t="s">
        <v>336</v>
      </c>
      <c r="C16" s="213">
        <f>DCOUNT(Table1[#All], Table1[[#Headers],[Median Starting Salary ($)]], F18:H19)</f>
        <v>15</v>
      </c>
      <c r="D16" s="214"/>
      <c r="E16" s="17" t="s">
        <v>213</v>
      </c>
      <c r="I16" s="18"/>
      <c r="J16" s="21"/>
      <c r="K16" s="18"/>
      <c r="L16" s="18"/>
      <c r="M16" s="18"/>
      <c r="N16" s="19"/>
      <c r="O16" s="18"/>
      <c r="P16" s="18"/>
      <c r="Q16" s="18"/>
      <c r="R16" s="18"/>
      <c r="S16" s="18"/>
      <c r="T16" s="18"/>
      <c r="U16" s="18"/>
      <c r="V16" s="18"/>
    </row>
    <row r="17" spans="2:22" s="9" customFormat="1" ht="15.75" thickBot="1">
      <c r="F17" s="55" t="s">
        <v>380</v>
      </c>
      <c r="G17" s="18"/>
      <c r="H17" s="18"/>
      <c r="I17" s="18"/>
      <c r="J17" s="18"/>
      <c r="K17" s="18" t="s">
        <v>206</v>
      </c>
      <c r="L17" s="19" t="s">
        <v>208</v>
      </c>
      <c r="M17" s="18" t="s">
        <v>209</v>
      </c>
      <c r="N17" s="18" t="s">
        <v>437</v>
      </c>
      <c r="O17" s="18"/>
      <c r="P17" s="18" t="s">
        <v>436</v>
      </c>
      <c r="Q17" s="18"/>
      <c r="R17" s="18"/>
      <c r="S17" s="18"/>
      <c r="T17" s="18"/>
    </row>
    <row r="18" spans="2:22" s="9" customFormat="1" ht="27" thickBot="1">
      <c r="F18" s="116" t="s">
        <v>206</v>
      </c>
      <c r="G18" s="117" t="s">
        <v>209</v>
      </c>
      <c r="H18" s="120" t="s">
        <v>193</v>
      </c>
      <c r="I18" s="18"/>
      <c r="J18" s="18"/>
      <c r="K18" s="18" t="s">
        <v>74</v>
      </c>
      <c r="L18" s="19" t="s">
        <v>76</v>
      </c>
      <c r="M18" s="18" t="s">
        <v>432</v>
      </c>
      <c r="N18" s="174" t="b">
        <f>C28 &lt; D28</f>
        <v>1</v>
      </c>
      <c r="O18" s="18"/>
      <c r="P18" s="174" t="b">
        <f>(L28 / (H28 * G28)) &gt; 5</f>
        <v>0</v>
      </c>
      <c r="Q18" s="18"/>
      <c r="R18" s="18"/>
      <c r="S18" s="18"/>
      <c r="T18" s="18"/>
    </row>
    <row r="19" spans="2:22" s="9" customFormat="1">
      <c r="F19" s="118" t="s">
        <v>85</v>
      </c>
      <c r="G19" s="119" t="s">
        <v>212</v>
      </c>
      <c r="H19" s="119" t="s">
        <v>84</v>
      </c>
      <c r="I19" s="18"/>
      <c r="J19" s="21"/>
      <c r="K19" s="18"/>
      <c r="L19" s="18"/>
      <c r="M19" s="18"/>
      <c r="N19" s="19"/>
      <c r="O19" s="18"/>
      <c r="P19" s="18"/>
      <c r="Q19" s="18"/>
      <c r="R19" s="18"/>
      <c r="S19" s="18"/>
      <c r="T19" s="18"/>
      <c r="U19" s="18"/>
      <c r="V19" s="18"/>
    </row>
    <row r="20" spans="2:22" ht="15.75" thickBot="1">
      <c r="B20" s="9"/>
      <c r="C20" s="51" t="s">
        <v>211</v>
      </c>
      <c r="H20" s="106"/>
    </row>
    <row r="21" spans="2:22" ht="27" thickBot="1">
      <c r="B21" s="9"/>
      <c r="C21" s="54" t="s">
        <v>209</v>
      </c>
      <c r="D21" s="53" t="s">
        <v>208</v>
      </c>
      <c r="E21" s="53" t="s">
        <v>207</v>
      </c>
      <c r="F21" s="53" t="s">
        <v>206</v>
      </c>
      <c r="G21" s="53" t="s">
        <v>205</v>
      </c>
      <c r="H21" s="53" t="s">
        <v>204</v>
      </c>
      <c r="I21" s="53" t="s">
        <v>203</v>
      </c>
      <c r="J21" s="53" t="s">
        <v>202</v>
      </c>
      <c r="K21" s="53" t="s">
        <v>201</v>
      </c>
      <c r="L21" s="53" t="s">
        <v>200</v>
      </c>
      <c r="M21" s="53" t="s">
        <v>199</v>
      </c>
      <c r="N21" s="53" t="s">
        <v>198</v>
      </c>
      <c r="O21" s="53" t="s">
        <v>197</v>
      </c>
      <c r="P21" s="53" t="s">
        <v>196</v>
      </c>
      <c r="Q21" s="53" t="s">
        <v>195</v>
      </c>
      <c r="R21" s="53" t="s">
        <v>194</v>
      </c>
      <c r="S21" s="53" t="s">
        <v>193</v>
      </c>
      <c r="T21" s="53" t="s">
        <v>192</v>
      </c>
      <c r="U21" s="52" t="s">
        <v>191</v>
      </c>
    </row>
    <row r="22" spans="2:22">
      <c r="B22" s="9"/>
      <c r="C22" s="173" t="s">
        <v>434</v>
      </c>
      <c r="F22" s="173"/>
      <c r="H22" s="173" t="s">
        <v>433</v>
      </c>
      <c r="L22" s="173" t="s">
        <v>435</v>
      </c>
    </row>
    <row r="23" spans="2:22">
      <c r="B23" s="9"/>
      <c r="F23" s="173"/>
    </row>
    <row r="26" spans="2:22">
      <c r="C26" s="51" t="s">
        <v>210</v>
      </c>
    </row>
    <row r="27" spans="2:22" s="47" customFormat="1" ht="26.25" thickBot="1">
      <c r="C27" s="50" t="s">
        <v>209</v>
      </c>
      <c r="D27" s="49" t="s">
        <v>208</v>
      </c>
      <c r="E27" s="49" t="s">
        <v>207</v>
      </c>
      <c r="F27" s="49" t="s">
        <v>206</v>
      </c>
      <c r="G27" s="49" t="s">
        <v>205</v>
      </c>
      <c r="H27" s="49" t="s">
        <v>204</v>
      </c>
      <c r="I27" s="49" t="s">
        <v>203</v>
      </c>
      <c r="J27" s="49" t="s">
        <v>202</v>
      </c>
      <c r="K27" s="49" t="s">
        <v>201</v>
      </c>
      <c r="L27" s="49" t="s">
        <v>200</v>
      </c>
      <c r="M27" s="49" t="s">
        <v>199</v>
      </c>
      <c r="N27" s="49" t="s">
        <v>198</v>
      </c>
      <c r="O27" s="49" t="s">
        <v>197</v>
      </c>
      <c r="P27" s="49" t="s">
        <v>196</v>
      </c>
      <c r="Q27" s="49" t="s">
        <v>195</v>
      </c>
      <c r="R27" s="49" t="s">
        <v>194</v>
      </c>
      <c r="S27" s="49" t="s">
        <v>193</v>
      </c>
      <c r="T27" s="49" t="s">
        <v>192</v>
      </c>
      <c r="U27" s="48" t="s">
        <v>191</v>
      </c>
    </row>
    <row r="28" spans="2:22">
      <c r="C28" s="45">
        <v>1</v>
      </c>
      <c r="D28" s="45">
        <v>2</v>
      </c>
      <c r="E28" s="46" t="s">
        <v>190</v>
      </c>
      <c r="F28" s="45" t="s">
        <v>85</v>
      </c>
      <c r="G28" s="45">
        <v>3</v>
      </c>
      <c r="H28" s="45">
        <v>38477</v>
      </c>
      <c r="I28" s="45">
        <v>1750</v>
      </c>
      <c r="J28" s="45">
        <v>1</v>
      </c>
      <c r="K28" s="45">
        <v>5</v>
      </c>
      <c r="L28" s="45">
        <v>55000</v>
      </c>
      <c r="M28" s="45">
        <v>11</v>
      </c>
      <c r="N28" s="45">
        <v>19</v>
      </c>
      <c r="O28" s="45">
        <v>100</v>
      </c>
      <c r="P28" s="45">
        <v>18.5</v>
      </c>
      <c r="Q28" s="45">
        <v>1411</v>
      </c>
      <c r="R28" s="45">
        <v>32</v>
      </c>
      <c r="S28" s="45" t="s">
        <v>96</v>
      </c>
      <c r="T28" s="45" t="s">
        <v>96</v>
      </c>
      <c r="U28" s="45" t="s">
        <v>96</v>
      </c>
    </row>
    <row r="29" spans="2:22">
      <c r="C29" s="43">
        <v>2</v>
      </c>
      <c r="D29" s="43">
        <v>1</v>
      </c>
      <c r="E29" s="44" t="s">
        <v>189</v>
      </c>
      <c r="F29" s="43" t="s">
        <v>74</v>
      </c>
      <c r="G29" s="43">
        <v>2</v>
      </c>
      <c r="H29" s="43">
        <v>9872</v>
      </c>
      <c r="I29" s="43">
        <v>662</v>
      </c>
      <c r="J29" s="43">
        <v>2</v>
      </c>
      <c r="K29" s="43">
        <v>4</v>
      </c>
      <c r="L29" s="43">
        <v>55500</v>
      </c>
      <c r="M29" s="43">
        <v>5</v>
      </c>
      <c r="N29" s="43">
        <v>7</v>
      </c>
      <c r="O29" s="43">
        <v>97.5</v>
      </c>
      <c r="P29" s="43">
        <v>10.199999999999999</v>
      </c>
      <c r="Q29" s="43">
        <v>1370</v>
      </c>
      <c r="R29" s="43" t="s">
        <v>87</v>
      </c>
      <c r="S29" s="43" t="s">
        <v>96</v>
      </c>
      <c r="T29" s="43" t="s">
        <v>96</v>
      </c>
      <c r="U29" s="43" t="s">
        <v>96</v>
      </c>
    </row>
    <row r="30" spans="2:22">
      <c r="C30" s="43">
        <v>3</v>
      </c>
      <c r="D30" s="43">
        <v>7</v>
      </c>
      <c r="E30" s="44" t="s">
        <v>188</v>
      </c>
      <c r="F30" s="43" t="s">
        <v>85</v>
      </c>
      <c r="G30" s="43">
        <v>4</v>
      </c>
      <c r="H30" s="43">
        <v>37782</v>
      </c>
      <c r="I30" s="43">
        <v>190</v>
      </c>
      <c r="J30" s="43">
        <v>40</v>
      </c>
      <c r="K30" s="43">
        <v>3</v>
      </c>
      <c r="L30" s="43">
        <v>62000</v>
      </c>
      <c r="M30" s="43">
        <v>4</v>
      </c>
      <c r="N30" s="43">
        <v>3</v>
      </c>
      <c r="O30" s="43">
        <v>94.3</v>
      </c>
      <c r="P30" s="43">
        <v>1.8</v>
      </c>
      <c r="Q30" s="43">
        <v>1457</v>
      </c>
      <c r="R30" s="43">
        <v>32</v>
      </c>
      <c r="S30" s="43" t="s">
        <v>73</v>
      </c>
      <c r="T30" s="43" t="s">
        <v>84</v>
      </c>
      <c r="U30" s="43" t="s">
        <v>84</v>
      </c>
    </row>
    <row r="31" spans="2:22">
      <c r="C31" s="43">
        <v>4</v>
      </c>
      <c r="D31" s="43">
        <v>3</v>
      </c>
      <c r="E31" s="44" t="s">
        <v>187</v>
      </c>
      <c r="F31" s="43" t="s">
        <v>85</v>
      </c>
      <c r="G31" s="43">
        <v>4</v>
      </c>
      <c r="H31" s="43">
        <v>38970</v>
      </c>
      <c r="I31" s="43">
        <v>2560</v>
      </c>
      <c r="J31" s="43">
        <v>15</v>
      </c>
      <c r="K31" s="43">
        <v>6</v>
      </c>
      <c r="L31" s="43">
        <v>60000</v>
      </c>
      <c r="M31" s="43">
        <v>10</v>
      </c>
      <c r="N31" s="43">
        <v>1</v>
      </c>
      <c r="O31" s="43">
        <v>91.5</v>
      </c>
      <c r="P31" s="43">
        <v>11.1</v>
      </c>
      <c r="Q31" s="43">
        <v>1450</v>
      </c>
      <c r="R31" s="43">
        <v>32</v>
      </c>
      <c r="S31" s="43" t="s">
        <v>96</v>
      </c>
      <c r="T31" s="43" t="s">
        <v>84</v>
      </c>
      <c r="U31" s="43" t="s">
        <v>96</v>
      </c>
    </row>
    <row r="32" spans="2:22">
      <c r="C32" s="43">
        <v>5</v>
      </c>
      <c r="D32" s="43">
        <v>8</v>
      </c>
      <c r="E32" s="44" t="s">
        <v>186</v>
      </c>
      <c r="F32" s="43" t="s">
        <v>85</v>
      </c>
      <c r="G32" s="43">
        <v>4</v>
      </c>
      <c r="H32" s="43">
        <v>21814</v>
      </c>
      <c r="I32" s="43">
        <v>692</v>
      </c>
      <c r="J32" s="43">
        <v>3</v>
      </c>
      <c r="K32" s="43">
        <v>14</v>
      </c>
      <c r="L32" s="43">
        <v>55000</v>
      </c>
      <c r="M32" s="43">
        <v>2</v>
      </c>
      <c r="N32" s="43">
        <v>23</v>
      </c>
      <c r="O32" s="43">
        <v>90.8</v>
      </c>
      <c r="P32" s="43">
        <v>18.2</v>
      </c>
      <c r="Q32" s="43">
        <v>1402</v>
      </c>
      <c r="R32" s="43">
        <v>30</v>
      </c>
      <c r="S32" s="43" t="s">
        <v>96</v>
      </c>
      <c r="T32" s="43" t="s">
        <v>96</v>
      </c>
      <c r="U32" s="43" t="s">
        <v>96</v>
      </c>
    </row>
    <row r="33" spans="3:21">
      <c r="C33" s="43">
        <v>6</v>
      </c>
      <c r="D33" s="43">
        <v>6</v>
      </c>
      <c r="E33" s="44" t="s">
        <v>185</v>
      </c>
      <c r="F33" s="43" t="s">
        <v>74</v>
      </c>
      <c r="G33" s="43">
        <v>2</v>
      </c>
      <c r="H33" s="43">
        <v>10333</v>
      </c>
      <c r="I33" s="43">
        <v>653</v>
      </c>
      <c r="J33" s="43">
        <v>38</v>
      </c>
      <c r="K33" s="43">
        <v>15</v>
      </c>
      <c r="L33" s="43">
        <v>55000</v>
      </c>
      <c r="M33" s="43">
        <v>3</v>
      </c>
      <c r="N33" s="43">
        <v>3</v>
      </c>
      <c r="O33" s="43">
        <v>90.3</v>
      </c>
      <c r="P33" s="43">
        <v>18.100000000000001</v>
      </c>
      <c r="Q33" s="43">
        <v>1400</v>
      </c>
      <c r="R33" s="43" t="s">
        <v>87</v>
      </c>
      <c r="S33" s="43" t="s">
        <v>73</v>
      </c>
      <c r="T33" s="43" t="s">
        <v>96</v>
      </c>
      <c r="U33" s="43" t="s">
        <v>96</v>
      </c>
    </row>
    <row r="34" spans="3:21">
      <c r="C34" s="43">
        <v>7</v>
      </c>
      <c r="D34" s="43">
        <v>9</v>
      </c>
      <c r="E34" s="44" t="s">
        <v>184</v>
      </c>
      <c r="F34" s="43" t="s">
        <v>85</v>
      </c>
      <c r="G34" s="43">
        <v>2</v>
      </c>
      <c r="H34" s="43">
        <v>38036</v>
      </c>
      <c r="I34" s="43">
        <v>652</v>
      </c>
      <c r="J34" s="43">
        <v>9</v>
      </c>
      <c r="K34" s="43">
        <v>9</v>
      </c>
      <c r="L34" s="43">
        <v>53000</v>
      </c>
      <c r="M34" s="43">
        <v>8</v>
      </c>
      <c r="N34" s="43">
        <v>3</v>
      </c>
      <c r="O34" s="43">
        <v>89.6</v>
      </c>
      <c r="P34" s="43">
        <v>9.5</v>
      </c>
      <c r="Q34" s="43">
        <v>1364</v>
      </c>
      <c r="R34" s="43" t="s">
        <v>87</v>
      </c>
      <c r="S34" s="43" t="s">
        <v>96</v>
      </c>
      <c r="T34" s="43" t="s">
        <v>96</v>
      </c>
      <c r="U34" s="43" t="s">
        <v>96</v>
      </c>
    </row>
    <row r="35" spans="3:21">
      <c r="C35" s="43">
        <v>8</v>
      </c>
      <c r="D35" s="43">
        <v>4</v>
      </c>
      <c r="E35" s="44" t="s">
        <v>183</v>
      </c>
      <c r="F35" s="43" t="s">
        <v>74</v>
      </c>
      <c r="G35" s="43">
        <v>3</v>
      </c>
      <c r="H35" s="43">
        <v>11645</v>
      </c>
      <c r="I35" s="43">
        <v>1074</v>
      </c>
      <c r="J35" s="43">
        <v>8</v>
      </c>
      <c r="K35" s="43">
        <v>26</v>
      </c>
      <c r="L35" s="43">
        <v>59000</v>
      </c>
      <c r="M35" s="43">
        <v>7</v>
      </c>
      <c r="N35" s="43">
        <v>7</v>
      </c>
      <c r="O35" s="43">
        <v>88.1</v>
      </c>
      <c r="P35" s="43">
        <v>15.6</v>
      </c>
      <c r="Q35" s="43">
        <v>1356</v>
      </c>
      <c r="R35" s="43">
        <v>30.2</v>
      </c>
      <c r="S35" s="43" t="s">
        <v>73</v>
      </c>
      <c r="T35" s="43" t="s">
        <v>96</v>
      </c>
      <c r="U35" s="43" t="s">
        <v>96</v>
      </c>
    </row>
    <row r="36" spans="3:21">
      <c r="C36" s="43">
        <v>9</v>
      </c>
      <c r="D36" s="43">
        <v>17</v>
      </c>
      <c r="E36" s="44" t="s">
        <v>182</v>
      </c>
      <c r="F36" s="43" t="s">
        <v>85</v>
      </c>
      <c r="G36" s="43">
        <v>4</v>
      </c>
      <c r="H36" s="43">
        <v>39130</v>
      </c>
      <c r="I36" s="43">
        <v>1970</v>
      </c>
      <c r="J36" s="43">
        <v>21</v>
      </c>
      <c r="K36" s="43">
        <v>20</v>
      </c>
      <c r="L36" s="43">
        <v>55000</v>
      </c>
      <c r="M36" s="43">
        <v>14</v>
      </c>
      <c r="N36" s="43">
        <v>23</v>
      </c>
      <c r="O36" s="43">
        <v>83.6</v>
      </c>
      <c r="P36" s="43">
        <v>26</v>
      </c>
      <c r="Q36" s="43">
        <v>1345</v>
      </c>
      <c r="R36" s="43">
        <v>31</v>
      </c>
      <c r="S36" s="43" t="s">
        <v>84</v>
      </c>
      <c r="T36" s="43" t="s">
        <v>84</v>
      </c>
      <c r="U36" s="43" t="s">
        <v>96</v>
      </c>
    </row>
    <row r="37" spans="3:21">
      <c r="C37" s="43">
        <v>10</v>
      </c>
      <c r="D37" s="43">
        <v>10</v>
      </c>
      <c r="E37" s="44" t="s">
        <v>181</v>
      </c>
      <c r="F37" s="43" t="s">
        <v>74</v>
      </c>
      <c r="G37" s="43">
        <v>4</v>
      </c>
      <c r="H37" s="43">
        <v>9808</v>
      </c>
      <c r="I37" s="43">
        <v>3914</v>
      </c>
      <c r="J37" s="43">
        <v>5</v>
      </c>
      <c r="K37" s="43">
        <v>12</v>
      </c>
      <c r="L37" s="43">
        <v>54000</v>
      </c>
      <c r="M37" s="43">
        <v>18</v>
      </c>
      <c r="N37" s="43">
        <v>40</v>
      </c>
      <c r="O37" s="43">
        <v>82.7</v>
      </c>
      <c r="P37" s="43">
        <v>34</v>
      </c>
      <c r="Q37" s="43">
        <v>1286</v>
      </c>
      <c r="R37" s="43">
        <v>29</v>
      </c>
      <c r="S37" s="43" t="s">
        <v>96</v>
      </c>
      <c r="T37" s="43" t="s">
        <v>96</v>
      </c>
      <c r="U37" s="43" t="s">
        <v>96</v>
      </c>
    </row>
    <row r="38" spans="3:21">
      <c r="C38" s="43">
        <v>11</v>
      </c>
      <c r="D38" s="43">
        <v>5</v>
      </c>
      <c r="E38" s="44" t="s">
        <v>180</v>
      </c>
      <c r="F38" s="43" t="s">
        <v>85</v>
      </c>
      <c r="G38" s="43">
        <v>2</v>
      </c>
      <c r="H38" s="43">
        <v>4325</v>
      </c>
      <c r="I38" s="43">
        <v>1663</v>
      </c>
      <c r="J38" s="43">
        <v>13</v>
      </c>
      <c r="K38" s="43">
        <v>64</v>
      </c>
      <c r="L38" s="43">
        <v>50000</v>
      </c>
      <c r="M38" s="43">
        <v>17</v>
      </c>
      <c r="N38" s="43">
        <v>31</v>
      </c>
      <c r="O38" s="43">
        <v>82.2</v>
      </c>
      <c r="P38" s="43">
        <v>15.4</v>
      </c>
      <c r="Q38" s="43">
        <v>1201</v>
      </c>
      <c r="R38" s="43">
        <v>27</v>
      </c>
      <c r="S38" s="43" t="s">
        <v>84</v>
      </c>
      <c r="T38" s="43" t="s">
        <v>96</v>
      </c>
      <c r="U38" s="43" t="s">
        <v>84</v>
      </c>
    </row>
    <row r="39" spans="3:21">
      <c r="C39" s="43">
        <v>12</v>
      </c>
      <c r="D39" s="43">
        <v>15</v>
      </c>
      <c r="E39" s="44" t="s">
        <v>179</v>
      </c>
      <c r="F39" s="43" t="s">
        <v>85</v>
      </c>
      <c r="G39" s="43">
        <v>4</v>
      </c>
      <c r="H39" s="43">
        <v>40145</v>
      </c>
      <c r="I39" s="43">
        <v>2389</v>
      </c>
      <c r="J39" s="43">
        <v>42</v>
      </c>
      <c r="K39" s="43">
        <v>10</v>
      </c>
      <c r="L39" s="43">
        <v>59800</v>
      </c>
      <c r="M39" s="43">
        <v>21</v>
      </c>
      <c r="N39" s="43">
        <v>7</v>
      </c>
      <c r="O39" s="43">
        <v>81</v>
      </c>
      <c r="P39" s="43">
        <v>8.6999999999999993</v>
      </c>
      <c r="Q39" s="43">
        <v>1445</v>
      </c>
      <c r="R39" s="43">
        <v>32</v>
      </c>
      <c r="S39" s="43" t="s">
        <v>84</v>
      </c>
      <c r="T39" s="43" t="s">
        <v>84</v>
      </c>
      <c r="U39" s="43" t="s">
        <v>96</v>
      </c>
    </row>
    <row r="40" spans="3:21">
      <c r="C40" s="43">
        <v>13</v>
      </c>
      <c r="D40" s="43">
        <v>16</v>
      </c>
      <c r="E40" s="44" t="s">
        <v>178</v>
      </c>
      <c r="F40" s="43" t="s">
        <v>85</v>
      </c>
      <c r="G40" s="43">
        <v>4</v>
      </c>
      <c r="H40" s="43">
        <v>38728</v>
      </c>
      <c r="I40" s="43">
        <v>703</v>
      </c>
      <c r="J40" s="43">
        <v>17</v>
      </c>
      <c r="K40" s="43">
        <v>71</v>
      </c>
      <c r="L40" s="43">
        <v>57000</v>
      </c>
      <c r="M40" s="43">
        <v>1</v>
      </c>
      <c r="N40" s="43">
        <v>13</v>
      </c>
      <c r="O40" s="43">
        <v>79.8</v>
      </c>
      <c r="P40" s="43">
        <v>11.7</v>
      </c>
      <c r="Q40" s="43">
        <v>1460</v>
      </c>
      <c r="R40" s="43">
        <v>32</v>
      </c>
      <c r="S40" s="43" t="s">
        <v>84</v>
      </c>
      <c r="T40" s="43" t="s">
        <v>96</v>
      </c>
      <c r="U40" s="43" t="s">
        <v>73</v>
      </c>
    </row>
    <row r="41" spans="3:21">
      <c r="C41" s="43">
        <v>14</v>
      </c>
      <c r="D41" s="43">
        <v>13</v>
      </c>
      <c r="E41" s="44" t="s">
        <v>177</v>
      </c>
      <c r="F41" s="43" t="s">
        <v>74</v>
      </c>
      <c r="G41" s="43">
        <v>2</v>
      </c>
      <c r="H41" s="43">
        <v>5626</v>
      </c>
      <c r="I41" s="43">
        <v>693</v>
      </c>
      <c r="J41" s="43">
        <v>11</v>
      </c>
      <c r="K41" s="43">
        <v>46</v>
      </c>
      <c r="L41" s="43">
        <v>55000</v>
      </c>
      <c r="M41" s="43">
        <v>16</v>
      </c>
      <c r="N41" s="43">
        <v>7</v>
      </c>
      <c r="O41" s="43">
        <v>79.400000000000006</v>
      </c>
      <c r="P41" s="43">
        <v>11.2</v>
      </c>
      <c r="Q41" s="43">
        <v>1321</v>
      </c>
      <c r="R41" s="43" t="s">
        <v>87</v>
      </c>
      <c r="S41" s="43" t="s">
        <v>96</v>
      </c>
      <c r="T41" s="43" t="s">
        <v>96</v>
      </c>
      <c r="U41" s="43" t="s">
        <v>84</v>
      </c>
    </row>
    <row r="42" spans="3:21">
      <c r="C42" s="43">
        <v>15</v>
      </c>
      <c r="D42" s="43">
        <v>12</v>
      </c>
      <c r="E42" s="44" t="s">
        <v>176</v>
      </c>
      <c r="F42" s="43" t="s">
        <v>85</v>
      </c>
      <c r="G42" s="43">
        <v>4</v>
      </c>
      <c r="H42" s="43">
        <v>40010</v>
      </c>
      <c r="I42" s="43">
        <v>608</v>
      </c>
      <c r="J42" s="43">
        <v>13</v>
      </c>
      <c r="K42" s="43">
        <v>75</v>
      </c>
      <c r="L42" s="43">
        <v>52000</v>
      </c>
      <c r="M42" s="43">
        <v>9</v>
      </c>
      <c r="N42" s="43">
        <v>3</v>
      </c>
      <c r="O42" s="43">
        <v>78.3</v>
      </c>
      <c r="P42" s="43">
        <v>12.2</v>
      </c>
      <c r="Q42" s="43">
        <v>1280</v>
      </c>
      <c r="R42" s="43">
        <v>29</v>
      </c>
      <c r="S42" s="43" t="s">
        <v>96</v>
      </c>
      <c r="T42" s="43" t="s">
        <v>96</v>
      </c>
      <c r="U42" s="43" t="s">
        <v>73</v>
      </c>
    </row>
    <row r="43" spans="3:21">
      <c r="C43" s="43">
        <v>16</v>
      </c>
      <c r="D43" s="43">
        <v>18</v>
      </c>
      <c r="E43" s="44" t="s">
        <v>175</v>
      </c>
      <c r="F43" s="43" t="s">
        <v>74</v>
      </c>
      <c r="G43" s="43">
        <v>2</v>
      </c>
      <c r="H43" s="43">
        <v>11442</v>
      </c>
      <c r="I43" s="43">
        <v>2212</v>
      </c>
      <c r="J43" s="43">
        <v>16</v>
      </c>
      <c r="K43" s="43">
        <v>18</v>
      </c>
      <c r="L43" s="43">
        <v>49500</v>
      </c>
      <c r="M43" s="43">
        <v>28</v>
      </c>
      <c r="N43" s="43">
        <v>23</v>
      </c>
      <c r="O43" s="43">
        <v>77.099999999999994</v>
      </c>
      <c r="P43" s="43">
        <v>16.3</v>
      </c>
      <c r="Q43" s="43" t="s">
        <v>87</v>
      </c>
      <c r="R43" s="43">
        <v>27.3</v>
      </c>
      <c r="S43" s="43" t="s">
        <v>96</v>
      </c>
      <c r="T43" s="43" t="s">
        <v>96</v>
      </c>
      <c r="U43" s="43" t="s">
        <v>84</v>
      </c>
    </row>
    <row r="44" spans="3:21">
      <c r="C44" s="43">
        <v>17</v>
      </c>
      <c r="D44" s="43">
        <v>23</v>
      </c>
      <c r="E44" s="44" t="s">
        <v>174</v>
      </c>
      <c r="F44" s="43" t="s">
        <v>85</v>
      </c>
      <c r="G44" s="43">
        <v>4</v>
      </c>
      <c r="H44" s="43">
        <v>39040</v>
      </c>
      <c r="I44" s="43">
        <v>1898</v>
      </c>
      <c r="J44" s="43">
        <v>6</v>
      </c>
      <c r="K44" s="43">
        <v>43</v>
      </c>
      <c r="L44" s="43">
        <v>48500</v>
      </c>
      <c r="M44" s="43">
        <v>31</v>
      </c>
      <c r="N44" s="43">
        <v>7</v>
      </c>
      <c r="O44" s="43">
        <v>75.7</v>
      </c>
      <c r="P44" s="43">
        <v>21</v>
      </c>
      <c r="Q44" s="43">
        <v>1257</v>
      </c>
      <c r="R44" s="43">
        <v>27</v>
      </c>
      <c r="S44" s="43" t="s">
        <v>96</v>
      </c>
      <c r="T44" s="43" t="s">
        <v>84</v>
      </c>
      <c r="U44" s="43" t="s">
        <v>84</v>
      </c>
    </row>
    <row r="45" spans="3:21">
      <c r="C45" s="43">
        <v>18</v>
      </c>
      <c r="D45" s="43">
        <v>14</v>
      </c>
      <c r="E45" s="44" t="s">
        <v>173</v>
      </c>
      <c r="F45" s="43" t="s">
        <v>85</v>
      </c>
      <c r="G45" s="43">
        <v>2</v>
      </c>
      <c r="H45" s="43">
        <v>38622</v>
      </c>
      <c r="I45" s="43">
        <v>426</v>
      </c>
      <c r="J45" s="43">
        <v>38</v>
      </c>
      <c r="K45" s="43">
        <v>63</v>
      </c>
      <c r="L45" s="43">
        <v>50000</v>
      </c>
      <c r="M45" s="43">
        <v>15</v>
      </c>
      <c r="N45" s="43">
        <v>1</v>
      </c>
      <c r="O45" s="43">
        <v>75.2</v>
      </c>
      <c r="P45" s="43">
        <v>13.7</v>
      </c>
      <c r="Q45" s="43">
        <v>1342</v>
      </c>
      <c r="R45" s="43" t="s">
        <v>87</v>
      </c>
      <c r="S45" s="43" t="s">
        <v>96</v>
      </c>
      <c r="T45" s="43" t="s">
        <v>73</v>
      </c>
      <c r="U45" s="43" t="s">
        <v>84</v>
      </c>
    </row>
    <row r="46" spans="3:21">
      <c r="C46" s="43">
        <v>19</v>
      </c>
      <c r="D46" s="43">
        <v>20</v>
      </c>
      <c r="E46" s="44" t="s">
        <v>172</v>
      </c>
      <c r="F46" s="43" t="s">
        <v>74</v>
      </c>
      <c r="G46" s="43">
        <v>4</v>
      </c>
      <c r="H46" s="43">
        <v>9813</v>
      </c>
      <c r="I46" s="43">
        <v>4839</v>
      </c>
      <c r="J46" s="43">
        <v>22</v>
      </c>
      <c r="K46" s="43">
        <v>19</v>
      </c>
      <c r="L46" s="43">
        <v>51000</v>
      </c>
      <c r="M46" s="43">
        <v>30</v>
      </c>
      <c r="N46" s="43">
        <v>23</v>
      </c>
      <c r="O46" s="43">
        <v>74.400000000000006</v>
      </c>
      <c r="P46" s="43">
        <v>21.8</v>
      </c>
      <c r="Q46" s="43">
        <v>1292</v>
      </c>
      <c r="R46" s="43">
        <v>29</v>
      </c>
      <c r="S46" s="43" t="s">
        <v>84</v>
      </c>
      <c r="T46" s="43" t="s">
        <v>84</v>
      </c>
      <c r="U46" s="43" t="s">
        <v>96</v>
      </c>
    </row>
    <row r="47" spans="3:21">
      <c r="C47" s="43">
        <v>20</v>
      </c>
      <c r="D47" s="43">
        <v>11</v>
      </c>
      <c r="E47" s="44" t="s">
        <v>171</v>
      </c>
      <c r="F47" s="43" t="s">
        <v>85</v>
      </c>
      <c r="G47" s="43">
        <v>4</v>
      </c>
      <c r="H47" s="43">
        <v>37725</v>
      </c>
      <c r="I47" s="43">
        <v>1627</v>
      </c>
      <c r="J47" s="43">
        <v>7</v>
      </c>
      <c r="K47" s="43">
        <v>69</v>
      </c>
      <c r="L47" s="43">
        <v>52000</v>
      </c>
      <c r="M47" s="43">
        <v>40</v>
      </c>
      <c r="N47" s="43">
        <v>13</v>
      </c>
      <c r="O47" s="43">
        <v>74.2</v>
      </c>
      <c r="P47" s="43">
        <v>16</v>
      </c>
      <c r="Q47" s="43">
        <v>1318</v>
      </c>
      <c r="R47" s="43">
        <v>31</v>
      </c>
      <c r="S47" s="43" t="s">
        <v>96</v>
      </c>
      <c r="T47" s="43" t="s">
        <v>84</v>
      </c>
      <c r="U47" s="43" t="s">
        <v>96</v>
      </c>
    </row>
    <row r="48" spans="3:21">
      <c r="C48" s="43">
        <v>21</v>
      </c>
      <c r="D48" s="43">
        <v>33</v>
      </c>
      <c r="E48" s="44" t="s">
        <v>170</v>
      </c>
      <c r="F48" s="43" t="s">
        <v>85</v>
      </c>
      <c r="G48" s="43">
        <v>4</v>
      </c>
      <c r="H48" s="43">
        <v>35828</v>
      </c>
      <c r="I48" s="43">
        <v>3880</v>
      </c>
      <c r="J48" s="43">
        <v>25</v>
      </c>
      <c r="K48" s="43">
        <v>31</v>
      </c>
      <c r="L48" s="43">
        <v>50600</v>
      </c>
      <c r="M48" s="43">
        <v>76</v>
      </c>
      <c r="N48" s="43">
        <v>13</v>
      </c>
      <c r="O48" s="43">
        <v>71.7</v>
      </c>
      <c r="P48" s="43">
        <v>17.600000000000001</v>
      </c>
      <c r="Q48" s="43">
        <v>1225</v>
      </c>
      <c r="R48" s="43">
        <v>26</v>
      </c>
      <c r="S48" s="43" t="s">
        <v>84</v>
      </c>
      <c r="T48" s="43" t="s">
        <v>84</v>
      </c>
      <c r="U48" s="43" t="s">
        <v>84</v>
      </c>
    </row>
    <row r="49" spans="3:21">
      <c r="C49" s="43">
        <v>22</v>
      </c>
      <c r="D49" s="43">
        <v>19</v>
      </c>
      <c r="E49" s="44" t="s">
        <v>169</v>
      </c>
      <c r="F49" s="43" t="s">
        <v>85</v>
      </c>
      <c r="G49" s="43">
        <v>4</v>
      </c>
      <c r="H49" s="43">
        <v>40920</v>
      </c>
      <c r="I49" s="43">
        <v>385</v>
      </c>
      <c r="J49" s="43">
        <v>68</v>
      </c>
      <c r="K49" s="43">
        <v>65</v>
      </c>
      <c r="L49" s="43">
        <v>60000</v>
      </c>
      <c r="M49" s="43">
        <v>13</v>
      </c>
      <c r="N49" s="43">
        <v>7</v>
      </c>
      <c r="O49" s="43">
        <v>71.599999999999994</v>
      </c>
      <c r="P49" s="43">
        <v>8</v>
      </c>
      <c r="Q49" s="43">
        <v>1391</v>
      </c>
      <c r="R49" s="43">
        <v>31</v>
      </c>
      <c r="S49" s="43" t="s">
        <v>73</v>
      </c>
      <c r="T49" s="43" t="s">
        <v>73</v>
      </c>
      <c r="U49" s="43" t="s">
        <v>73</v>
      </c>
    </row>
    <row r="50" spans="3:21">
      <c r="C50" s="43">
        <v>23</v>
      </c>
      <c r="D50" s="43">
        <v>24</v>
      </c>
      <c r="E50" s="44" t="s">
        <v>168</v>
      </c>
      <c r="F50" s="43" t="s">
        <v>85</v>
      </c>
      <c r="G50" s="43">
        <v>4</v>
      </c>
      <c r="H50" s="43">
        <v>39296</v>
      </c>
      <c r="I50" s="43">
        <v>1354</v>
      </c>
      <c r="J50" s="43">
        <v>29</v>
      </c>
      <c r="K50" s="43">
        <v>51</v>
      </c>
      <c r="L50" s="43">
        <v>60000</v>
      </c>
      <c r="M50" s="43">
        <v>6</v>
      </c>
      <c r="N50" s="43">
        <v>19</v>
      </c>
      <c r="O50" s="43">
        <v>70.599999999999994</v>
      </c>
      <c r="P50" s="43">
        <v>27</v>
      </c>
      <c r="Q50" s="43">
        <v>1359</v>
      </c>
      <c r="R50" s="43">
        <v>30.4</v>
      </c>
      <c r="S50" s="43" t="s">
        <v>96</v>
      </c>
      <c r="T50" s="43" t="s">
        <v>73</v>
      </c>
      <c r="U50" s="43" t="s">
        <v>96</v>
      </c>
    </row>
    <row r="51" spans="3:21">
      <c r="C51" s="43">
        <v>24</v>
      </c>
      <c r="D51" s="43">
        <v>21</v>
      </c>
      <c r="E51" s="44" t="s">
        <v>167</v>
      </c>
      <c r="F51" s="43" t="s">
        <v>85</v>
      </c>
      <c r="G51" s="43">
        <v>4</v>
      </c>
      <c r="H51" s="43">
        <v>39184</v>
      </c>
      <c r="I51" s="43">
        <v>3538</v>
      </c>
      <c r="J51" s="43">
        <v>47</v>
      </c>
      <c r="K51" s="43">
        <v>34</v>
      </c>
      <c r="L51" s="43">
        <v>55000</v>
      </c>
      <c r="M51" s="43">
        <v>23</v>
      </c>
      <c r="N51" s="43">
        <v>40</v>
      </c>
      <c r="O51" s="43">
        <v>70.2</v>
      </c>
      <c r="P51" s="43">
        <v>25.1</v>
      </c>
      <c r="Q51" s="43">
        <v>1390</v>
      </c>
      <c r="R51" s="43" t="s">
        <v>87</v>
      </c>
      <c r="S51" s="43" t="s">
        <v>84</v>
      </c>
      <c r="T51" s="43" t="s">
        <v>73</v>
      </c>
      <c r="U51" s="43" t="s">
        <v>96</v>
      </c>
    </row>
    <row r="52" spans="3:21">
      <c r="C52" s="43">
        <v>25</v>
      </c>
      <c r="D52" s="43">
        <v>30</v>
      </c>
      <c r="E52" s="44" t="s">
        <v>166</v>
      </c>
      <c r="F52" s="43" t="s">
        <v>74</v>
      </c>
      <c r="G52" s="43">
        <v>2</v>
      </c>
      <c r="H52" s="43">
        <v>11100</v>
      </c>
      <c r="I52" s="43">
        <v>447</v>
      </c>
      <c r="J52" s="43">
        <v>23</v>
      </c>
      <c r="K52" s="43">
        <v>39</v>
      </c>
      <c r="L52" s="43">
        <v>52500</v>
      </c>
      <c r="M52" s="43">
        <v>12</v>
      </c>
      <c r="N52" s="43">
        <v>23</v>
      </c>
      <c r="O52" s="43">
        <v>70.099999999999994</v>
      </c>
      <c r="P52" s="43">
        <v>9.3000000000000007</v>
      </c>
      <c r="Q52" s="43">
        <v>1319</v>
      </c>
      <c r="R52" s="43">
        <v>28.5</v>
      </c>
      <c r="S52" s="43" t="s">
        <v>96</v>
      </c>
      <c r="T52" s="43" t="s">
        <v>84</v>
      </c>
      <c r="U52" s="43" t="s">
        <v>73</v>
      </c>
    </row>
    <row r="53" spans="3:21">
      <c r="C53" s="43">
        <v>26</v>
      </c>
      <c r="D53" s="43">
        <v>22</v>
      </c>
      <c r="E53" s="44" t="s">
        <v>165</v>
      </c>
      <c r="F53" s="43" t="s">
        <v>74</v>
      </c>
      <c r="G53" s="43">
        <v>4</v>
      </c>
      <c r="H53" s="43">
        <v>16800</v>
      </c>
      <c r="I53" s="43">
        <v>2828</v>
      </c>
      <c r="J53" s="43">
        <v>53</v>
      </c>
      <c r="K53" s="43">
        <v>41</v>
      </c>
      <c r="L53" s="43">
        <v>54000</v>
      </c>
      <c r="M53" s="43">
        <v>22</v>
      </c>
      <c r="N53" s="43">
        <v>31</v>
      </c>
      <c r="O53" s="43">
        <v>69.8</v>
      </c>
      <c r="P53" s="43">
        <v>21.9</v>
      </c>
      <c r="Q53" s="43" t="s">
        <v>87</v>
      </c>
      <c r="R53" s="43">
        <v>30</v>
      </c>
      <c r="S53" s="43" t="s">
        <v>3</v>
      </c>
      <c r="T53" s="43" t="s">
        <v>84</v>
      </c>
      <c r="U53" s="43" t="s">
        <v>96</v>
      </c>
    </row>
    <row r="54" spans="3:21">
      <c r="C54" s="43">
        <v>27</v>
      </c>
      <c r="D54" s="43">
        <v>26</v>
      </c>
      <c r="E54" s="44" t="s">
        <v>164</v>
      </c>
      <c r="F54" s="43" t="s">
        <v>85</v>
      </c>
      <c r="G54" s="43">
        <v>4</v>
      </c>
      <c r="H54" s="43">
        <v>38630</v>
      </c>
      <c r="I54" s="43">
        <v>1372</v>
      </c>
      <c r="J54" s="43">
        <v>34</v>
      </c>
      <c r="K54" s="43">
        <v>49</v>
      </c>
      <c r="L54" s="43">
        <v>55000</v>
      </c>
      <c r="M54" s="43">
        <v>34</v>
      </c>
      <c r="N54" s="43">
        <v>13</v>
      </c>
      <c r="O54" s="43">
        <v>69.599999999999994</v>
      </c>
      <c r="P54" s="43">
        <v>18.7</v>
      </c>
      <c r="Q54" s="43">
        <v>1289</v>
      </c>
      <c r="R54" s="43" t="s">
        <v>87</v>
      </c>
      <c r="S54" s="43" t="s">
        <v>96</v>
      </c>
      <c r="T54" s="43" t="s">
        <v>84</v>
      </c>
      <c r="U54" s="43" t="s">
        <v>96</v>
      </c>
    </row>
    <row r="55" spans="3:21">
      <c r="C55" s="43">
        <v>28</v>
      </c>
      <c r="D55" s="43">
        <v>29</v>
      </c>
      <c r="E55" s="44" t="s">
        <v>163</v>
      </c>
      <c r="F55" s="43" t="s">
        <v>85</v>
      </c>
      <c r="G55" s="43">
        <v>4</v>
      </c>
      <c r="H55" s="43">
        <v>36292</v>
      </c>
      <c r="I55" s="43">
        <v>869</v>
      </c>
      <c r="J55" s="43">
        <v>9</v>
      </c>
      <c r="K55" s="43">
        <v>104</v>
      </c>
      <c r="L55" s="43">
        <v>50000</v>
      </c>
      <c r="M55" s="43">
        <v>53</v>
      </c>
      <c r="N55" s="43">
        <v>31</v>
      </c>
      <c r="O55" s="43">
        <v>66.3</v>
      </c>
      <c r="P55" s="43">
        <v>16.100000000000001</v>
      </c>
      <c r="Q55" s="43">
        <v>1207</v>
      </c>
      <c r="R55" s="43">
        <v>27</v>
      </c>
      <c r="S55" s="43" t="s">
        <v>96</v>
      </c>
      <c r="T55" s="43" t="s">
        <v>96</v>
      </c>
      <c r="U55" s="43" t="s">
        <v>96</v>
      </c>
    </row>
    <row r="56" spans="3:21">
      <c r="C56" s="43">
        <v>29</v>
      </c>
      <c r="D56" s="43">
        <v>38</v>
      </c>
      <c r="E56" s="44" t="s">
        <v>162</v>
      </c>
      <c r="F56" s="43" t="s">
        <v>74</v>
      </c>
      <c r="G56" s="43">
        <v>4</v>
      </c>
      <c r="H56" s="43">
        <v>15580</v>
      </c>
      <c r="I56" s="43">
        <v>5773</v>
      </c>
      <c r="J56" s="43">
        <v>37</v>
      </c>
      <c r="K56" s="43">
        <v>23</v>
      </c>
      <c r="L56" s="43">
        <v>52000</v>
      </c>
      <c r="M56" s="43">
        <v>51</v>
      </c>
      <c r="N56" s="43">
        <v>64</v>
      </c>
      <c r="O56" s="43">
        <v>66.2</v>
      </c>
      <c r="P56" s="43">
        <v>38</v>
      </c>
      <c r="Q56" s="43">
        <v>1228</v>
      </c>
      <c r="R56" s="43">
        <v>27</v>
      </c>
      <c r="S56" s="43" t="s">
        <v>73</v>
      </c>
      <c r="T56" s="43" t="s">
        <v>84</v>
      </c>
      <c r="U56" s="43" t="s">
        <v>84</v>
      </c>
    </row>
    <row r="57" spans="3:21">
      <c r="C57" s="43">
        <v>30</v>
      </c>
      <c r="D57" s="43">
        <v>34</v>
      </c>
      <c r="E57" s="44" t="s">
        <v>161</v>
      </c>
      <c r="F57" s="43" t="s">
        <v>85</v>
      </c>
      <c r="G57" s="43">
        <v>4</v>
      </c>
      <c r="H57" s="43">
        <v>30048</v>
      </c>
      <c r="I57" s="43">
        <v>1636</v>
      </c>
      <c r="J57" s="43">
        <v>4</v>
      </c>
      <c r="K57" s="43">
        <v>100</v>
      </c>
      <c r="L57" s="43">
        <v>47000</v>
      </c>
      <c r="M57" s="43">
        <v>44</v>
      </c>
      <c r="N57" s="43">
        <v>19</v>
      </c>
      <c r="O57" s="43">
        <v>65.900000000000006</v>
      </c>
      <c r="P57" s="43">
        <v>17.2</v>
      </c>
      <c r="Q57" s="43">
        <v>1170</v>
      </c>
      <c r="R57" s="43">
        <v>26</v>
      </c>
      <c r="S57" s="43" t="s">
        <v>96</v>
      </c>
      <c r="T57" s="43" t="s">
        <v>96</v>
      </c>
      <c r="U57" s="43" t="s">
        <v>84</v>
      </c>
    </row>
    <row r="58" spans="3:21">
      <c r="C58" s="43">
        <v>31</v>
      </c>
      <c r="D58" s="43">
        <v>31</v>
      </c>
      <c r="E58" s="44" t="s">
        <v>160</v>
      </c>
      <c r="F58" s="43" t="s">
        <v>85</v>
      </c>
      <c r="G58" s="43">
        <v>4</v>
      </c>
      <c r="H58" s="43">
        <v>35160</v>
      </c>
      <c r="I58" s="43">
        <v>1130</v>
      </c>
      <c r="J58" s="43">
        <v>27</v>
      </c>
      <c r="K58" s="43">
        <v>38</v>
      </c>
      <c r="L58" s="43">
        <v>50000</v>
      </c>
      <c r="M58" s="43">
        <v>25</v>
      </c>
      <c r="N58" s="43">
        <v>40</v>
      </c>
      <c r="O58" s="43">
        <v>65.5</v>
      </c>
      <c r="P58" s="43">
        <v>25.7</v>
      </c>
      <c r="Q58" s="43">
        <v>1400</v>
      </c>
      <c r="R58" s="43" t="s">
        <v>87</v>
      </c>
      <c r="S58" s="43" t="s">
        <v>84</v>
      </c>
      <c r="T58" s="43" t="s">
        <v>84</v>
      </c>
      <c r="U58" s="43" t="s">
        <v>84</v>
      </c>
    </row>
    <row r="59" spans="3:21">
      <c r="C59" s="43">
        <v>32</v>
      </c>
      <c r="D59" s="43">
        <v>27</v>
      </c>
      <c r="E59" s="44" t="s">
        <v>159</v>
      </c>
      <c r="F59" s="43" t="s">
        <v>85</v>
      </c>
      <c r="G59" s="43">
        <v>4</v>
      </c>
      <c r="H59" s="43">
        <v>35362</v>
      </c>
      <c r="I59" s="43">
        <v>2922</v>
      </c>
      <c r="J59" s="43">
        <v>19</v>
      </c>
      <c r="K59" s="43">
        <v>61</v>
      </c>
      <c r="L59" s="43">
        <v>55000</v>
      </c>
      <c r="M59" s="43">
        <v>68</v>
      </c>
      <c r="N59" s="43">
        <v>31</v>
      </c>
      <c r="O59" s="43">
        <v>64.099999999999994</v>
      </c>
      <c r="P59" s="43">
        <v>20.2</v>
      </c>
      <c r="Q59" s="43">
        <v>1292</v>
      </c>
      <c r="R59" s="43" t="s">
        <v>87</v>
      </c>
      <c r="S59" s="43" t="s">
        <v>84</v>
      </c>
      <c r="T59" s="43" t="s">
        <v>84</v>
      </c>
      <c r="U59" s="43" t="s">
        <v>96</v>
      </c>
    </row>
    <row r="60" spans="3:21">
      <c r="C60" s="43">
        <v>33</v>
      </c>
      <c r="D60" s="43">
        <v>25</v>
      </c>
      <c r="E60" s="44" t="s">
        <v>158</v>
      </c>
      <c r="F60" s="43" t="s">
        <v>74</v>
      </c>
      <c r="G60" s="43">
        <v>2</v>
      </c>
      <c r="H60" s="43">
        <v>7692</v>
      </c>
      <c r="I60" s="43">
        <v>1674</v>
      </c>
      <c r="J60" s="43">
        <v>46</v>
      </c>
      <c r="K60" s="43">
        <v>36</v>
      </c>
      <c r="L60" s="43">
        <v>48000</v>
      </c>
      <c r="M60" s="43">
        <v>39</v>
      </c>
      <c r="N60" s="43">
        <v>40</v>
      </c>
      <c r="O60" s="43">
        <v>63.8</v>
      </c>
      <c r="P60" s="43">
        <v>21.4</v>
      </c>
      <c r="Q60" s="43">
        <v>1270</v>
      </c>
      <c r="R60" s="43">
        <v>28</v>
      </c>
      <c r="S60" s="43" t="s">
        <v>73</v>
      </c>
      <c r="T60" s="43" t="s">
        <v>84</v>
      </c>
      <c r="U60" s="43" t="s">
        <v>84</v>
      </c>
    </row>
    <row r="61" spans="3:21">
      <c r="C61" s="43">
        <v>34</v>
      </c>
      <c r="D61" s="43">
        <v>36</v>
      </c>
      <c r="E61" s="44" t="s">
        <v>157</v>
      </c>
      <c r="F61" s="43" t="s">
        <v>85</v>
      </c>
      <c r="G61" s="43">
        <v>4</v>
      </c>
      <c r="H61" s="43">
        <v>38100</v>
      </c>
      <c r="I61" s="43">
        <v>379</v>
      </c>
      <c r="J61" s="43">
        <v>49</v>
      </c>
      <c r="K61" s="43">
        <v>79</v>
      </c>
      <c r="L61" s="43">
        <v>55000</v>
      </c>
      <c r="M61" s="43">
        <v>50</v>
      </c>
      <c r="N61" s="43">
        <v>31</v>
      </c>
      <c r="O61" s="43">
        <v>63.3</v>
      </c>
      <c r="P61" s="43">
        <v>11</v>
      </c>
      <c r="Q61" s="43">
        <v>1252</v>
      </c>
      <c r="R61" s="43">
        <v>24</v>
      </c>
      <c r="S61" s="43" t="s">
        <v>73</v>
      </c>
      <c r="T61" s="43" t="s">
        <v>73</v>
      </c>
      <c r="U61" s="43" t="s">
        <v>3</v>
      </c>
    </row>
    <row r="62" spans="3:21">
      <c r="C62" s="43">
        <v>35</v>
      </c>
      <c r="D62" s="43">
        <v>48</v>
      </c>
      <c r="E62" s="44" t="s">
        <v>156</v>
      </c>
      <c r="F62" s="43" t="s">
        <v>74</v>
      </c>
      <c r="G62" s="43">
        <v>4</v>
      </c>
      <c r="H62" s="43">
        <v>6768</v>
      </c>
      <c r="I62" s="43">
        <v>1373</v>
      </c>
      <c r="J62" s="43">
        <v>60</v>
      </c>
      <c r="K62" s="43">
        <v>44</v>
      </c>
      <c r="L62" s="43">
        <v>55000</v>
      </c>
      <c r="M62" s="43">
        <v>32</v>
      </c>
      <c r="N62" s="43">
        <v>55</v>
      </c>
      <c r="O62" s="43">
        <v>63.2</v>
      </c>
      <c r="P62" s="43">
        <v>27.5</v>
      </c>
      <c r="Q62" s="43">
        <v>1325</v>
      </c>
      <c r="R62" s="43">
        <v>29</v>
      </c>
      <c r="S62" s="43" t="s">
        <v>84</v>
      </c>
      <c r="T62" s="43" t="s">
        <v>73</v>
      </c>
      <c r="U62" s="43" t="s">
        <v>84</v>
      </c>
    </row>
    <row r="63" spans="3:21">
      <c r="C63" s="43">
        <v>36</v>
      </c>
      <c r="D63" s="43">
        <v>35</v>
      </c>
      <c r="E63" s="44" t="s">
        <v>155</v>
      </c>
      <c r="F63" s="43" t="s">
        <v>74</v>
      </c>
      <c r="G63" s="43">
        <v>4</v>
      </c>
      <c r="H63" s="43">
        <v>8053</v>
      </c>
      <c r="I63" s="43">
        <v>2750</v>
      </c>
      <c r="J63" s="43">
        <v>29</v>
      </c>
      <c r="K63" s="43">
        <v>85</v>
      </c>
      <c r="L63" s="43">
        <v>54000</v>
      </c>
      <c r="M63" s="43">
        <v>35</v>
      </c>
      <c r="N63" s="43">
        <v>23</v>
      </c>
      <c r="O63" s="43">
        <v>62.4</v>
      </c>
      <c r="P63" s="43">
        <v>18.5</v>
      </c>
      <c r="Q63" s="43">
        <v>1352</v>
      </c>
      <c r="R63" s="43" t="s">
        <v>87</v>
      </c>
      <c r="S63" s="43" t="s">
        <v>84</v>
      </c>
      <c r="T63" s="43" t="s">
        <v>84</v>
      </c>
      <c r="U63" s="43" t="s">
        <v>84</v>
      </c>
    </row>
    <row r="64" spans="3:21">
      <c r="C64" s="43">
        <v>37</v>
      </c>
      <c r="D64" s="43">
        <v>43</v>
      </c>
      <c r="E64" s="44" t="s">
        <v>154</v>
      </c>
      <c r="F64" s="43" t="s">
        <v>85</v>
      </c>
      <c r="G64" s="43">
        <v>4</v>
      </c>
      <c r="H64" s="43">
        <v>38440</v>
      </c>
      <c r="I64" s="43">
        <v>2015</v>
      </c>
      <c r="J64" s="43">
        <v>20</v>
      </c>
      <c r="K64" s="43">
        <v>47</v>
      </c>
      <c r="L64" s="43">
        <v>50000</v>
      </c>
      <c r="M64" s="43">
        <v>20</v>
      </c>
      <c r="N64" s="43">
        <v>31</v>
      </c>
      <c r="O64" s="43">
        <v>61.9</v>
      </c>
      <c r="P64" s="43">
        <v>20</v>
      </c>
      <c r="Q64" s="43">
        <v>1279</v>
      </c>
      <c r="R64" s="43">
        <v>28</v>
      </c>
      <c r="S64" s="43" t="s">
        <v>84</v>
      </c>
      <c r="T64" s="43" t="s">
        <v>96</v>
      </c>
      <c r="U64" s="43" t="s">
        <v>73</v>
      </c>
    </row>
    <row r="65" spans="3:21">
      <c r="C65" s="43">
        <v>38</v>
      </c>
      <c r="D65" s="43">
        <v>39</v>
      </c>
      <c r="E65" s="44" t="s">
        <v>153</v>
      </c>
      <c r="F65" s="43" t="s">
        <v>85</v>
      </c>
      <c r="G65" s="43">
        <v>4</v>
      </c>
      <c r="H65" s="43">
        <v>35900</v>
      </c>
      <c r="I65" s="43">
        <v>400</v>
      </c>
      <c r="J65" s="43">
        <v>50</v>
      </c>
      <c r="K65" s="43">
        <v>37</v>
      </c>
      <c r="L65" s="43">
        <v>47500</v>
      </c>
      <c r="M65" s="43">
        <v>24</v>
      </c>
      <c r="N65" s="43">
        <v>13</v>
      </c>
      <c r="O65" s="43">
        <v>61.5</v>
      </c>
      <c r="P65" s="43">
        <v>13</v>
      </c>
      <c r="Q65" s="43">
        <v>1266</v>
      </c>
      <c r="R65" s="43">
        <v>27.5</v>
      </c>
      <c r="S65" s="43" t="s">
        <v>96</v>
      </c>
      <c r="T65" s="43" t="s">
        <v>73</v>
      </c>
      <c r="U65" s="43" t="s">
        <v>73</v>
      </c>
    </row>
    <row r="66" spans="3:21">
      <c r="C66" s="43">
        <v>39</v>
      </c>
      <c r="D66" s="43">
        <v>32</v>
      </c>
      <c r="E66" s="44" t="s">
        <v>152</v>
      </c>
      <c r="F66" s="43" t="s">
        <v>85</v>
      </c>
      <c r="G66" s="43">
        <v>4</v>
      </c>
      <c r="H66" s="43">
        <v>36000</v>
      </c>
      <c r="I66" s="43">
        <v>1749</v>
      </c>
      <c r="J66" s="43">
        <v>42</v>
      </c>
      <c r="K66" s="43">
        <v>92</v>
      </c>
      <c r="L66" s="43">
        <v>48000</v>
      </c>
      <c r="M66" s="43">
        <v>36</v>
      </c>
      <c r="N66" s="43">
        <v>31</v>
      </c>
      <c r="O66" s="43">
        <v>60.6</v>
      </c>
      <c r="P66" s="43">
        <v>15</v>
      </c>
      <c r="Q66" s="43">
        <v>1208</v>
      </c>
      <c r="R66" s="43" t="s">
        <v>87</v>
      </c>
      <c r="S66" s="43" t="s">
        <v>84</v>
      </c>
      <c r="T66" s="43" t="s">
        <v>84</v>
      </c>
      <c r="U66" s="43" t="s">
        <v>84</v>
      </c>
    </row>
    <row r="67" spans="3:21">
      <c r="C67" s="43">
        <v>40</v>
      </c>
      <c r="D67" s="43">
        <v>71</v>
      </c>
      <c r="E67" s="44" t="s">
        <v>151</v>
      </c>
      <c r="F67" s="43" t="s">
        <v>85</v>
      </c>
      <c r="G67" s="43">
        <v>4</v>
      </c>
      <c r="H67" s="43">
        <v>27342</v>
      </c>
      <c r="I67" s="43">
        <v>4117</v>
      </c>
      <c r="J67" s="43">
        <v>35</v>
      </c>
      <c r="K67" s="43">
        <v>35</v>
      </c>
      <c r="L67" s="43">
        <v>55000</v>
      </c>
      <c r="M67" s="43">
        <v>102</v>
      </c>
      <c r="N67" s="43">
        <v>64</v>
      </c>
      <c r="O67" s="43">
        <v>60.5</v>
      </c>
      <c r="P67" s="43">
        <v>17.7</v>
      </c>
      <c r="Q67" s="43">
        <v>1110</v>
      </c>
      <c r="R67" s="43">
        <v>24</v>
      </c>
      <c r="S67" s="43" t="s">
        <v>96</v>
      </c>
      <c r="T67" s="43" t="s">
        <v>84</v>
      </c>
      <c r="U67" s="43" t="s">
        <v>84</v>
      </c>
    </row>
    <row r="68" spans="3:21">
      <c r="C68" s="43">
        <v>41</v>
      </c>
      <c r="D68" s="43">
        <v>44</v>
      </c>
      <c r="E68" s="44" t="s">
        <v>150</v>
      </c>
      <c r="F68" s="43" t="s">
        <v>74</v>
      </c>
      <c r="G68" s="43">
        <v>4</v>
      </c>
      <c r="H68" s="43">
        <v>7244</v>
      </c>
      <c r="I68" s="43">
        <v>2631</v>
      </c>
      <c r="J68" s="43">
        <v>11</v>
      </c>
      <c r="K68" s="43">
        <v>103</v>
      </c>
      <c r="L68" s="43">
        <v>51000</v>
      </c>
      <c r="M68" s="43">
        <v>56</v>
      </c>
      <c r="N68" s="43">
        <v>55</v>
      </c>
      <c r="O68" s="43">
        <v>59.2</v>
      </c>
      <c r="P68" s="43">
        <v>22</v>
      </c>
      <c r="Q68" s="43">
        <v>1145</v>
      </c>
      <c r="R68" s="43">
        <v>24</v>
      </c>
      <c r="S68" s="43" t="s">
        <v>84</v>
      </c>
      <c r="T68" s="43" t="s">
        <v>96</v>
      </c>
      <c r="U68" s="43" t="s">
        <v>84</v>
      </c>
    </row>
    <row r="69" spans="3:21">
      <c r="C69" s="43">
        <v>42</v>
      </c>
      <c r="D69" s="43">
        <v>40</v>
      </c>
      <c r="E69" s="44" t="s">
        <v>149</v>
      </c>
      <c r="F69" s="43" t="s">
        <v>74</v>
      </c>
      <c r="G69" s="43">
        <v>3</v>
      </c>
      <c r="H69" s="43">
        <v>9314</v>
      </c>
      <c r="I69" s="43">
        <v>1705</v>
      </c>
      <c r="J69" s="43">
        <v>42</v>
      </c>
      <c r="K69" s="43">
        <v>55</v>
      </c>
      <c r="L69" s="43">
        <v>50000</v>
      </c>
      <c r="M69" s="43">
        <v>19</v>
      </c>
      <c r="N69" s="43">
        <v>55</v>
      </c>
      <c r="O69" s="43">
        <v>59</v>
      </c>
      <c r="P69" s="43">
        <v>31</v>
      </c>
      <c r="Q69" s="43">
        <v>1271</v>
      </c>
      <c r="R69" s="43">
        <v>28</v>
      </c>
      <c r="S69" s="43" t="s">
        <v>73</v>
      </c>
      <c r="T69" s="43" t="s">
        <v>84</v>
      </c>
      <c r="U69" s="43" t="s">
        <v>96</v>
      </c>
    </row>
    <row r="70" spans="3:21">
      <c r="C70" s="43">
        <v>43</v>
      </c>
      <c r="D70" s="43">
        <v>52</v>
      </c>
      <c r="E70" s="44" t="s">
        <v>148</v>
      </c>
      <c r="F70" s="43" t="s">
        <v>74</v>
      </c>
      <c r="G70" s="43">
        <v>2</v>
      </c>
      <c r="H70" s="43">
        <v>10052</v>
      </c>
      <c r="I70" s="43">
        <v>2038</v>
      </c>
      <c r="J70" s="43">
        <v>54</v>
      </c>
      <c r="K70" s="43">
        <v>29</v>
      </c>
      <c r="L70" s="43">
        <v>50000</v>
      </c>
      <c r="M70" s="43">
        <v>47</v>
      </c>
      <c r="N70" s="43">
        <v>73</v>
      </c>
      <c r="O70" s="43">
        <v>58.6</v>
      </c>
      <c r="P70" s="43">
        <v>29</v>
      </c>
      <c r="Q70" s="43">
        <v>1147</v>
      </c>
      <c r="R70" s="43">
        <v>26</v>
      </c>
      <c r="S70" s="43" t="s">
        <v>73</v>
      </c>
      <c r="T70" s="43" t="s">
        <v>73</v>
      </c>
      <c r="U70" s="43" t="s">
        <v>84</v>
      </c>
    </row>
    <row r="71" spans="3:21">
      <c r="C71" s="43">
        <v>44</v>
      </c>
      <c r="D71" s="43">
        <v>37</v>
      </c>
      <c r="E71" s="44" t="s">
        <v>147</v>
      </c>
      <c r="F71" s="43" t="s">
        <v>74</v>
      </c>
      <c r="G71" s="43">
        <v>4</v>
      </c>
      <c r="H71" s="43">
        <v>8176</v>
      </c>
      <c r="I71" s="43">
        <v>4116</v>
      </c>
      <c r="J71" s="43">
        <v>24</v>
      </c>
      <c r="K71" s="43">
        <v>56</v>
      </c>
      <c r="L71" s="43">
        <v>46934</v>
      </c>
      <c r="M71" s="43">
        <v>45</v>
      </c>
      <c r="N71" s="43">
        <v>73</v>
      </c>
      <c r="O71" s="43">
        <v>58.1</v>
      </c>
      <c r="P71" s="43">
        <v>26.2</v>
      </c>
      <c r="Q71" s="43">
        <v>1207</v>
      </c>
      <c r="R71" s="43" t="s">
        <v>87</v>
      </c>
      <c r="S71" s="43" t="s">
        <v>84</v>
      </c>
      <c r="T71" s="43" t="s">
        <v>84</v>
      </c>
      <c r="U71" s="43" t="s">
        <v>96</v>
      </c>
    </row>
    <row r="72" spans="3:21">
      <c r="C72" s="43">
        <v>45</v>
      </c>
      <c r="D72" s="43" t="s">
        <v>76</v>
      </c>
      <c r="E72" s="44" t="s">
        <v>146</v>
      </c>
      <c r="F72" s="43" t="s">
        <v>85</v>
      </c>
      <c r="G72" s="43">
        <v>4</v>
      </c>
      <c r="H72" s="43">
        <v>37775</v>
      </c>
      <c r="I72" s="43">
        <v>958</v>
      </c>
      <c r="J72" s="43">
        <v>42</v>
      </c>
      <c r="K72" s="43">
        <v>110</v>
      </c>
      <c r="L72" s="43">
        <v>43000</v>
      </c>
      <c r="M72" s="43">
        <v>57</v>
      </c>
      <c r="N72" s="43">
        <v>23</v>
      </c>
      <c r="O72" s="43">
        <v>57</v>
      </c>
      <c r="P72" s="43">
        <v>15</v>
      </c>
      <c r="Q72" s="43">
        <v>1194</v>
      </c>
      <c r="R72" s="43">
        <v>25</v>
      </c>
      <c r="S72" s="43" t="s">
        <v>73</v>
      </c>
      <c r="T72" s="43" t="s">
        <v>96</v>
      </c>
      <c r="U72" s="43" t="s">
        <v>3</v>
      </c>
    </row>
    <row r="73" spans="3:21">
      <c r="C73" s="43">
        <v>46</v>
      </c>
      <c r="D73" s="43" t="s">
        <v>76</v>
      </c>
      <c r="E73" s="44" t="s">
        <v>145</v>
      </c>
      <c r="F73" s="43" t="s">
        <v>85</v>
      </c>
      <c r="G73" s="43">
        <v>4</v>
      </c>
      <c r="H73" s="43">
        <v>29340</v>
      </c>
      <c r="I73" s="43">
        <v>989</v>
      </c>
      <c r="J73" s="43">
        <v>98</v>
      </c>
      <c r="K73" s="43">
        <v>1</v>
      </c>
      <c r="L73" s="43">
        <v>42500</v>
      </c>
      <c r="M73" s="43">
        <v>105</v>
      </c>
      <c r="N73" s="43">
        <v>40</v>
      </c>
      <c r="O73" s="43">
        <v>56.7</v>
      </c>
      <c r="P73" s="43">
        <v>12.4</v>
      </c>
      <c r="Q73" s="43">
        <v>1143</v>
      </c>
      <c r="R73" s="43">
        <v>25</v>
      </c>
      <c r="S73" s="43" t="s">
        <v>84</v>
      </c>
      <c r="T73" s="43" t="s">
        <v>3</v>
      </c>
      <c r="U73" s="43" t="s">
        <v>73</v>
      </c>
    </row>
    <row r="74" spans="3:21">
      <c r="C74" s="43">
        <v>47</v>
      </c>
      <c r="D74" s="43">
        <v>49</v>
      </c>
      <c r="E74" s="44" t="s">
        <v>144</v>
      </c>
      <c r="F74" s="43" t="s">
        <v>85</v>
      </c>
      <c r="G74" s="43">
        <v>4</v>
      </c>
      <c r="H74" s="43">
        <v>35228</v>
      </c>
      <c r="I74" s="43">
        <v>1740</v>
      </c>
      <c r="J74" s="43">
        <v>65</v>
      </c>
      <c r="K74" s="43">
        <v>45</v>
      </c>
      <c r="L74" s="43">
        <v>51200</v>
      </c>
      <c r="M74" s="43">
        <v>61</v>
      </c>
      <c r="N74" s="43">
        <v>31</v>
      </c>
      <c r="O74" s="43">
        <v>56.6</v>
      </c>
      <c r="P74" s="43">
        <v>24</v>
      </c>
      <c r="Q74" s="43">
        <v>1187</v>
      </c>
      <c r="R74" s="43" t="s">
        <v>87</v>
      </c>
      <c r="S74" s="43" t="s">
        <v>84</v>
      </c>
      <c r="T74" s="43" t="s">
        <v>3</v>
      </c>
      <c r="U74" s="43" t="s">
        <v>73</v>
      </c>
    </row>
    <row r="75" spans="3:21">
      <c r="C75" s="43">
        <v>48</v>
      </c>
      <c r="D75" s="43">
        <v>41</v>
      </c>
      <c r="E75" s="44" t="s">
        <v>143</v>
      </c>
      <c r="F75" s="43" t="s">
        <v>85</v>
      </c>
      <c r="G75" s="43">
        <v>4</v>
      </c>
      <c r="H75" s="43">
        <v>35825</v>
      </c>
      <c r="I75" s="43">
        <v>1955</v>
      </c>
      <c r="J75" s="43">
        <v>69</v>
      </c>
      <c r="K75" s="43">
        <v>81</v>
      </c>
      <c r="L75" s="43">
        <v>55000</v>
      </c>
      <c r="M75" s="43">
        <v>62</v>
      </c>
      <c r="N75" s="43">
        <v>40</v>
      </c>
      <c r="O75" s="43">
        <v>56.5</v>
      </c>
      <c r="P75" s="43">
        <v>19.899999999999999</v>
      </c>
      <c r="Q75" s="43">
        <v>1217</v>
      </c>
      <c r="R75" s="43" t="s">
        <v>87</v>
      </c>
      <c r="S75" s="43" t="s">
        <v>84</v>
      </c>
      <c r="T75" s="43" t="s">
        <v>3</v>
      </c>
      <c r="U75" s="43" t="s">
        <v>73</v>
      </c>
    </row>
    <row r="76" spans="3:21">
      <c r="C76" s="43">
        <v>49</v>
      </c>
      <c r="D76" s="43" t="s">
        <v>76</v>
      </c>
      <c r="E76" s="44" t="s">
        <v>142</v>
      </c>
      <c r="F76" s="43" t="s">
        <v>74</v>
      </c>
      <c r="G76" s="43">
        <v>2</v>
      </c>
      <c r="H76" s="43">
        <v>6056</v>
      </c>
      <c r="I76" s="43">
        <v>2661</v>
      </c>
      <c r="J76" s="43">
        <v>18</v>
      </c>
      <c r="K76" s="43">
        <v>57</v>
      </c>
      <c r="L76" s="43">
        <v>46500</v>
      </c>
      <c r="M76" s="43">
        <v>41</v>
      </c>
      <c r="N76" s="43">
        <v>83</v>
      </c>
      <c r="O76" s="43">
        <v>56</v>
      </c>
      <c r="P76" s="43">
        <v>26.6</v>
      </c>
      <c r="Q76" s="43">
        <v>1254</v>
      </c>
      <c r="R76" s="43">
        <v>28</v>
      </c>
      <c r="S76" s="43" t="s">
        <v>73</v>
      </c>
      <c r="T76" s="43" t="s">
        <v>96</v>
      </c>
      <c r="U76" s="43" t="s">
        <v>84</v>
      </c>
    </row>
    <row r="77" spans="3:21">
      <c r="C77" s="43">
        <v>50</v>
      </c>
      <c r="D77" s="43">
        <v>51</v>
      </c>
      <c r="E77" s="44" t="s">
        <v>141</v>
      </c>
      <c r="F77" s="43" t="s">
        <v>74</v>
      </c>
      <c r="G77" s="43">
        <v>4</v>
      </c>
      <c r="H77" s="43">
        <v>7606</v>
      </c>
      <c r="I77" s="43">
        <v>1231</v>
      </c>
      <c r="J77" s="43">
        <v>41</v>
      </c>
      <c r="K77" s="43">
        <v>21</v>
      </c>
      <c r="L77" s="43">
        <v>50000</v>
      </c>
      <c r="M77" s="43">
        <v>54</v>
      </c>
      <c r="N77" s="43">
        <v>73</v>
      </c>
      <c r="O77" s="43">
        <v>55.7</v>
      </c>
      <c r="P77" s="43">
        <v>18</v>
      </c>
      <c r="Q77" s="43">
        <v>1258</v>
      </c>
      <c r="R77" s="43" t="s">
        <v>87</v>
      </c>
      <c r="S77" s="43" t="s">
        <v>84</v>
      </c>
      <c r="T77" s="43" t="s">
        <v>73</v>
      </c>
      <c r="U77" s="43" t="s">
        <v>96</v>
      </c>
    </row>
    <row r="78" spans="3:21">
      <c r="C78" s="43">
        <v>51</v>
      </c>
      <c r="D78" s="43">
        <v>65</v>
      </c>
      <c r="E78" s="44" t="s">
        <v>140</v>
      </c>
      <c r="F78" s="43" t="s">
        <v>85</v>
      </c>
      <c r="G78" s="43">
        <v>4</v>
      </c>
      <c r="H78" s="43">
        <v>41610</v>
      </c>
      <c r="I78" s="43">
        <v>1594</v>
      </c>
      <c r="J78" s="43">
        <v>84</v>
      </c>
      <c r="K78" s="43">
        <v>111</v>
      </c>
      <c r="L78" s="43">
        <v>50000</v>
      </c>
      <c r="M78" s="43">
        <v>27</v>
      </c>
      <c r="N78" s="43">
        <v>23</v>
      </c>
      <c r="O78" s="43">
        <v>54.4</v>
      </c>
      <c r="P78" s="43">
        <v>18.100000000000001</v>
      </c>
      <c r="Q78" s="43">
        <v>1260</v>
      </c>
      <c r="R78" s="43" t="s">
        <v>87</v>
      </c>
      <c r="S78" s="43" t="s">
        <v>73</v>
      </c>
      <c r="T78" s="43" t="s">
        <v>73</v>
      </c>
      <c r="U78" s="43" t="s">
        <v>73</v>
      </c>
    </row>
    <row r="79" spans="3:21">
      <c r="C79" s="43">
        <v>52</v>
      </c>
      <c r="D79" s="43">
        <v>45</v>
      </c>
      <c r="E79" s="44" t="s">
        <v>139</v>
      </c>
      <c r="F79" s="43" t="s">
        <v>85</v>
      </c>
      <c r="G79" s="43">
        <v>4</v>
      </c>
      <c r="H79" s="43">
        <v>27910</v>
      </c>
      <c r="I79" s="43">
        <v>2618</v>
      </c>
      <c r="J79" s="43">
        <v>52</v>
      </c>
      <c r="K79" s="43">
        <v>94</v>
      </c>
      <c r="L79" s="43">
        <v>45000</v>
      </c>
      <c r="M79" s="43">
        <v>63</v>
      </c>
      <c r="N79" s="43">
        <v>40</v>
      </c>
      <c r="O79" s="43">
        <v>53.9</v>
      </c>
      <c r="P79" s="43">
        <v>21.9</v>
      </c>
      <c r="Q79" s="43">
        <v>1194</v>
      </c>
      <c r="R79" s="43">
        <v>25</v>
      </c>
      <c r="S79" s="43" t="s">
        <v>73</v>
      </c>
      <c r="T79" s="43" t="s">
        <v>84</v>
      </c>
      <c r="U79" s="43" t="s">
        <v>3</v>
      </c>
    </row>
    <row r="80" spans="3:21">
      <c r="C80" s="43">
        <v>53</v>
      </c>
      <c r="D80" s="43" t="s">
        <v>76</v>
      </c>
      <c r="E80" s="44" t="s">
        <v>138</v>
      </c>
      <c r="F80" s="43" t="s">
        <v>85</v>
      </c>
      <c r="G80" s="43">
        <v>4</v>
      </c>
      <c r="H80" s="43">
        <v>39600</v>
      </c>
      <c r="I80" s="43">
        <v>1305</v>
      </c>
      <c r="J80" s="43">
        <v>61</v>
      </c>
      <c r="K80" s="43">
        <v>28</v>
      </c>
      <c r="L80" s="43">
        <v>48500</v>
      </c>
      <c r="M80" s="43">
        <v>29</v>
      </c>
      <c r="N80" s="43">
        <v>40</v>
      </c>
      <c r="O80" s="43">
        <v>53.7</v>
      </c>
      <c r="P80" s="43">
        <v>18</v>
      </c>
      <c r="Q80" s="43">
        <v>1295</v>
      </c>
      <c r="R80" s="43" t="s">
        <v>87</v>
      </c>
      <c r="S80" s="43" t="s">
        <v>84</v>
      </c>
      <c r="T80" s="43" t="s">
        <v>73</v>
      </c>
      <c r="U80" s="43" t="s">
        <v>73</v>
      </c>
    </row>
    <row r="81" spans="3:21">
      <c r="C81" s="43">
        <v>54</v>
      </c>
      <c r="D81" s="43">
        <v>50</v>
      </c>
      <c r="E81" s="44" t="s">
        <v>137</v>
      </c>
      <c r="F81" s="43" t="s">
        <v>85</v>
      </c>
      <c r="G81" s="43">
        <v>4</v>
      </c>
      <c r="H81" s="43">
        <v>37836</v>
      </c>
      <c r="I81" s="43">
        <v>1867</v>
      </c>
      <c r="J81" s="43">
        <v>47</v>
      </c>
      <c r="K81" s="43">
        <v>76</v>
      </c>
      <c r="L81" s="43">
        <v>50000</v>
      </c>
      <c r="M81" s="43">
        <v>52</v>
      </c>
      <c r="N81" s="43">
        <v>40</v>
      </c>
      <c r="O81" s="43">
        <v>53.3</v>
      </c>
      <c r="P81" s="43">
        <v>14.6</v>
      </c>
      <c r="Q81" s="43">
        <v>1258</v>
      </c>
      <c r="R81" s="43">
        <v>29.3</v>
      </c>
      <c r="S81" s="43" t="s">
        <v>84</v>
      </c>
      <c r="T81" s="43" t="s">
        <v>84</v>
      </c>
      <c r="U81" s="43" t="s">
        <v>73</v>
      </c>
    </row>
    <row r="82" spans="3:21">
      <c r="C82" s="43">
        <v>55</v>
      </c>
      <c r="D82" s="43">
        <v>53</v>
      </c>
      <c r="E82" s="44" t="s">
        <v>136</v>
      </c>
      <c r="F82" s="43" t="s">
        <v>74</v>
      </c>
      <c r="G82" s="43">
        <v>2</v>
      </c>
      <c r="H82" s="43">
        <v>4416</v>
      </c>
      <c r="I82" s="43">
        <v>1935</v>
      </c>
      <c r="J82" s="43">
        <v>54</v>
      </c>
      <c r="K82" s="43">
        <v>102</v>
      </c>
      <c r="L82" s="43">
        <v>49000</v>
      </c>
      <c r="M82" s="43">
        <v>42</v>
      </c>
      <c r="N82" s="43">
        <v>55</v>
      </c>
      <c r="O82" s="43">
        <v>52.9</v>
      </c>
      <c r="P82" s="43">
        <v>19.8</v>
      </c>
      <c r="Q82" s="43">
        <v>1282</v>
      </c>
      <c r="R82" s="43" t="s">
        <v>87</v>
      </c>
      <c r="S82" s="43" t="s">
        <v>3</v>
      </c>
      <c r="T82" s="43" t="s">
        <v>84</v>
      </c>
      <c r="U82" s="43" t="s">
        <v>84</v>
      </c>
    </row>
    <row r="83" spans="3:21">
      <c r="C83" s="43">
        <v>56</v>
      </c>
      <c r="D83" s="43" t="s">
        <v>76</v>
      </c>
      <c r="E83" s="44" t="s">
        <v>135</v>
      </c>
      <c r="F83" s="43" t="s">
        <v>85</v>
      </c>
      <c r="G83" s="43">
        <v>4</v>
      </c>
      <c r="H83" s="43">
        <v>30470</v>
      </c>
      <c r="I83" s="43">
        <v>769</v>
      </c>
      <c r="J83" s="43">
        <v>101</v>
      </c>
      <c r="K83" s="43">
        <v>8</v>
      </c>
      <c r="L83" s="43">
        <v>47500</v>
      </c>
      <c r="M83" s="43">
        <v>99</v>
      </c>
      <c r="N83" s="43">
        <v>31</v>
      </c>
      <c r="O83" s="43">
        <v>52.4</v>
      </c>
      <c r="P83" s="43">
        <v>16.3</v>
      </c>
      <c r="Q83" s="43">
        <v>1171</v>
      </c>
      <c r="R83" s="43" t="s">
        <v>87</v>
      </c>
      <c r="S83" s="43" t="s">
        <v>73</v>
      </c>
      <c r="T83" s="43" t="s">
        <v>3</v>
      </c>
      <c r="U83" s="43" t="s">
        <v>3</v>
      </c>
    </row>
    <row r="84" spans="3:21">
      <c r="C84" s="43">
        <v>57</v>
      </c>
      <c r="D84" s="43">
        <v>54</v>
      </c>
      <c r="E84" s="44" t="s">
        <v>134</v>
      </c>
      <c r="F84" s="43" t="s">
        <v>74</v>
      </c>
      <c r="G84" s="43">
        <v>4</v>
      </c>
      <c r="H84" s="43">
        <v>8605</v>
      </c>
      <c r="I84" s="43">
        <v>3985</v>
      </c>
      <c r="J84" s="43">
        <v>28</v>
      </c>
      <c r="K84" s="43">
        <v>73</v>
      </c>
      <c r="L84" s="43">
        <v>46000</v>
      </c>
      <c r="M84" s="43">
        <v>78</v>
      </c>
      <c r="N84" s="43">
        <v>64</v>
      </c>
      <c r="O84" s="43">
        <v>52.3</v>
      </c>
      <c r="P84" s="43">
        <v>27</v>
      </c>
      <c r="Q84" s="43">
        <v>1186</v>
      </c>
      <c r="R84" s="43">
        <v>26</v>
      </c>
      <c r="S84" s="43" t="s">
        <v>3</v>
      </c>
      <c r="T84" s="43" t="s">
        <v>96</v>
      </c>
      <c r="U84" s="43" t="s">
        <v>84</v>
      </c>
    </row>
    <row r="85" spans="3:21">
      <c r="C85" s="43">
        <v>58</v>
      </c>
      <c r="D85" s="43">
        <v>61</v>
      </c>
      <c r="E85" s="44" t="s">
        <v>133</v>
      </c>
      <c r="F85" s="43" t="s">
        <v>74</v>
      </c>
      <c r="G85" s="43">
        <v>4</v>
      </c>
      <c r="H85" s="43">
        <v>9912</v>
      </c>
      <c r="I85" s="43">
        <v>2599</v>
      </c>
      <c r="J85" s="43">
        <v>76</v>
      </c>
      <c r="K85" s="43">
        <v>13</v>
      </c>
      <c r="L85" s="43">
        <v>49000</v>
      </c>
      <c r="M85" s="43">
        <v>49</v>
      </c>
      <c r="N85" s="43">
        <v>83</v>
      </c>
      <c r="O85" s="43">
        <v>51.9</v>
      </c>
      <c r="P85" s="43">
        <v>37.1</v>
      </c>
      <c r="Q85" s="43">
        <v>1171</v>
      </c>
      <c r="R85" s="43">
        <v>25</v>
      </c>
      <c r="S85" s="43" t="s">
        <v>3</v>
      </c>
      <c r="T85" s="43" t="s">
        <v>73</v>
      </c>
      <c r="U85" s="43" t="s">
        <v>73</v>
      </c>
    </row>
    <row r="86" spans="3:21">
      <c r="C86" s="43">
        <v>59</v>
      </c>
      <c r="D86" s="43">
        <v>42</v>
      </c>
      <c r="E86" s="44" t="s">
        <v>132</v>
      </c>
      <c r="F86" s="43" t="s">
        <v>74</v>
      </c>
      <c r="G86" s="43">
        <v>2</v>
      </c>
      <c r="H86" s="43">
        <v>9957</v>
      </c>
      <c r="I86" s="43">
        <v>3904</v>
      </c>
      <c r="J86" s="43">
        <v>29</v>
      </c>
      <c r="K86" s="43">
        <v>53</v>
      </c>
      <c r="L86" s="43">
        <v>46000</v>
      </c>
      <c r="M86" s="43">
        <v>85</v>
      </c>
      <c r="N86" s="43">
        <v>89</v>
      </c>
      <c r="O86" s="43">
        <v>51.4</v>
      </c>
      <c r="P86" s="43">
        <v>49</v>
      </c>
      <c r="Q86" s="43">
        <v>1186</v>
      </c>
      <c r="R86" s="43">
        <v>26.2</v>
      </c>
      <c r="S86" s="43" t="s">
        <v>73</v>
      </c>
      <c r="T86" s="43" t="s">
        <v>96</v>
      </c>
      <c r="U86" s="43" t="s">
        <v>84</v>
      </c>
    </row>
    <row r="87" spans="3:21">
      <c r="C87" s="43">
        <v>60</v>
      </c>
      <c r="D87" s="43">
        <v>47</v>
      </c>
      <c r="E87" s="44" t="s">
        <v>131</v>
      </c>
      <c r="F87" s="43" t="s">
        <v>74</v>
      </c>
      <c r="G87" s="43">
        <v>4</v>
      </c>
      <c r="H87" s="43">
        <v>9113</v>
      </c>
      <c r="I87" s="43">
        <v>2013</v>
      </c>
      <c r="J87" s="43">
        <v>29</v>
      </c>
      <c r="K87" s="43">
        <v>72</v>
      </c>
      <c r="L87" s="43">
        <v>45002</v>
      </c>
      <c r="M87" s="43">
        <v>77</v>
      </c>
      <c r="N87" s="43">
        <v>55</v>
      </c>
      <c r="O87" s="43">
        <v>51.3</v>
      </c>
      <c r="P87" s="43">
        <v>28.3</v>
      </c>
      <c r="Q87" s="43">
        <v>1113</v>
      </c>
      <c r="R87" s="43">
        <v>24.5</v>
      </c>
      <c r="S87" s="43" t="s">
        <v>84</v>
      </c>
      <c r="T87" s="43" t="s">
        <v>73</v>
      </c>
      <c r="U87" s="43" t="s">
        <v>84</v>
      </c>
    </row>
    <row r="88" spans="3:21">
      <c r="C88" s="43">
        <v>61</v>
      </c>
      <c r="D88" s="43">
        <v>58</v>
      </c>
      <c r="E88" s="44" t="s">
        <v>130</v>
      </c>
      <c r="F88" s="43" t="s">
        <v>74</v>
      </c>
      <c r="G88" s="43">
        <v>4</v>
      </c>
      <c r="H88" s="43">
        <v>9486</v>
      </c>
      <c r="I88" s="43">
        <v>2720</v>
      </c>
      <c r="J88" s="43">
        <v>59</v>
      </c>
      <c r="K88" s="43">
        <v>84</v>
      </c>
      <c r="L88" s="43">
        <v>49250</v>
      </c>
      <c r="M88" s="43">
        <v>58</v>
      </c>
      <c r="N88" s="43">
        <v>50</v>
      </c>
      <c r="O88" s="43">
        <v>50.8</v>
      </c>
      <c r="P88" s="43">
        <v>24</v>
      </c>
      <c r="Q88" s="43">
        <v>1220</v>
      </c>
      <c r="R88" s="43" t="s">
        <v>87</v>
      </c>
      <c r="S88" s="43" t="s">
        <v>84</v>
      </c>
      <c r="T88" s="43" t="s">
        <v>73</v>
      </c>
      <c r="U88" s="43" t="s">
        <v>73</v>
      </c>
    </row>
    <row r="89" spans="3:21">
      <c r="C89" s="43">
        <v>62</v>
      </c>
      <c r="D89" s="43">
        <v>60</v>
      </c>
      <c r="E89" s="44" t="s">
        <v>129</v>
      </c>
      <c r="F89" s="43" t="s">
        <v>85</v>
      </c>
      <c r="G89" s="43">
        <v>2</v>
      </c>
      <c r="H89" s="43">
        <v>28840</v>
      </c>
      <c r="I89" s="43">
        <v>380</v>
      </c>
      <c r="J89" s="43">
        <v>80</v>
      </c>
      <c r="K89" s="43">
        <v>17</v>
      </c>
      <c r="L89" s="43">
        <v>40000</v>
      </c>
      <c r="M89" s="43">
        <v>65</v>
      </c>
      <c r="N89" s="43">
        <v>19</v>
      </c>
      <c r="O89" s="43">
        <v>50.5</v>
      </c>
      <c r="P89" s="43">
        <v>15.6</v>
      </c>
      <c r="Q89" s="43">
        <v>1081</v>
      </c>
      <c r="R89" s="43">
        <v>23</v>
      </c>
      <c r="S89" s="43" t="s">
        <v>84</v>
      </c>
      <c r="T89" s="43" t="s">
        <v>3</v>
      </c>
      <c r="U89" s="43" t="s">
        <v>3</v>
      </c>
    </row>
    <row r="90" spans="3:21">
      <c r="C90" s="43">
        <v>63</v>
      </c>
      <c r="D90" s="43" t="s">
        <v>76</v>
      </c>
      <c r="E90" s="44" t="s">
        <v>128</v>
      </c>
      <c r="F90" s="43" t="s">
        <v>85</v>
      </c>
      <c r="G90" s="43">
        <v>4</v>
      </c>
      <c r="H90" s="43">
        <v>29246</v>
      </c>
      <c r="I90" s="43">
        <v>609</v>
      </c>
      <c r="J90" s="43">
        <v>78</v>
      </c>
      <c r="K90" s="43">
        <v>106</v>
      </c>
      <c r="L90" s="43">
        <v>42000</v>
      </c>
      <c r="M90" s="43">
        <v>46</v>
      </c>
      <c r="N90" s="43">
        <v>13</v>
      </c>
      <c r="O90" s="43">
        <v>49.8</v>
      </c>
      <c r="P90" s="43">
        <v>15.6</v>
      </c>
      <c r="Q90" s="43">
        <v>1141</v>
      </c>
      <c r="R90" s="43">
        <v>26.1</v>
      </c>
      <c r="S90" s="43" t="s">
        <v>84</v>
      </c>
      <c r="T90" s="43" t="s">
        <v>73</v>
      </c>
      <c r="U90" s="43" t="s">
        <v>73</v>
      </c>
    </row>
    <row r="91" spans="3:21">
      <c r="C91" s="43">
        <v>64</v>
      </c>
      <c r="D91" s="43">
        <v>70</v>
      </c>
      <c r="E91" s="44" t="s">
        <v>127</v>
      </c>
      <c r="F91" s="43" t="s">
        <v>74</v>
      </c>
      <c r="G91" s="43">
        <v>4</v>
      </c>
      <c r="H91" s="43">
        <v>6498</v>
      </c>
      <c r="I91" s="43">
        <v>2268</v>
      </c>
      <c r="J91" s="43">
        <v>83</v>
      </c>
      <c r="K91" s="43">
        <v>11</v>
      </c>
      <c r="L91" s="43">
        <v>52000</v>
      </c>
      <c r="M91" s="43">
        <v>73</v>
      </c>
      <c r="N91" s="43">
        <v>64</v>
      </c>
      <c r="O91" s="43">
        <v>49.7</v>
      </c>
      <c r="P91" s="43">
        <v>40</v>
      </c>
      <c r="Q91" s="43">
        <v>1209</v>
      </c>
      <c r="R91" s="43">
        <v>26.5</v>
      </c>
      <c r="S91" s="43" t="s">
        <v>73</v>
      </c>
      <c r="T91" s="43" t="s">
        <v>3</v>
      </c>
      <c r="U91" s="43" t="s">
        <v>73</v>
      </c>
    </row>
    <row r="92" spans="3:21">
      <c r="C92" s="43">
        <v>65</v>
      </c>
      <c r="D92" s="43" t="s">
        <v>76</v>
      </c>
      <c r="E92" s="44" t="s">
        <v>126</v>
      </c>
      <c r="F92" s="43" t="s">
        <v>74</v>
      </c>
      <c r="G92" s="43">
        <v>4</v>
      </c>
      <c r="H92" s="43">
        <v>12722</v>
      </c>
      <c r="I92" s="43">
        <v>1063</v>
      </c>
      <c r="J92" s="43">
        <v>89</v>
      </c>
      <c r="K92" s="43">
        <v>80</v>
      </c>
      <c r="L92" s="43">
        <v>50000</v>
      </c>
      <c r="M92" s="43">
        <v>75</v>
      </c>
      <c r="N92" s="43">
        <v>50</v>
      </c>
      <c r="O92" s="43">
        <v>49.2</v>
      </c>
      <c r="P92" s="43">
        <v>21</v>
      </c>
      <c r="Q92" s="43">
        <v>1231</v>
      </c>
      <c r="R92" s="43" t="s">
        <v>87</v>
      </c>
      <c r="S92" s="43" t="s">
        <v>73</v>
      </c>
      <c r="T92" s="43" t="s">
        <v>3</v>
      </c>
      <c r="U92" s="43" t="s">
        <v>73</v>
      </c>
    </row>
    <row r="93" spans="3:21">
      <c r="C93" s="43">
        <v>66</v>
      </c>
      <c r="D93" s="43">
        <v>59</v>
      </c>
      <c r="E93" s="44" t="s">
        <v>125</v>
      </c>
      <c r="F93" s="43" t="s">
        <v>85</v>
      </c>
      <c r="G93" s="43">
        <v>4</v>
      </c>
      <c r="H93" s="43">
        <v>32106</v>
      </c>
      <c r="I93" s="43">
        <v>2755</v>
      </c>
      <c r="J93" s="43">
        <v>51</v>
      </c>
      <c r="K93" s="43">
        <v>52</v>
      </c>
      <c r="L93" s="43">
        <v>45000</v>
      </c>
      <c r="M93" s="43">
        <v>100</v>
      </c>
      <c r="N93" s="43">
        <v>64</v>
      </c>
      <c r="O93" s="43">
        <v>48.3</v>
      </c>
      <c r="P93" s="43">
        <v>36.700000000000003</v>
      </c>
      <c r="Q93" s="43">
        <v>1138</v>
      </c>
      <c r="R93" s="43">
        <v>24.5</v>
      </c>
      <c r="S93" s="43" t="s">
        <v>73</v>
      </c>
      <c r="T93" s="43" t="s">
        <v>84</v>
      </c>
      <c r="U93" s="43" t="s">
        <v>73</v>
      </c>
    </row>
    <row r="94" spans="3:21">
      <c r="C94" s="43">
        <v>67</v>
      </c>
      <c r="D94" s="43">
        <v>55</v>
      </c>
      <c r="E94" s="44" t="s">
        <v>124</v>
      </c>
      <c r="F94" s="43" t="s">
        <v>74</v>
      </c>
      <c r="G94" s="43">
        <v>4</v>
      </c>
      <c r="H94" s="43">
        <v>12081</v>
      </c>
      <c r="I94" s="43">
        <v>2066</v>
      </c>
      <c r="J94" s="43">
        <v>76</v>
      </c>
      <c r="K94" s="43">
        <v>99</v>
      </c>
      <c r="L94" s="43">
        <v>50000</v>
      </c>
      <c r="M94" s="43">
        <v>43</v>
      </c>
      <c r="N94" s="43">
        <v>50</v>
      </c>
      <c r="O94" s="43">
        <v>47.7</v>
      </c>
      <c r="P94" s="43">
        <v>29</v>
      </c>
      <c r="Q94" s="43">
        <v>1262</v>
      </c>
      <c r="R94" s="43">
        <v>29</v>
      </c>
      <c r="S94" s="43" t="s">
        <v>3</v>
      </c>
      <c r="T94" s="43" t="s">
        <v>73</v>
      </c>
      <c r="U94" s="43" t="s">
        <v>84</v>
      </c>
    </row>
    <row r="95" spans="3:21">
      <c r="C95" s="43">
        <v>68</v>
      </c>
      <c r="D95" s="43">
        <v>62</v>
      </c>
      <c r="E95" s="44" t="s">
        <v>123</v>
      </c>
      <c r="F95" s="43" t="s">
        <v>74</v>
      </c>
      <c r="G95" s="43">
        <v>4</v>
      </c>
      <c r="H95" s="43">
        <v>10848</v>
      </c>
      <c r="I95" s="43">
        <v>2230</v>
      </c>
      <c r="J95" s="43">
        <v>71</v>
      </c>
      <c r="K95" s="43">
        <v>32</v>
      </c>
      <c r="L95" s="43">
        <v>46000</v>
      </c>
      <c r="M95" s="43">
        <v>86</v>
      </c>
      <c r="N95" s="43">
        <v>73</v>
      </c>
      <c r="O95" s="43">
        <v>47.6</v>
      </c>
      <c r="P95" s="43">
        <v>26.6</v>
      </c>
      <c r="Q95" s="43">
        <v>1203</v>
      </c>
      <c r="R95" s="43">
        <v>27</v>
      </c>
      <c r="S95" s="43" t="s">
        <v>73</v>
      </c>
      <c r="T95" s="43" t="s">
        <v>73</v>
      </c>
      <c r="U95" s="43" t="s">
        <v>73</v>
      </c>
    </row>
    <row r="96" spans="3:21">
      <c r="C96" s="43">
        <v>69</v>
      </c>
      <c r="D96" s="43">
        <v>64</v>
      </c>
      <c r="E96" s="44" t="s">
        <v>122</v>
      </c>
      <c r="F96" s="43" t="s">
        <v>85</v>
      </c>
      <c r="G96" s="43">
        <v>4</v>
      </c>
      <c r="H96" s="43">
        <v>29096</v>
      </c>
      <c r="I96" s="43">
        <v>1566</v>
      </c>
      <c r="J96" s="43">
        <v>80</v>
      </c>
      <c r="K96" s="43">
        <v>59</v>
      </c>
      <c r="L96" s="43">
        <v>46000</v>
      </c>
      <c r="M96" s="43">
        <v>64</v>
      </c>
      <c r="N96" s="43">
        <v>40</v>
      </c>
      <c r="O96" s="43">
        <v>46.4</v>
      </c>
      <c r="P96" s="43">
        <v>23</v>
      </c>
      <c r="Q96" s="43">
        <v>1147</v>
      </c>
      <c r="R96" s="43">
        <v>26</v>
      </c>
      <c r="S96" s="43" t="s">
        <v>84</v>
      </c>
      <c r="T96" s="43" t="s">
        <v>3</v>
      </c>
      <c r="U96" s="43" t="s">
        <v>73</v>
      </c>
    </row>
    <row r="97" spans="3:21">
      <c r="C97" s="43">
        <v>70</v>
      </c>
      <c r="D97" s="43">
        <v>63</v>
      </c>
      <c r="E97" s="44" t="s">
        <v>121</v>
      </c>
      <c r="F97" s="43" t="s">
        <v>74</v>
      </c>
      <c r="G97" s="43">
        <v>2</v>
      </c>
      <c r="H97" s="43">
        <v>7655</v>
      </c>
      <c r="I97" s="43">
        <v>4048</v>
      </c>
      <c r="J97" s="43">
        <v>62</v>
      </c>
      <c r="K97" s="43">
        <v>54</v>
      </c>
      <c r="L97" s="43">
        <v>44794</v>
      </c>
      <c r="M97" s="43">
        <v>70</v>
      </c>
      <c r="N97" s="43">
        <v>89</v>
      </c>
      <c r="O97" s="43">
        <v>46</v>
      </c>
      <c r="P97" s="43">
        <v>36</v>
      </c>
      <c r="Q97" s="43">
        <v>1140</v>
      </c>
      <c r="R97" s="43">
        <v>22</v>
      </c>
      <c r="S97" s="43" t="s">
        <v>73</v>
      </c>
      <c r="T97" s="43" t="s">
        <v>73</v>
      </c>
      <c r="U97" s="43" t="s">
        <v>73</v>
      </c>
    </row>
    <row r="98" spans="3:21">
      <c r="C98" s="43">
        <v>71</v>
      </c>
      <c r="D98" s="43">
        <v>74</v>
      </c>
      <c r="E98" s="44" t="s">
        <v>120</v>
      </c>
      <c r="F98" s="43" t="s">
        <v>74</v>
      </c>
      <c r="G98" s="43">
        <v>2</v>
      </c>
      <c r="H98" s="43">
        <v>8573</v>
      </c>
      <c r="I98" s="43">
        <v>1390</v>
      </c>
      <c r="J98" s="43">
        <v>25</v>
      </c>
      <c r="K98" s="43">
        <v>33</v>
      </c>
      <c r="L98" s="43">
        <v>46500</v>
      </c>
      <c r="M98" s="43">
        <v>66</v>
      </c>
      <c r="N98" s="43">
        <v>102</v>
      </c>
      <c r="O98" s="43">
        <v>45.9</v>
      </c>
      <c r="P98" s="43">
        <v>22.8</v>
      </c>
      <c r="Q98" s="43" t="s">
        <v>87</v>
      </c>
      <c r="R98" s="43">
        <v>25.2</v>
      </c>
      <c r="S98" s="43" t="s">
        <v>73</v>
      </c>
      <c r="T98" s="43" t="s">
        <v>96</v>
      </c>
      <c r="U98" s="43" t="s">
        <v>84</v>
      </c>
    </row>
    <row r="99" spans="3:21">
      <c r="C99" s="43">
        <v>72</v>
      </c>
      <c r="D99" s="43" t="s">
        <v>76</v>
      </c>
      <c r="E99" s="44" t="s">
        <v>119</v>
      </c>
      <c r="F99" s="43" t="s">
        <v>85</v>
      </c>
      <c r="G99" s="43">
        <v>4</v>
      </c>
      <c r="H99" s="43">
        <v>31866</v>
      </c>
      <c r="I99" s="43">
        <v>357</v>
      </c>
      <c r="J99" s="43">
        <v>35</v>
      </c>
      <c r="K99" s="43">
        <v>67</v>
      </c>
      <c r="L99" s="43">
        <v>40000</v>
      </c>
      <c r="M99" s="43">
        <v>110</v>
      </c>
      <c r="N99" s="43">
        <v>55</v>
      </c>
      <c r="O99" s="43">
        <v>45.8</v>
      </c>
      <c r="P99" s="43">
        <v>17.2</v>
      </c>
      <c r="Q99" s="43" t="s">
        <v>87</v>
      </c>
      <c r="R99" s="43">
        <v>23.7</v>
      </c>
      <c r="S99" s="43" t="s">
        <v>96</v>
      </c>
      <c r="T99" s="43" t="s">
        <v>73</v>
      </c>
      <c r="U99" s="43" t="s">
        <v>3</v>
      </c>
    </row>
    <row r="100" spans="3:21">
      <c r="C100" s="43">
        <v>73</v>
      </c>
      <c r="D100" s="43">
        <v>66</v>
      </c>
      <c r="E100" s="44" t="s">
        <v>118</v>
      </c>
      <c r="F100" s="43" t="s">
        <v>74</v>
      </c>
      <c r="G100" s="43">
        <v>4</v>
      </c>
      <c r="H100" s="43">
        <v>9886</v>
      </c>
      <c r="I100" s="43">
        <v>1863</v>
      </c>
      <c r="J100" s="43">
        <v>91</v>
      </c>
      <c r="K100" s="43">
        <v>58</v>
      </c>
      <c r="L100" s="43">
        <v>50000</v>
      </c>
      <c r="M100" s="43">
        <v>80</v>
      </c>
      <c r="N100" s="43">
        <v>50</v>
      </c>
      <c r="O100" s="43">
        <v>45.7</v>
      </c>
      <c r="P100" s="43">
        <v>21</v>
      </c>
      <c r="Q100" s="43">
        <v>1240</v>
      </c>
      <c r="R100" s="43" t="s">
        <v>87</v>
      </c>
      <c r="S100" s="43" t="s">
        <v>3</v>
      </c>
      <c r="T100" s="43" t="s">
        <v>73</v>
      </c>
      <c r="U100" s="43" t="s">
        <v>73</v>
      </c>
    </row>
    <row r="101" spans="3:21">
      <c r="C101" s="43">
        <v>74</v>
      </c>
      <c r="D101" s="43" t="s">
        <v>76</v>
      </c>
      <c r="E101" s="44" t="s">
        <v>117</v>
      </c>
      <c r="F101" s="43" t="s">
        <v>85</v>
      </c>
      <c r="G101" s="43">
        <v>4</v>
      </c>
      <c r="H101" s="43">
        <v>35481</v>
      </c>
      <c r="I101" s="43">
        <v>2069</v>
      </c>
      <c r="J101" s="43">
        <v>71</v>
      </c>
      <c r="K101" s="43">
        <v>25</v>
      </c>
      <c r="L101" s="43">
        <v>40000</v>
      </c>
      <c r="M101" s="43">
        <v>109</v>
      </c>
      <c r="N101" s="43">
        <v>55</v>
      </c>
      <c r="O101" s="43">
        <v>45.4</v>
      </c>
      <c r="P101" s="43">
        <v>20.9</v>
      </c>
      <c r="Q101" s="43">
        <v>1171</v>
      </c>
      <c r="R101" s="43">
        <v>26</v>
      </c>
      <c r="S101" s="43" t="s">
        <v>73</v>
      </c>
      <c r="T101" s="43" t="s">
        <v>73</v>
      </c>
      <c r="U101" s="43" t="s">
        <v>3</v>
      </c>
    </row>
    <row r="102" spans="3:21">
      <c r="C102" s="43">
        <v>75</v>
      </c>
      <c r="D102" s="43">
        <v>79</v>
      </c>
      <c r="E102" s="44" t="s">
        <v>116</v>
      </c>
      <c r="F102" s="43" t="s">
        <v>74</v>
      </c>
      <c r="G102" s="43">
        <v>4</v>
      </c>
      <c r="H102" s="43">
        <v>15714</v>
      </c>
      <c r="I102" s="43">
        <v>1951</v>
      </c>
      <c r="J102" s="43">
        <v>54</v>
      </c>
      <c r="K102" s="43">
        <v>87</v>
      </c>
      <c r="L102" s="43">
        <v>44500</v>
      </c>
      <c r="M102" s="43">
        <v>83</v>
      </c>
      <c r="N102" s="43">
        <v>55</v>
      </c>
      <c r="O102" s="43">
        <v>45.1</v>
      </c>
      <c r="P102" s="43">
        <v>40</v>
      </c>
      <c r="Q102" s="43">
        <v>1256</v>
      </c>
      <c r="R102" s="43">
        <v>27</v>
      </c>
      <c r="S102" s="43" t="s">
        <v>73</v>
      </c>
      <c r="T102" s="43" t="s">
        <v>84</v>
      </c>
      <c r="U102" s="43" t="s">
        <v>73</v>
      </c>
    </row>
    <row r="103" spans="3:21">
      <c r="C103" s="43">
        <v>76</v>
      </c>
      <c r="D103" s="43">
        <v>93</v>
      </c>
      <c r="E103" s="44" t="s">
        <v>115</v>
      </c>
      <c r="F103" s="43" t="s">
        <v>74</v>
      </c>
      <c r="G103" s="43">
        <v>4</v>
      </c>
      <c r="H103" s="43">
        <v>8382</v>
      </c>
      <c r="I103" s="43">
        <v>2300</v>
      </c>
      <c r="J103" s="43">
        <v>88</v>
      </c>
      <c r="K103" s="43">
        <v>7</v>
      </c>
      <c r="L103" s="43">
        <v>43102</v>
      </c>
      <c r="M103" s="43">
        <v>55</v>
      </c>
      <c r="N103" s="43">
        <v>83</v>
      </c>
      <c r="O103" s="43">
        <v>44.8</v>
      </c>
      <c r="P103" s="43">
        <v>22</v>
      </c>
      <c r="Q103" s="43">
        <v>1115</v>
      </c>
      <c r="R103" s="43">
        <v>24</v>
      </c>
      <c r="S103" s="43" t="s">
        <v>73</v>
      </c>
      <c r="T103" s="43" t="s">
        <v>73</v>
      </c>
      <c r="U103" s="43" t="s">
        <v>73</v>
      </c>
    </row>
    <row r="104" spans="3:21">
      <c r="C104" s="43">
        <v>77</v>
      </c>
      <c r="D104" s="43">
        <v>72</v>
      </c>
      <c r="E104" s="44" t="s">
        <v>114</v>
      </c>
      <c r="F104" s="43" t="s">
        <v>74</v>
      </c>
      <c r="G104" s="43">
        <v>4</v>
      </c>
      <c r="H104" s="43">
        <v>7646</v>
      </c>
      <c r="I104" s="43">
        <v>3721</v>
      </c>
      <c r="J104" s="43">
        <v>90</v>
      </c>
      <c r="K104" s="43">
        <v>40</v>
      </c>
      <c r="L104" s="43">
        <v>50000</v>
      </c>
      <c r="M104" s="43">
        <v>67</v>
      </c>
      <c r="N104" s="43">
        <v>73</v>
      </c>
      <c r="O104" s="43">
        <v>43.7</v>
      </c>
      <c r="P104" s="43">
        <v>26</v>
      </c>
      <c r="Q104" s="43">
        <v>1212</v>
      </c>
      <c r="R104" s="43">
        <v>27</v>
      </c>
      <c r="S104" s="43" t="s">
        <v>3</v>
      </c>
      <c r="T104" s="43" t="s">
        <v>73</v>
      </c>
      <c r="U104" s="43" t="s">
        <v>3</v>
      </c>
    </row>
    <row r="105" spans="3:21">
      <c r="C105" s="43">
        <v>78</v>
      </c>
      <c r="D105" s="43">
        <v>75</v>
      </c>
      <c r="E105" s="44" t="s">
        <v>113</v>
      </c>
      <c r="F105" s="43" t="s">
        <v>74</v>
      </c>
      <c r="G105" s="43">
        <v>4</v>
      </c>
      <c r="H105" s="43">
        <v>11732</v>
      </c>
      <c r="I105" s="43">
        <v>3205</v>
      </c>
      <c r="J105" s="43">
        <v>57</v>
      </c>
      <c r="K105" s="43">
        <v>68</v>
      </c>
      <c r="L105" s="43">
        <v>55000</v>
      </c>
      <c r="M105" s="43">
        <v>37</v>
      </c>
      <c r="N105" s="43">
        <v>83</v>
      </c>
      <c r="O105" s="43">
        <v>43.3</v>
      </c>
      <c r="P105" s="43">
        <v>31.1</v>
      </c>
      <c r="Q105" s="43">
        <v>1212</v>
      </c>
      <c r="R105" s="43" t="s">
        <v>87</v>
      </c>
      <c r="S105" s="43" t="s">
        <v>73</v>
      </c>
      <c r="T105" s="43" t="s">
        <v>84</v>
      </c>
      <c r="U105" s="43" t="s">
        <v>73</v>
      </c>
    </row>
    <row r="106" spans="3:21">
      <c r="C106" s="43">
        <v>79</v>
      </c>
      <c r="D106" s="43">
        <v>69</v>
      </c>
      <c r="E106" s="44" t="s">
        <v>112</v>
      </c>
      <c r="F106" s="43" t="s">
        <v>85</v>
      </c>
      <c r="G106" s="43">
        <v>4</v>
      </c>
      <c r="H106" s="43">
        <v>29020</v>
      </c>
      <c r="I106" s="43">
        <v>954</v>
      </c>
      <c r="J106" s="43">
        <v>91</v>
      </c>
      <c r="K106" s="43">
        <v>48</v>
      </c>
      <c r="L106" s="43">
        <v>41000</v>
      </c>
      <c r="M106" s="43">
        <v>38</v>
      </c>
      <c r="N106" s="43">
        <v>55</v>
      </c>
      <c r="O106" s="43">
        <v>43</v>
      </c>
      <c r="P106" s="43">
        <v>20</v>
      </c>
      <c r="Q106" s="43">
        <v>1132</v>
      </c>
      <c r="R106" s="43">
        <v>25</v>
      </c>
      <c r="S106" s="43" t="s">
        <v>84</v>
      </c>
      <c r="T106" s="43" t="s">
        <v>3</v>
      </c>
      <c r="U106" s="43" t="s">
        <v>84</v>
      </c>
    </row>
    <row r="107" spans="3:21">
      <c r="C107" s="43">
        <v>80</v>
      </c>
      <c r="D107" s="43">
        <v>57</v>
      </c>
      <c r="E107" s="44" t="s">
        <v>111</v>
      </c>
      <c r="F107" s="43" t="s">
        <v>85</v>
      </c>
      <c r="G107" s="43">
        <v>4</v>
      </c>
      <c r="H107" s="43">
        <v>34090</v>
      </c>
      <c r="I107" s="43">
        <v>2251</v>
      </c>
      <c r="J107" s="43">
        <v>79</v>
      </c>
      <c r="K107" s="43">
        <v>83</v>
      </c>
      <c r="L107" s="43">
        <v>43800</v>
      </c>
      <c r="M107" s="43">
        <v>103</v>
      </c>
      <c r="N107" s="43">
        <v>64</v>
      </c>
      <c r="O107" s="43">
        <v>42.4</v>
      </c>
      <c r="P107" s="43">
        <v>28.4</v>
      </c>
      <c r="Q107" s="43">
        <v>1120</v>
      </c>
      <c r="R107" s="43">
        <v>24</v>
      </c>
      <c r="S107" s="43" t="s">
        <v>96</v>
      </c>
      <c r="T107" s="43" t="s">
        <v>3</v>
      </c>
      <c r="U107" s="43" t="s">
        <v>84</v>
      </c>
    </row>
    <row r="108" spans="3:21">
      <c r="C108" s="43">
        <v>81</v>
      </c>
      <c r="D108" s="43">
        <v>80</v>
      </c>
      <c r="E108" s="44" t="s">
        <v>110</v>
      </c>
      <c r="F108" s="43" t="s">
        <v>74</v>
      </c>
      <c r="G108" s="43">
        <v>4</v>
      </c>
      <c r="H108" s="43">
        <v>10340</v>
      </c>
      <c r="I108" s="43">
        <v>1663</v>
      </c>
      <c r="J108" s="43">
        <v>86</v>
      </c>
      <c r="K108" s="43">
        <v>50</v>
      </c>
      <c r="L108" s="43">
        <v>45000</v>
      </c>
      <c r="M108" s="43">
        <v>110</v>
      </c>
      <c r="N108" s="43">
        <v>64</v>
      </c>
      <c r="O108" s="43">
        <v>42.3</v>
      </c>
      <c r="P108" s="43">
        <v>10.3</v>
      </c>
      <c r="Q108" s="43">
        <v>1223</v>
      </c>
      <c r="R108" s="43" t="s">
        <v>87</v>
      </c>
      <c r="S108" s="43" t="s">
        <v>73</v>
      </c>
      <c r="T108" s="43" t="s">
        <v>73</v>
      </c>
      <c r="U108" s="43" t="s">
        <v>73</v>
      </c>
    </row>
    <row r="109" spans="3:21">
      <c r="C109" s="43">
        <v>82</v>
      </c>
      <c r="D109" s="43">
        <v>68</v>
      </c>
      <c r="E109" s="44" t="s">
        <v>109</v>
      </c>
      <c r="F109" s="43" t="s">
        <v>85</v>
      </c>
      <c r="G109" s="43">
        <v>4</v>
      </c>
      <c r="H109" s="43">
        <v>36700</v>
      </c>
      <c r="I109" s="43">
        <v>2509</v>
      </c>
      <c r="J109" s="43">
        <v>97</v>
      </c>
      <c r="K109" s="43">
        <v>82</v>
      </c>
      <c r="L109" s="43">
        <v>47957</v>
      </c>
      <c r="M109" s="43">
        <v>90</v>
      </c>
      <c r="N109" s="43">
        <v>64</v>
      </c>
      <c r="O109" s="43">
        <v>41.6</v>
      </c>
      <c r="P109" s="43">
        <v>49</v>
      </c>
      <c r="Q109" s="43">
        <v>1175</v>
      </c>
      <c r="R109" s="43">
        <v>26</v>
      </c>
      <c r="S109" s="43" t="s">
        <v>73</v>
      </c>
      <c r="T109" s="43" t="s">
        <v>3</v>
      </c>
      <c r="U109" s="43" t="s">
        <v>96</v>
      </c>
    </row>
    <row r="110" spans="3:21">
      <c r="C110" s="43">
        <v>83</v>
      </c>
      <c r="D110" s="43">
        <v>85</v>
      </c>
      <c r="E110" s="44" t="s">
        <v>108</v>
      </c>
      <c r="F110" s="43" t="s">
        <v>74</v>
      </c>
      <c r="G110" s="43">
        <v>4</v>
      </c>
      <c r="H110" s="43">
        <v>5527</v>
      </c>
      <c r="I110" s="43">
        <v>2431</v>
      </c>
      <c r="J110" s="43">
        <v>95</v>
      </c>
      <c r="K110" s="43">
        <v>16</v>
      </c>
      <c r="L110" s="43">
        <v>45000</v>
      </c>
      <c r="M110" s="43">
        <v>59</v>
      </c>
      <c r="N110" s="43">
        <v>95</v>
      </c>
      <c r="O110" s="43">
        <v>41.3</v>
      </c>
      <c r="P110" s="43">
        <v>28</v>
      </c>
      <c r="Q110" s="43">
        <v>1178</v>
      </c>
      <c r="R110" s="43" t="s">
        <v>87</v>
      </c>
      <c r="S110" s="43" t="s">
        <v>3</v>
      </c>
      <c r="T110" s="43" t="s">
        <v>73</v>
      </c>
      <c r="U110" s="43" t="s">
        <v>3</v>
      </c>
    </row>
    <row r="111" spans="3:21">
      <c r="C111" s="43">
        <v>84</v>
      </c>
      <c r="D111" s="43">
        <v>67</v>
      </c>
      <c r="E111" s="44" t="s">
        <v>107</v>
      </c>
      <c r="F111" s="43" t="s">
        <v>74</v>
      </c>
      <c r="G111" s="43">
        <v>4</v>
      </c>
      <c r="H111" s="43">
        <v>6600</v>
      </c>
      <c r="I111" s="43">
        <v>1936</v>
      </c>
      <c r="J111" s="43">
        <v>65</v>
      </c>
      <c r="K111" s="43">
        <v>86</v>
      </c>
      <c r="L111" s="43">
        <v>42000</v>
      </c>
      <c r="M111" s="43">
        <v>81</v>
      </c>
      <c r="N111" s="43">
        <v>73</v>
      </c>
      <c r="O111" s="43">
        <v>40.5</v>
      </c>
      <c r="P111" s="43">
        <v>23.9</v>
      </c>
      <c r="Q111" s="43">
        <v>1160</v>
      </c>
      <c r="R111" s="43">
        <v>26</v>
      </c>
      <c r="S111" s="43" t="s">
        <v>73</v>
      </c>
      <c r="T111" s="43" t="s">
        <v>73</v>
      </c>
      <c r="U111" s="43" t="s">
        <v>73</v>
      </c>
    </row>
    <row r="112" spans="3:21">
      <c r="C112" s="43">
        <v>85</v>
      </c>
      <c r="D112" s="43" t="s">
        <v>76</v>
      </c>
      <c r="E112" s="44" t="s">
        <v>106</v>
      </c>
      <c r="F112" s="43" t="s">
        <v>74</v>
      </c>
      <c r="G112" s="43">
        <v>4</v>
      </c>
      <c r="H112" s="43">
        <v>4154</v>
      </c>
      <c r="I112" s="43">
        <v>4474</v>
      </c>
      <c r="J112" s="43">
        <v>29</v>
      </c>
      <c r="K112" s="43">
        <v>109</v>
      </c>
      <c r="L112" s="43">
        <v>42000</v>
      </c>
      <c r="M112" s="43">
        <v>93</v>
      </c>
      <c r="N112" s="43">
        <v>104</v>
      </c>
      <c r="O112" s="43">
        <v>40</v>
      </c>
      <c r="P112" s="43">
        <v>40.700000000000003</v>
      </c>
      <c r="Q112" s="43">
        <v>1210</v>
      </c>
      <c r="R112" s="43">
        <v>27</v>
      </c>
      <c r="S112" s="43" t="s">
        <v>73</v>
      </c>
      <c r="T112" s="43" t="s">
        <v>96</v>
      </c>
      <c r="U112" s="43" t="s">
        <v>84</v>
      </c>
    </row>
    <row r="113" spans="3:21">
      <c r="C113" s="43">
        <v>86</v>
      </c>
      <c r="D113" s="43" t="s">
        <v>76</v>
      </c>
      <c r="E113" s="44" t="s">
        <v>105</v>
      </c>
      <c r="F113" s="43" t="s">
        <v>85</v>
      </c>
      <c r="G113" s="43">
        <v>4</v>
      </c>
      <c r="H113" s="43">
        <v>32910</v>
      </c>
      <c r="I113" s="43">
        <v>625</v>
      </c>
      <c r="J113" s="43">
        <v>107</v>
      </c>
      <c r="K113" s="43">
        <v>30</v>
      </c>
      <c r="L113" s="43">
        <v>50000</v>
      </c>
      <c r="M113" s="43">
        <v>95</v>
      </c>
      <c r="N113" s="43">
        <v>50</v>
      </c>
      <c r="O113" s="43">
        <v>39.5</v>
      </c>
      <c r="P113" s="43">
        <v>18.399999999999999</v>
      </c>
      <c r="Q113" s="43">
        <v>1180</v>
      </c>
      <c r="R113" s="43" t="s">
        <v>87</v>
      </c>
      <c r="S113" s="43" t="s">
        <v>3</v>
      </c>
      <c r="T113" s="43" t="s">
        <v>3</v>
      </c>
      <c r="U113" s="43" t="s">
        <v>3</v>
      </c>
    </row>
    <row r="114" spans="3:21">
      <c r="C114" s="43">
        <v>87</v>
      </c>
      <c r="D114" s="43">
        <v>86</v>
      </c>
      <c r="E114" s="44" t="s">
        <v>104</v>
      </c>
      <c r="F114" s="43" t="s">
        <v>74</v>
      </c>
      <c r="G114" s="43">
        <v>4</v>
      </c>
      <c r="H114" s="43">
        <v>9006</v>
      </c>
      <c r="I114" s="43">
        <v>3824</v>
      </c>
      <c r="J114" s="43">
        <v>69</v>
      </c>
      <c r="K114" s="43">
        <v>107</v>
      </c>
      <c r="L114" s="43">
        <v>42000</v>
      </c>
      <c r="M114" s="43">
        <v>91</v>
      </c>
      <c r="N114" s="43">
        <v>73</v>
      </c>
      <c r="O114" s="43">
        <v>39.1</v>
      </c>
      <c r="P114" s="43">
        <v>23.4</v>
      </c>
      <c r="Q114" s="43">
        <v>1197</v>
      </c>
      <c r="R114" s="43">
        <v>27</v>
      </c>
      <c r="S114" s="43" t="s">
        <v>73</v>
      </c>
      <c r="T114" s="43" t="s">
        <v>84</v>
      </c>
      <c r="U114" s="43" t="s">
        <v>3</v>
      </c>
    </row>
    <row r="115" spans="3:21">
      <c r="C115" s="43">
        <v>88</v>
      </c>
      <c r="D115" s="43">
        <v>81</v>
      </c>
      <c r="E115" s="44" t="s">
        <v>103</v>
      </c>
      <c r="F115" s="43" t="s">
        <v>74</v>
      </c>
      <c r="G115" s="43">
        <v>2</v>
      </c>
      <c r="H115" s="43">
        <v>5245</v>
      </c>
      <c r="I115" s="43">
        <v>2462</v>
      </c>
      <c r="J115" s="43">
        <v>64</v>
      </c>
      <c r="K115" s="43">
        <v>97</v>
      </c>
      <c r="L115" s="43">
        <v>47000</v>
      </c>
      <c r="M115" s="43">
        <v>82</v>
      </c>
      <c r="N115" s="43">
        <v>89</v>
      </c>
      <c r="O115" s="43">
        <v>39</v>
      </c>
      <c r="P115" s="43">
        <v>38</v>
      </c>
      <c r="Q115" s="43">
        <v>1170</v>
      </c>
      <c r="R115" s="43">
        <v>26</v>
      </c>
      <c r="S115" s="43" t="s">
        <v>3</v>
      </c>
      <c r="T115" s="43" t="s">
        <v>73</v>
      </c>
      <c r="U115" s="43" t="s">
        <v>73</v>
      </c>
    </row>
    <row r="116" spans="3:21">
      <c r="C116" s="43">
        <v>89</v>
      </c>
      <c r="D116" s="43" t="s">
        <v>76</v>
      </c>
      <c r="E116" s="44" t="s">
        <v>102</v>
      </c>
      <c r="F116" s="43" t="s">
        <v>74</v>
      </c>
      <c r="G116" s="43">
        <v>4</v>
      </c>
      <c r="H116" s="43">
        <v>10209</v>
      </c>
      <c r="I116" s="43">
        <v>3117</v>
      </c>
      <c r="J116" s="43">
        <v>103</v>
      </c>
      <c r="K116" s="43">
        <v>78</v>
      </c>
      <c r="L116" s="43">
        <v>40000</v>
      </c>
      <c r="M116" s="43">
        <v>107</v>
      </c>
      <c r="N116" s="43">
        <v>89</v>
      </c>
      <c r="O116" s="43">
        <v>38.200000000000003</v>
      </c>
      <c r="P116" s="43">
        <v>31</v>
      </c>
      <c r="Q116" s="43" t="s">
        <v>87</v>
      </c>
      <c r="R116" s="43">
        <v>24</v>
      </c>
      <c r="S116" s="43" t="s">
        <v>73</v>
      </c>
      <c r="T116" s="43" t="s">
        <v>3</v>
      </c>
      <c r="U116" s="43" t="s">
        <v>3</v>
      </c>
    </row>
    <row r="117" spans="3:21">
      <c r="C117" s="43">
        <v>90</v>
      </c>
      <c r="D117" s="43">
        <v>78</v>
      </c>
      <c r="E117" s="44" t="s">
        <v>101</v>
      </c>
      <c r="F117" s="43" t="s">
        <v>74</v>
      </c>
      <c r="G117" s="43">
        <v>2</v>
      </c>
      <c r="H117" s="43">
        <v>6180</v>
      </c>
      <c r="I117" s="43">
        <v>972</v>
      </c>
      <c r="J117" s="43">
        <v>73</v>
      </c>
      <c r="K117" s="43">
        <v>77</v>
      </c>
      <c r="L117" s="43">
        <v>43750</v>
      </c>
      <c r="M117" s="43">
        <v>79</v>
      </c>
      <c r="N117" s="43">
        <v>95</v>
      </c>
      <c r="O117" s="43">
        <v>37.700000000000003</v>
      </c>
      <c r="P117" s="43">
        <v>18</v>
      </c>
      <c r="Q117" s="43">
        <v>1094</v>
      </c>
      <c r="R117" s="43" t="s">
        <v>87</v>
      </c>
      <c r="S117" s="43" t="s">
        <v>3</v>
      </c>
      <c r="T117" s="43" t="s">
        <v>73</v>
      </c>
      <c r="U117" s="43" t="s">
        <v>73</v>
      </c>
    </row>
    <row r="118" spans="3:21">
      <c r="C118" s="43">
        <v>91</v>
      </c>
      <c r="D118" s="43" t="s">
        <v>76</v>
      </c>
      <c r="E118" s="44" t="s">
        <v>100</v>
      </c>
      <c r="F118" s="43" t="s">
        <v>74</v>
      </c>
      <c r="G118" s="43">
        <v>2</v>
      </c>
      <c r="H118" s="43">
        <v>9060</v>
      </c>
      <c r="I118" s="43">
        <v>802</v>
      </c>
      <c r="J118" s="43">
        <v>99</v>
      </c>
      <c r="K118" s="43">
        <v>24</v>
      </c>
      <c r="L118" s="43">
        <v>44500</v>
      </c>
      <c r="M118" s="43">
        <v>48</v>
      </c>
      <c r="N118" s="43">
        <v>83</v>
      </c>
      <c r="O118" s="43">
        <v>37.6</v>
      </c>
      <c r="P118" s="43">
        <v>19</v>
      </c>
      <c r="Q118" s="43">
        <v>1060</v>
      </c>
      <c r="R118" s="43">
        <v>23.2</v>
      </c>
      <c r="S118" s="43" t="s">
        <v>73</v>
      </c>
      <c r="T118" s="43" t="s">
        <v>3</v>
      </c>
      <c r="U118" s="43" t="s">
        <v>73</v>
      </c>
    </row>
    <row r="119" spans="3:21">
      <c r="C119" s="43">
        <v>92</v>
      </c>
      <c r="D119" s="43">
        <v>77</v>
      </c>
      <c r="E119" s="44" t="s">
        <v>99</v>
      </c>
      <c r="F119" s="43" t="s">
        <v>74</v>
      </c>
      <c r="G119" s="43">
        <v>4</v>
      </c>
      <c r="H119" s="43">
        <v>7485</v>
      </c>
      <c r="I119" s="43">
        <v>3333</v>
      </c>
      <c r="J119" s="43">
        <v>74</v>
      </c>
      <c r="K119" s="43">
        <v>60</v>
      </c>
      <c r="L119" s="43">
        <v>45000</v>
      </c>
      <c r="M119" s="43">
        <v>92</v>
      </c>
      <c r="N119" s="43">
        <v>108</v>
      </c>
      <c r="O119" s="43">
        <v>37.299999999999997</v>
      </c>
      <c r="P119" s="43">
        <v>50.5</v>
      </c>
      <c r="Q119" s="43">
        <v>1140</v>
      </c>
      <c r="R119" s="43">
        <v>25</v>
      </c>
      <c r="S119" s="43" t="s">
        <v>3</v>
      </c>
      <c r="T119" s="43" t="s">
        <v>73</v>
      </c>
      <c r="U119" s="43" t="s">
        <v>73</v>
      </c>
    </row>
    <row r="120" spans="3:21">
      <c r="C120" s="43">
        <v>93</v>
      </c>
      <c r="D120" s="43">
        <v>89</v>
      </c>
      <c r="E120" s="44" t="s">
        <v>98</v>
      </c>
      <c r="F120" s="43" t="s">
        <v>74</v>
      </c>
      <c r="G120" s="43">
        <v>4</v>
      </c>
      <c r="H120" s="43">
        <v>11782</v>
      </c>
      <c r="I120" s="43">
        <v>2918</v>
      </c>
      <c r="J120" s="43">
        <v>80</v>
      </c>
      <c r="K120" s="43">
        <v>88</v>
      </c>
      <c r="L120" s="43">
        <v>42000</v>
      </c>
      <c r="M120" s="43">
        <v>33</v>
      </c>
      <c r="N120" s="43">
        <v>73</v>
      </c>
      <c r="O120" s="43">
        <v>36.9</v>
      </c>
      <c r="P120" s="43">
        <v>56</v>
      </c>
      <c r="Q120" s="43">
        <v>1194</v>
      </c>
      <c r="R120" s="43">
        <v>27</v>
      </c>
      <c r="S120" s="43" t="s">
        <v>73</v>
      </c>
      <c r="T120" s="43" t="s">
        <v>73</v>
      </c>
      <c r="U120" s="43" t="s">
        <v>73</v>
      </c>
    </row>
    <row r="121" spans="3:21">
      <c r="C121" s="43">
        <v>94</v>
      </c>
      <c r="D121" s="43">
        <v>73</v>
      </c>
      <c r="E121" s="44" t="s">
        <v>97</v>
      </c>
      <c r="F121" s="43" t="s">
        <v>74</v>
      </c>
      <c r="G121" s="43">
        <v>4</v>
      </c>
      <c r="H121" s="43">
        <v>9390</v>
      </c>
      <c r="I121" s="43">
        <v>3275</v>
      </c>
      <c r="J121" s="43">
        <v>57</v>
      </c>
      <c r="K121" s="43">
        <v>95</v>
      </c>
      <c r="L121" s="43">
        <v>43500</v>
      </c>
      <c r="M121" s="43">
        <v>106</v>
      </c>
      <c r="N121" s="43">
        <v>104</v>
      </c>
      <c r="O121" s="43">
        <v>36.4</v>
      </c>
      <c r="P121" s="43">
        <v>37.799999999999997</v>
      </c>
      <c r="Q121" s="43">
        <v>1055</v>
      </c>
      <c r="R121" s="43">
        <v>22.3</v>
      </c>
      <c r="S121" s="43" t="s">
        <v>96</v>
      </c>
      <c r="T121" s="43" t="s">
        <v>3</v>
      </c>
      <c r="U121" s="43" t="s">
        <v>84</v>
      </c>
    </row>
    <row r="122" spans="3:21">
      <c r="C122" s="43">
        <v>95</v>
      </c>
      <c r="D122" s="43">
        <v>83</v>
      </c>
      <c r="E122" s="44" t="s">
        <v>95</v>
      </c>
      <c r="F122" s="43" t="s">
        <v>74</v>
      </c>
      <c r="G122" s="43">
        <v>4</v>
      </c>
      <c r="H122" s="43">
        <v>7634</v>
      </c>
      <c r="I122" s="43">
        <v>2973</v>
      </c>
      <c r="J122" s="43">
        <v>63</v>
      </c>
      <c r="K122" s="43">
        <v>105</v>
      </c>
      <c r="L122" s="43">
        <v>45000</v>
      </c>
      <c r="M122" s="43">
        <v>84</v>
      </c>
      <c r="N122" s="43">
        <v>102</v>
      </c>
      <c r="O122" s="43">
        <v>35.9</v>
      </c>
      <c r="P122" s="43">
        <v>28.8</v>
      </c>
      <c r="Q122" s="43">
        <v>1116</v>
      </c>
      <c r="R122" s="43">
        <v>24.8</v>
      </c>
      <c r="S122" s="43" t="s">
        <v>3</v>
      </c>
      <c r="T122" s="43" t="s">
        <v>73</v>
      </c>
      <c r="U122" s="43" t="s">
        <v>73</v>
      </c>
    </row>
    <row r="123" spans="3:21">
      <c r="C123" s="43">
        <v>96</v>
      </c>
      <c r="D123" s="43">
        <v>76</v>
      </c>
      <c r="E123" s="44" t="s">
        <v>94</v>
      </c>
      <c r="F123" s="43" t="s">
        <v>74</v>
      </c>
      <c r="G123" s="43">
        <v>2</v>
      </c>
      <c r="H123" s="43">
        <v>6968</v>
      </c>
      <c r="I123" s="43">
        <v>2183</v>
      </c>
      <c r="J123" s="43">
        <v>65</v>
      </c>
      <c r="K123" s="43">
        <v>91</v>
      </c>
      <c r="L123" s="43">
        <v>37810</v>
      </c>
      <c r="M123" s="43">
        <v>71</v>
      </c>
      <c r="N123" s="43">
        <v>83</v>
      </c>
      <c r="O123" s="43">
        <v>34.9</v>
      </c>
      <c r="P123" s="43">
        <v>32</v>
      </c>
      <c r="Q123" s="43">
        <v>1186</v>
      </c>
      <c r="R123" s="43">
        <v>25</v>
      </c>
      <c r="S123" s="43" t="s">
        <v>3</v>
      </c>
      <c r="T123" s="43" t="s">
        <v>73</v>
      </c>
      <c r="U123" s="43" t="s">
        <v>73</v>
      </c>
    </row>
    <row r="124" spans="3:21">
      <c r="C124" s="43">
        <v>97</v>
      </c>
      <c r="D124" s="43" t="s">
        <v>76</v>
      </c>
      <c r="E124" s="44" t="s">
        <v>93</v>
      </c>
      <c r="F124" s="43" t="s">
        <v>74</v>
      </c>
      <c r="G124" s="43">
        <v>4</v>
      </c>
      <c r="H124" s="43">
        <v>7013</v>
      </c>
      <c r="I124" s="43">
        <v>17966</v>
      </c>
      <c r="J124" s="43">
        <v>94</v>
      </c>
      <c r="K124" s="43">
        <v>90</v>
      </c>
      <c r="L124" s="43">
        <v>42919</v>
      </c>
      <c r="M124" s="43">
        <v>74</v>
      </c>
      <c r="N124" s="43">
        <v>89</v>
      </c>
      <c r="O124" s="43">
        <v>34.1</v>
      </c>
      <c r="P124" s="43">
        <v>25</v>
      </c>
      <c r="Q124" s="43">
        <v>1140</v>
      </c>
      <c r="R124" s="43">
        <v>25</v>
      </c>
      <c r="S124" s="43" t="s">
        <v>73</v>
      </c>
      <c r="T124" s="43" t="s">
        <v>73</v>
      </c>
      <c r="U124" s="43" t="s">
        <v>73</v>
      </c>
    </row>
    <row r="125" spans="3:21">
      <c r="C125" s="43">
        <v>98</v>
      </c>
      <c r="D125" s="43">
        <v>87</v>
      </c>
      <c r="E125" s="44" t="s">
        <v>92</v>
      </c>
      <c r="F125" s="43" t="s">
        <v>74</v>
      </c>
      <c r="G125" s="43">
        <v>4</v>
      </c>
      <c r="H125" s="43">
        <v>8532</v>
      </c>
      <c r="I125" s="43">
        <v>1712</v>
      </c>
      <c r="J125" s="43">
        <v>95</v>
      </c>
      <c r="K125" s="43">
        <v>74</v>
      </c>
      <c r="L125" s="43">
        <v>45000</v>
      </c>
      <c r="M125" s="43">
        <v>96</v>
      </c>
      <c r="N125" s="43">
        <v>95</v>
      </c>
      <c r="O125" s="43">
        <v>32.5</v>
      </c>
      <c r="P125" s="43">
        <v>17</v>
      </c>
      <c r="Q125" s="43">
        <v>1166</v>
      </c>
      <c r="R125" s="43">
        <v>25</v>
      </c>
      <c r="S125" s="43" t="s">
        <v>73</v>
      </c>
      <c r="T125" s="43" t="s">
        <v>73</v>
      </c>
      <c r="U125" s="43" t="s">
        <v>73</v>
      </c>
    </row>
    <row r="126" spans="3:21">
      <c r="C126" s="43">
        <v>99</v>
      </c>
      <c r="D126" s="43" t="s">
        <v>76</v>
      </c>
      <c r="E126" s="44" t="s">
        <v>91</v>
      </c>
      <c r="F126" s="43" t="s">
        <v>74</v>
      </c>
      <c r="G126" s="43">
        <v>2</v>
      </c>
      <c r="H126" s="43">
        <v>7268</v>
      </c>
      <c r="I126" s="43">
        <v>761</v>
      </c>
      <c r="J126" s="43">
        <v>110</v>
      </c>
      <c r="K126" s="43">
        <v>2</v>
      </c>
      <c r="L126" s="43">
        <v>42000</v>
      </c>
      <c r="M126" s="43">
        <v>87</v>
      </c>
      <c r="N126" s="43">
        <v>64</v>
      </c>
      <c r="O126" s="43">
        <v>31.8</v>
      </c>
      <c r="P126" s="43">
        <v>15.2</v>
      </c>
      <c r="Q126" s="43">
        <v>1139</v>
      </c>
      <c r="R126" s="43" t="s">
        <v>87</v>
      </c>
      <c r="S126" s="43" t="s">
        <v>3</v>
      </c>
      <c r="T126" s="43" t="s">
        <v>3</v>
      </c>
      <c r="U126" s="43" t="s">
        <v>73</v>
      </c>
    </row>
    <row r="127" spans="3:21">
      <c r="C127" s="43">
        <v>100</v>
      </c>
      <c r="D127" s="43">
        <v>97</v>
      </c>
      <c r="E127" s="44" t="s">
        <v>90</v>
      </c>
      <c r="F127" s="43" t="s">
        <v>85</v>
      </c>
      <c r="G127" s="43">
        <v>4</v>
      </c>
      <c r="H127" s="43">
        <v>30130</v>
      </c>
      <c r="I127" s="43">
        <v>1771</v>
      </c>
      <c r="J127" s="43">
        <v>106</v>
      </c>
      <c r="K127" s="43">
        <v>89</v>
      </c>
      <c r="L127" s="43">
        <v>48950</v>
      </c>
      <c r="M127" s="43">
        <v>101</v>
      </c>
      <c r="N127" s="43">
        <v>73</v>
      </c>
      <c r="O127" s="43">
        <v>31.3</v>
      </c>
      <c r="P127" s="43">
        <v>26</v>
      </c>
      <c r="Q127" s="43">
        <v>1173</v>
      </c>
      <c r="R127" s="43">
        <v>26</v>
      </c>
      <c r="S127" s="43" t="s">
        <v>73</v>
      </c>
      <c r="T127" s="43" t="s">
        <v>3</v>
      </c>
      <c r="U127" s="43" t="s">
        <v>3</v>
      </c>
    </row>
    <row r="128" spans="3:21">
      <c r="C128" s="43">
        <v>101</v>
      </c>
      <c r="D128" s="43">
        <v>82</v>
      </c>
      <c r="E128" s="44" t="s">
        <v>89</v>
      </c>
      <c r="F128" s="43" t="s">
        <v>74</v>
      </c>
      <c r="G128" s="43">
        <v>4</v>
      </c>
      <c r="H128" s="43">
        <v>5656</v>
      </c>
      <c r="I128" s="43">
        <v>1765</v>
      </c>
      <c r="J128" s="43">
        <v>85</v>
      </c>
      <c r="K128" s="43">
        <v>70</v>
      </c>
      <c r="L128" s="43">
        <v>39400</v>
      </c>
      <c r="M128" s="43">
        <v>97</v>
      </c>
      <c r="N128" s="43">
        <v>95</v>
      </c>
      <c r="O128" s="43">
        <v>30.5</v>
      </c>
      <c r="P128" s="43">
        <v>32</v>
      </c>
      <c r="Q128" s="43">
        <v>1085</v>
      </c>
      <c r="R128" s="43">
        <v>23</v>
      </c>
      <c r="S128" s="43" t="s">
        <v>73</v>
      </c>
      <c r="T128" s="43" t="s">
        <v>73</v>
      </c>
      <c r="U128" s="43" t="s">
        <v>3</v>
      </c>
    </row>
    <row r="129" spans="3:21">
      <c r="C129" s="43">
        <v>102</v>
      </c>
      <c r="D129" s="43">
        <v>96</v>
      </c>
      <c r="E129" s="44" t="s">
        <v>88</v>
      </c>
      <c r="F129" s="43" t="s">
        <v>74</v>
      </c>
      <c r="G129" s="43">
        <v>4</v>
      </c>
      <c r="H129" s="43">
        <v>6948</v>
      </c>
      <c r="I129" s="43">
        <v>2846</v>
      </c>
      <c r="J129" s="43">
        <v>86</v>
      </c>
      <c r="K129" s="43">
        <v>42</v>
      </c>
      <c r="L129" s="43">
        <v>36825</v>
      </c>
      <c r="M129" s="43">
        <v>60</v>
      </c>
      <c r="N129" s="43">
        <v>104</v>
      </c>
      <c r="O129" s="43">
        <v>30.3</v>
      </c>
      <c r="P129" s="43">
        <v>35.799999999999997</v>
      </c>
      <c r="Q129" s="43" t="s">
        <v>87</v>
      </c>
      <c r="R129" s="43">
        <v>24.5</v>
      </c>
      <c r="S129" s="43" t="s">
        <v>3</v>
      </c>
      <c r="T129" s="43" t="s">
        <v>84</v>
      </c>
      <c r="U129" s="43" t="s">
        <v>3</v>
      </c>
    </row>
    <row r="130" spans="3:21">
      <c r="C130" s="43">
        <v>103</v>
      </c>
      <c r="D130" s="43">
        <v>95</v>
      </c>
      <c r="E130" s="44" t="s">
        <v>86</v>
      </c>
      <c r="F130" s="43" t="s">
        <v>85</v>
      </c>
      <c r="G130" s="43">
        <v>4</v>
      </c>
      <c r="H130" s="43">
        <v>30400</v>
      </c>
      <c r="I130" s="43">
        <v>1507</v>
      </c>
      <c r="J130" s="43">
        <v>105</v>
      </c>
      <c r="K130" s="43">
        <v>66</v>
      </c>
      <c r="L130" s="43">
        <v>46800</v>
      </c>
      <c r="M130" s="43">
        <v>94</v>
      </c>
      <c r="N130" s="43">
        <v>73</v>
      </c>
      <c r="O130" s="43">
        <v>29.7</v>
      </c>
      <c r="P130" s="43">
        <v>25</v>
      </c>
      <c r="Q130" s="43">
        <v>1166</v>
      </c>
      <c r="R130" s="43">
        <v>26</v>
      </c>
      <c r="S130" s="43" t="s">
        <v>84</v>
      </c>
      <c r="T130" s="43" t="s">
        <v>3</v>
      </c>
      <c r="U130" s="43" t="s">
        <v>3</v>
      </c>
    </row>
    <row r="131" spans="3:21">
      <c r="C131" s="43">
        <v>104</v>
      </c>
      <c r="D131" s="43">
        <v>88</v>
      </c>
      <c r="E131" s="44" t="s">
        <v>83</v>
      </c>
      <c r="F131" s="43" t="s">
        <v>74</v>
      </c>
      <c r="G131" s="43">
        <v>4</v>
      </c>
      <c r="H131" s="43">
        <v>5233</v>
      </c>
      <c r="I131" s="43">
        <v>1637</v>
      </c>
      <c r="J131" s="43">
        <v>102</v>
      </c>
      <c r="K131" s="43">
        <v>98</v>
      </c>
      <c r="L131" s="43">
        <v>47400</v>
      </c>
      <c r="M131" s="43">
        <v>72</v>
      </c>
      <c r="N131" s="43">
        <v>95</v>
      </c>
      <c r="O131" s="43">
        <v>29.6</v>
      </c>
      <c r="P131" s="43">
        <v>21</v>
      </c>
      <c r="Q131" s="43">
        <v>1174</v>
      </c>
      <c r="R131" s="43">
        <v>25.9</v>
      </c>
      <c r="S131" s="43" t="s">
        <v>3</v>
      </c>
      <c r="T131" s="43" t="s">
        <v>3</v>
      </c>
      <c r="U131" s="43" t="s">
        <v>73</v>
      </c>
    </row>
    <row r="132" spans="3:21">
      <c r="C132" s="43">
        <v>105</v>
      </c>
      <c r="D132" s="43">
        <v>94</v>
      </c>
      <c r="E132" s="44" t="s">
        <v>82</v>
      </c>
      <c r="F132" s="43" t="s">
        <v>74</v>
      </c>
      <c r="G132" s="43">
        <v>4</v>
      </c>
      <c r="H132" s="43">
        <v>13534</v>
      </c>
      <c r="I132" s="43">
        <v>2065</v>
      </c>
      <c r="J132" s="43">
        <v>109</v>
      </c>
      <c r="K132" s="43">
        <v>27</v>
      </c>
      <c r="L132" s="43">
        <v>40000</v>
      </c>
      <c r="M132" s="43">
        <v>69</v>
      </c>
      <c r="N132" s="43">
        <v>89</v>
      </c>
      <c r="O132" s="43">
        <v>28.2</v>
      </c>
      <c r="P132" s="43">
        <v>22</v>
      </c>
      <c r="Q132" s="43">
        <v>1070</v>
      </c>
      <c r="R132" s="43">
        <v>23</v>
      </c>
      <c r="S132" s="43" t="s">
        <v>3</v>
      </c>
      <c r="T132" s="43" t="s">
        <v>3</v>
      </c>
      <c r="U132" s="43" t="s">
        <v>3</v>
      </c>
    </row>
    <row r="133" spans="3:21">
      <c r="C133" s="43">
        <v>106</v>
      </c>
      <c r="D133" s="43" t="s">
        <v>76</v>
      </c>
      <c r="E133" s="44" t="s">
        <v>81</v>
      </c>
      <c r="F133" s="43" t="s">
        <v>74</v>
      </c>
      <c r="G133" s="43">
        <v>4</v>
      </c>
      <c r="H133" s="43">
        <v>6334</v>
      </c>
      <c r="I133" s="43">
        <v>2505</v>
      </c>
      <c r="J133" s="43">
        <v>93</v>
      </c>
      <c r="K133" s="43">
        <v>22</v>
      </c>
      <c r="L133" s="43">
        <v>36000</v>
      </c>
      <c r="M133" s="43">
        <v>88</v>
      </c>
      <c r="N133" s="43">
        <v>108</v>
      </c>
      <c r="O133" s="43">
        <v>26.3</v>
      </c>
      <c r="P133" s="43">
        <v>41.8</v>
      </c>
      <c r="Q133" s="43">
        <v>1070</v>
      </c>
      <c r="R133" s="43">
        <v>23</v>
      </c>
      <c r="S133" s="43" t="s">
        <v>3</v>
      </c>
      <c r="T133" s="43" t="s">
        <v>73</v>
      </c>
      <c r="U133" s="43" t="s">
        <v>3</v>
      </c>
    </row>
    <row r="134" spans="3:21">
      <c r="C134" s="43">
        <v>107</v>
      </c>
      <c r="D134" s="43">
        <v>98</v>
      </c>
      <c r="E134" s="44" t="s">
        <v>80</v>
      </c>
      <c r="F134" s="43" t="s">
        <v>74</v>
      </c>
      <c r="G134" s="43">
        <v>2</v>
      </c>
      <c r="H134" s="43">
        <v>3738</v>
      </c>
      <c r="I134" s="43">
        <v>3738</v>
      </c>
      <c r="J134" s="43">
        <v>74</v>
      </c>
      <c r="K134" s="43">
        <v>93</v>
      </c>
      <c r="L134" s="43">
        <v>40000</v>
      </c>
      <c r="M134" s="43">
        <v>98</v>
      </c>
      <c r="N134" s="43">
        <v>108</v>
      </c>
      <c r="O134" s="43">
        <v>25.8</v>
      </c>
      <c r="P134" s="43">
        <v>61</v>
      </c>
      <c r="Q134" s="43">
        <v>958</v>
      </c>
      <c r="R134" s="43">
        <v>19</v>
      </c>
      <c r="S134" s="43" t="s">
        <v>73</v>
      </c>
      <c r="T134" s="43" t="s">
        <v>73</v>
      </c>
      <c r="U134" s="43" t="s">
        <v>73</v>
      </c>
    </row>
    <row r="135" spans="3:21">
      <c r="C135" s="43">
        <v>108</v>
      </c>
      <c r="D135" s="43">
        <v>99</v>
      </c>
      <c r="E135" s="44" t="s">
        <v>79</v>
      </c>
      <c r="F135" s="43" t="s">
        <v>74</v>
      </c>
      <c r="G135" s="43">
        <v>4</v>
      </c>
      <c r="H135" s="43">
        <v>13348</v>
      </c>
      <c r="I135" s="43">
        <v>5013</v>
      </c>
      <c r="J135" s="43">
        <v>108</v>
      </c>
      <c r="K135" s="43">
        <v>62</v>
      </c>
      <c r="L135" s="43">
        <v>47500</v>
      </c>
      <c r="M135" s="43">
        <v>108</v>
      </c>
      <c r="N135" s="43">
        <v>104</v>
      </c>
      <c r="O135" s="43">
        <v>25.1</v>
      </c>
      <c r="P135" s="43">
        <v>33.9</v>
      </c>
      <c r="Q135" s="43">
        <v>1107</v>
      </c>
      <c r="R135" s="43">
        <v>24</v>
      </c>
      <c r="S135" s="43" t="s">
        <v>3</v>
      </c>
      <c r="T135" s="43" t="s">
        <v>3</v>
      </c>
      <c r="U135" s="43" t="s">
        <v>3</v>
      </c>
    </row>
    <row r="136" spans="3:21">
      <c r="C136" s="43">
        <v>109</v>
      </c>
      <c r="D136" s="43" t="s">
        <v>76</v>
      </c>
      <c r="E136" s="44" t="s">
        <v>78</v>
      </c>
      <c r="F136" s="43" t="s">
        <v>74</v>
      </c>
      <c r="G136" s="43">
        <v>4</v>
      </c>
      <c r="H136" s="43">
        <v>6980</v>
      </c>
      <c r="I136" s="43">
        <v>1770</v>
      </c>
      <c r="J136" s="43">
        <v>104</v>
      </c>
      <c r="K136" s="43">
        <v>101</v>
      </c>
      <c r="L136" s="43">
        <v>40000</v>
      </c>
      <c r="M136" s="43">
        <v>26</v>
      </c>
      <c r="N136" s="43">
        <v>95</v>
      </c>
      <c r="O136" s="43">
        <v>24.6</v>
      </c>
      <c r="P136" s="43">
        <v>23</v>
      </c>
      <c r="Q136" s="43">
        <v>1085</v>
      </c>
      <c r="R136" s="43">
        <v>23</v>
      </c>
      <c r="S136" s="43" t="s">
        <v>3</v>
      </c>
      <c r="T136" s="43" t="s">
        <v>73</v>
      </c>
      <c r="U136" s="43" t="s">
        <v>3</v>
      </c>
    </row>
    <row r="137" spans="3:21">
      <c r="C137" s="43">
        <v>110</v>
      </c>
      <c r="D137" s="43" t="s">
        <v>76</v>
      </c>
      <c r="E137" s="44" t="s">
        <v>77</v>
      </c>
      <c r="F137" s="43" t="s">
        <v>74</v>
      </c>
      <c r="G137" s="43">
        <v>4</v>
      </c>
      <c r="H137" s="43">
        <v>7944</v>
      </c>
      <c r="I137" s="43">
        <v>1840</v>
      </c>
      <c r="J137" s="43">
        <v>100</v>
      </c>
      <c r="K137" s="43">
        <v>108</v>
      </c>
      <c r="L137" s="43">
        <v>39188</v>
      </c>
      <c r="M137" s="43">
        <v>104</v>
      </c>
      <c r="N137" s="43">
        <v>95</v>
      </c>
      <c r="O137" s="43">
        <v>24.1</v>
      </c>
      <c r="P137" s="43">
        <v>28</v>
      </c>
      <c r="Q137" s="43">
        <v>1117</v>
      </c>
      <c r="R137" s="43">
        <v>24</v>
      </c>
      <c r="S137" s="43" t="s">
        <v>73</v>
      </c>
      <c r="T137" s="43" t="s">
        <v>3</v>
      </c>
      <c r="U137" s="43" t="s">
        <v>3</v>
      </c>
    </row>
    <row r="138" spans="3:21">
      <c r="C138" s="41">
        <v>111</v>
      </c>
      <c r="D138" s="41" t="s">
        <v>76</v>
      </c>
      <c r="E138" s="42" t="s">
        <v>75</v>
      </c>
      <c r="F138" s="41" t="s">
        <v>74</v>
      </c>
      <c r="G138" s="41">
        <v>4</v>
      </c>
      <c r="H138" s="41">
        <v>3846</v>
      </c>
      <c r="I138" s="41">
        <v>5628</v>
      </c>
      <c r="J138" s="41">
        <v>110</v>
      </c>
      <c r="K138" s="41">
        <v>96</v>
      </c>
      <c r="L138" s="41">
        <v>45000</v>
      </c>
      <c r="M138" s="41">
        <v>89</v>
      </c>
      <c r="N138" s="41">
        <v>108</v>
      </c>
      <c r="O138" s="41">
        <v>23.4</v>
      </c>
      <c r="P138" s="41">
        <v>72.900000000000006</v>
      </c>
      <c r="Q138" s="41">
        <v>1157</v>
      </c>
      <c r="R138" s="41">
        <v>25.3</v>
      </c>
      <c r="S138" s="41" t="s">
        <v>3</v>
      </c>
      <c r="T138" s="41" t="s">
        <v>73</v>
      </c>
      <c r="U138" s="41" t="s">
        <v>3</v>
      </c>
    </row>
  </sheetData>
  <mergeCells count="13">
    <mergeCell ref="A1:E1"/>
    <mergeCell ref="C4:D4"/>
    <mergeCell ref="C16:D16"/>
    <mergeCell ref="C6:D6"/>
    <mergeCell ref="C7:D7"/>
    <mergeCell ref="C8:D8"/>
    <mergeCell ref="C5:D5"/>
    <mergeCell ref="C10:E10"/>
    <mergeCell ref="C13:D13"/>
    <mergeCell ref="C14:D14"/>
    <mergeCell ref="C15:D15"/>
    <mergeCell ref="C12:D12"/>
    <mergeCell ref="C9:D9"/>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K31"/>
  <sheetViews>
    <sheetView workbookViewId="0">
      <selection activeCell="F18" sqref="F18"/>
    </sheetView>
  </sheetViews>
  <sheetFormatPr defaultColWidth="9.140625" defaultRowHeight="15"/>
  <cols>
    <col min="1" max="1" width="1.42578125" style="151" customWidth="1"/>
    <col min="2" max="6" width="9.140625" style="151"/>
    <col min="7" max="7" width="12" style="151" customWidth="1"/>
    <col min="8" max="16384" width="9.140625" style="151"/>
  </cols>
  <sheetData>
    <row r="1" spans="1:11" ht="21">
      <c r="A1" s="159" t="s">
        <v>264</v>
      </c>
      <c r="B1" s="158"/>
      <c r="C1" s="158"/>
      <c r="D1" s="158"/>
      <c r="E1" s="158"/>
      <c r="F1" s="158"/>
      <c r="G1" s="158"/>
      <c r="H1" s="158"/>
      <c r="I1" s="157"/>
    </row>
    <row r="3" spans="1:11">
      <c r="B3" s="154" t="s">
        <v>265</v>
      </c>
      <c r="C3" s="69" t="s">
        <v>390</v>
      </c>
      <c r="D3" s="69"/>
      <c r="E3" s="69"/>
      <c r="F3" s="69"/>
      <c r="G3" s="69"/>
      <c r="H3" s="134">
        <v>31</v>
      </c>
      <c r="I3" s="66"/>
      <c r="J3" s="66"/>
    </row>
    <row r="4" spans="1:11">
      <c r="C4" s="69" t="s">
        <v>424</v>
      </c>
      <c r="D4" s="66"/>
      <c r="E4" s="66"/>
      <c r="F4" s="66"/>
      <c r="G4" s="66"/>
      <c r="H4" s="134">
        <v>21</v>
      </c>
      <c r="I4" s="66"/>
      <c r="J4" s="66"/>
    </row>
    <row r="5" spans="1:11">
      <c r="C5" s="69" t="s">
        <v>425</v>
      </c>
      <c r="D5" s="66"/>
      <c r="E5" s="66"/>
      <c r="F5" s="66"/>
      <c r="G5" s="66"/>
      <c r="H5" s="134">
        <v>9</v>
      </c>
      <c r="I5" s="66"/>
      <c r="J5" s="66"/>
    </row>
    <row r="6" spans="1:11">
      <c r="C6" s="66"/>
      <c r="D6" s="66"/>
      <c r="E6" s="66"/>
      <c r="F6" s="66"/>
      <c r="G6" s="66"/>
      <c r="H6" s="134">
        <v>22</v>
      </c>
      <c r="I6" s="66"/>
      <c r="J6" s="66"/>
    </row>
    <row r="7" spans="1:11">
      <c r="C7" s="66"/>
      <c r="D7" s="66"/>
      <c r="E7" s="66"/>
      <c r="F7" s="66"/>
      <c r="G7" s="66"/>
      <c r="H7" s="134">
        <v>5</v>
      </c>
      <c r="I7" s="66"/>
      <c r="J7" s="66"/>
    </row>
    <row r="8" spans="1:11">
      <c r="C8" s="66"/>
      <c r="D8" s="66"/>
      <c r="E8" s="66"/>
      <c r="F8" s="66"/>
      <c r="G8" s="66"/>
      <c r="H8" s="134">
        <v>2</v>
      </c>
      <c r="I8" s="66"/>
      <c r="J8" s="66"/>
    </row>
    <row r="9" spans="1:11">
      <c r="C9" s="66"/>
      <c r="D9" s="66"/>
      <c r="E9" s="66"/>
      <c r="F9" s="66"/>
      <c r="G9" s="66"/>
      <c r="H9" s="134">
        <v>18</v>
      </c>
      <c r="I9" s="66"/>
      <c r="J9" s="66"/>
    </row>
    <row r="10" spans="1:11">
      <c r="C10" s="66"/>
      <c r="D10" s="66"/>
      <c r="E10" s="66"/>
      <c r="F10" s="66"/>
      <c r="G10" s="66"/>
      <c r="H10" s="134">
        <v>7</v>
      </c>
      <c r="I10" s="66"/>
      <c r="J10" s="66"/>
    </row>
    <row r="11" spans="1:11">
      <c r="C11" s="66"/>
      <c r="D11" s="66"/>
      <c r="E11" s="66"/>
      <c r="F11" s="66"/>
      <c r="G11" s="66"/>
      <c r="H11" s="134">
        <v>22</v>
      </c>
      <c r="I11" s="18" t="s">
        <v>402</v>
      </c>
      <c r="K11" s="156">
        <f t="array" ref="K11">AVERAGE(LARGE(Data1, {1,2,3}))</f>
        <v>25</v>
      </c>
    </row>
    <row r="12" spans="1:11">
      <c r="C12" s="66"/>
      <c r="D12" s="66"/>
      <c r="E12" s="66"/>
      <c r="F12" s="66"/>
      <c r="G12" s="66"/>
      <c r="H12" s="134">
        <v>4</v>
      </c>
      <c r="I12" s="18" t="s">
        <v>403</v>
      </c>
      <c r="K12" s="156">
        <f t="array" ref="K12">SUM(SMALL(Data1, {1,2,3}))</f>
        <v>11</v>
      </c>
    </row>
    <row r="13" spans="1:11">
      <c r="C13" s="155"/>
      <c r="D13" s="155"/>
      <c r="E13" s="155"/>
      <c r="F13" s="155"/>
      <c r="G13" s="155"/>
      <c r="H13" s="155"/>
      <c r="I13" s="155"/>
      <c r="J13" s="155"/>
    </row>
    <row r="14" spans="1:11">
      <c r="B14" s="154" t="s">
        <v>266</v>
      </c>
      <c r="C14" s="69" t="s">
        <v>392</v>
      </c>
      <c r="D14" s="68"/>
      <c r="E14" s="68"/>
      <c r="F14" s="68"/>
      <c r="G14" s="68"/>
      <c r="H14" s="68"/>
      <c r="I14" s="68"/>
      <c r="J14" s="68"/>
    </row>
    <row r="15" spans="1:11">
      <c r="C15" s="93" t="s">
        <v>261</v>
      </c>
      <c r="D15" s="92"/>
      <c r="E15" s="92"/>
      <c r="F15" s="92"/>
      <c r="G15" s="92"/>
      <c r="H15" s="92"/>
      <c r="I15" s="92"/>
      <c r="J15" s="68"/>
    </row>
    <row r="16" spans="1:11" ht="15.75">
      <c r="C16" s="91"/>
      <c r="D16" s="67"/>
      <c r="E16" s="67"/>
      <c r="F16" s="67"/>
      <c r="G16" s="67"/>
      <c r="H16" s="67"/>
      <c r="I16" s="67"/>
    </row>
    <row r="17" spans="3:11">
      <c r="C17" s="90" t="s">
        <v>232</v>
      </c>
      <c r="D17" s="90" t="s">
        <v>260</v>
      </c>
      <c r="E17" s="90" t="s">
        <v>259</v>
      </c>
      <c r="F17" s="90" t="s">
        <v>258</v>
      </c>
      <c r="G17" s="66"/>
      <c r="H17" s="66"/>
      <c r="I17" s="66"/>
    </row>
    <row r="18" spans="3:11">
      <c r="C18" s="85">
        <f t="shared" ref="C18:C23" ca="1" si="0">DATE(YEAR(TODAY()),2,8)</f>
        <v>43504</v>
      </c>
      <c r="D18" s="66" t="s">
        <v>404</v>
      </c>
      <c r="E18" s="152">
        <v>4</v>
      </c>
      <c r="F18" s="84">
        <v>253</v>
      </c>
      <c r="G18" s="175"/>
      <c r="H18" s="68"/>
      <c r="I18" s="68"/>
    </row>
    <row r="19" spans="3:11">
      <c r="C19" s="85">
        <f t="shared" ca="1" si="0"/>
        <v>43504</v>
      </c>
      <c r="D19" s="66" t="s">
        <v>405</v>
      </c>
      <c r="E19" s="152">
        <v>8</v>
      </c>
      <c r="F19" s="84">
        <v>182</v>
      </c>
      <c r="G19" s="68"/>
      <c r="H19" s="68"/>
      <c r="I19" s="68"/>
    </row>
    <row r="20" spans="3:11">
      <c r="C20" s="85">
        <f t="shared" ca="1" si="0"/>
        <v>43504</v>
      </c>
      <c r="D20" s="66" t="s">
        <v>406</v>
      </c>
      <c r="E20" s="152">
        <v>3</v>
      </c>
      <c r="F20" s="84">
        <v>119</v>
      </c>
      <c r="G20" s="89"/>
      <c r="H20" s="68"/>
      <c r="I20" s="68"/>
    </row>
    <row r="21" spans="3:11">
      <c r="C21" s="85">
        <f t="shared" ca="1" si="0"/>
        <v>43504</v>
      </c>
      <c r="D21" s="66" t="s">
        <v>404</v>
      </c>
      <c r="E21" s="152">
        <v>4</v>
      </c>
      <c r="F21" s="84">
        <v>163</v>
      </c>
      <c r="H21" s="87"/>
      <c r="I21" s="88" t="s">
        <v>404</v>
      </c>
      <c r="J21" s="88" t="s">
        <v>406</v>
      </c>
      <c r="K21" s="88" t="s">
        <v>405</v>
      </c>
    </row>
    <row r="22" spans="3:11">
      <c r="C22" s="85">
        <f t="shared" ca="1" si="0"/>
        <v>43504</v>
      </c>
      <c r="D22" s="66" t="s">
        <v>405</v>
      </c>
      <c r="E22" s="152">
        <v>8</v>
      </c>
      <c r="F22" s="84">
        <v>132</v>
      </c>
      <c r="H22" s="87">
        <f ca="1">DATE(YEAR(TODAY()),2,8)</f>
        <v>43504</v>
      </c>
      <c r="I22" s="86" t="e">
        <f t="array" aca="1" ref="I22" ca="1">SUM(($H22=Date)*(I$21=Category)*Price*Quantity)</f>
        <v>#VALUE!</v>
      </c>
      <c r="J22" s="86" t="e">
        <f t="array" aca="1" ref="J22" ca="1">SUM(($H22=Date)*(J$21=Category)*Price*Quantity)</f>
        <v>#VALUE!</v>
      </c>
      <c r="K22" s="86" t="e">
        <f t="array" aca="1" ref="K22" ca="1">SUM(($H22=Date)*(K$21=Category)*Price*Quantity)</f>
        <v>#VALUE!</v>
      </c>
    </row>
    <row r="23" spans="3:11">
      <c r="C23" s="85">
        <f t="shared" ca="1" si="0"/>
        <v>43504</v>
      </c>
      <c r="D23" s="66" t="s">
        <v>406</v>
      </c>
      <c r="E23" s="152">
        <v>3</v>
      </c>
      <c r="F23" s="84">
        <v>273</v>
      </c>
      <c r="H23" s="87">
        <f ca="1">DATE(YEAR(TODAY()),2,9)</f>
        <v>43505</v>
      </c>
      <c r="I23" s="86" t="e">
        <f t="array" aca="1" ref="I23" ca="1">SUM(($H23=Date)*(I$21=Category)*Price*Quantity)</f>
        <v>#VALUE!</v>
      </c>
      <c r="J23" s="86" t="e">
        <f t="array" aca="1" ref="J23" ca="1">SUM(($H23=Date)*(J$21=Category)*Price*Quantity)</f>
        <v>#VALUE!</v>
      </c>
      <c r="K23" s="86" t="e">
        <f t="array" aca="1" ref="K23" ca="1">SUM(($H23=Date)*(K$21=Category)*Price)</f>
        <v>#VALUE!</v>
      </c>
    </row>
    <row r="24" spans="3:11">
      <c r="C24" s="85">
        <f ca="1">DATE(YEAR(TODAY()),2,9)</f>
        <v>43505</v>
      </c>
      <c r="D24" s="66" t="s">
        <v>406</v>
      </c>
      <c r="E24" s="152">
        <v>3</v>
      </c>
      <c r="F24" s="84">
        <v>126</v>
      </c>
      <c r="H24" s="87">
        <f ca="1">DATE(YEAR(TODAY()),2,10)</f>
        <v>43506</v>
      </c>
      <c r="I24" s="86" t="e">
        <f t="array" aca="1" ref="I24" ca="1">SUM(($H24=Date)*(I$21=Category)*Price*Quantity)</f>
        <v>#VALUE!</v>
      </c>
      <c r="J24" s="86" t="e">
        <f t="array" aca="1" ref="J24" ca="1">SUM(($H24=Date)*(J$21=Category)*Price*Quantity)</f>
        <v>#VALUE!</v>
      </c>
      <c r="K24" s="86" t="e">
        <f t="array" aca="1" ref="K24" ca="1">SUM(($H24=Date)*(K$21=Category)*Price)</f>
        <v>#VALUE!</v>
      </c>
    </row>
    <row r="25" spans="3:11">
      <c r="C25" s="85">
        <f ca="1">DATE(YEAR(TODAY()),2,9)</f>
        <v>43505</v>
      </c>
      <c r="D25" s="66" t="s">
        <v>404</v>
      </c>
      <c r="E25" s="152">
        <v>4</v>
      </c>
      <c r="F25" s="84">
        <v>138</v>
      </c>
      <c r="G25" s="66"/>
      <c r="H25" s="66"/>
      <c r="I25" s="66"/>
    </row>
    <row r="26" spans="3:11">
      <c r="C26" s="85">
        <f ca="1">DATE(YEAR(TODAY()),2,9)</f>
        <v>43505</v>
      </c>
      <c r="D26" s="66" t="s">
        <v>406</v>
      </c>
      <c r="E26" s="152">
        <v>3</v>
      </c>
      <c r="F26" s="84">
        <v>130</v>
      </c>
      <c r="G26" s="66"/>
      <c r="H26" s="66"/>
      <c r="I26" s="66"/>
    </row>
    <row r="27" spans="3:11">
      <c r="C27" s="85">
        <f ca="1">DATE(YEAR(TODAY()),2,9)</f>
        <v>43505</v>
      </c>
      <c r="D27" s="66" t="s">
        <v>405</v>
      </c>
      <c r="E27" s="152">
        <v>8</v>
      </c>
      <c r="F27" s="84">
        <v>66</v>
      </c>
      <c r="G27" s="66"/>
      <c r="H27" s="66"/>
      <c r="I27" s="66"/>
      <c r="J27" s="153"/>
    </row>
    <row r="28" spans="3:11">
      <c r="C28" s="85">
        <f ca="1">DATE(YEAR(TODAY()),2,9)</f>
        <v>43505</v>
      </c>
      <c r="D28" s="66" t="s">
        <v>406</v>
      </c>
      <c r="E28" s="152">
        <v>3</v>
      </c>
      <c r="F28" s="84">
        <v>206</v>
      </c>
      <c r="G28" s="66"/>
      <c r="H28" s="66"/>
      <c r="I28" s="66"/>
      <c r="J28" s="153"/>
    </row>
    <row r="29" spans="3:11">
      <c r="C29" s="85">
        <f ca="1">DATE(YEAR(TODAY()),2,10)</f>
        <v>43506</v>
      </c>
      <c r="D29" s="66" t="s">
        <v>405</v>
      </c>
      <c r="E29" s="152">
        <v>8</v>
      </c>
      <c r="F29" s="84">
        <v>235</v>
      </c>
      <c r="G29" s="66"/>
      <c r="H29" s="66"/>
      <c r="I29" s="66"/>
    </row>
    <row r="30" spans="3:11">
      <c r="C30" s="85">
        <f ca="1">DATE(YEAR(TODAY()),2,10)</f>
        <v>43506</v>
      </c>
      <c r="D30" s="66" t="s">
        <v>404</v>
      </c>
      <c r="E30" s="152">
        <v>4</v>
      </c>
      <c r="F30" s="84">
        <v>204</v>
      </c>
      <c r="G30" s="66"/>
      <c r="H30" s="66"/>
      <c r="I30" s="66"/>
    </row>
    <row r="31" spans="3:11">
      <c r="C31" s="85">
        <f ca="1">DATE(YEAR(TODAY()),2,10)</f>
        <v>43506</v>
      </c>
      <c r="D31" s="66" t="s">
        <v>406</v>
      </c>
      <c r="E31" s="152">
        <v>3</v>
      </c>
      <c r="F31" s="84">
        <v>270</v>
      </c>
      <c r="G31" s="66"/>
      <c r="H31" s="66"/>
      <c r="I31" s="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dimension ref="A1:I34"/>
  <sheetViews>
    <sheetView tabSelected="1" workbookViewId="0">
      <selection activeCell="I30" sqref="I30"/>
    </sheetView>
  </sheetViews>
  <sheetFormatPr defaultColWidth="9.140625" defaultRowHeight="15"/>
  <cols>
    <col min="1" max="1" width="2.140625" style="9" customWidth="1"/>
    <col min="2" max="2" width="11" style="9" customWidth="1"/>
    <col min="3" max="3" width="23.85546875" style="9" customWidth="1"/>
    <col min="4" max="4" width="12" style="9" customWidth="1"/>
    <col min="5" max="5" width="11.140625" style="9" bestFit="1" customWidth="1"/>
    <col min="6" max="6" width="14.7109375" style="9" customWidth="1"/>
    <col min="7" max="7" width="13.28515625" style="9" bestFit="1" customWidth="1"/>
    <col min="8" max="8" width="19" style="9" customWidth="1"/>
    <col min="9" max="9" width="23.42578125" style="9" customWidth="1"/>
    <col min="10" max="702" width="9.140625" style="9"/>
    <col min="703" max="703" width="14.28515625" style="9" customWidth="1"/>
    <col min="704" max="16384" width="9.140625" style="9"/>
  </cols>
  <sheetData>
    <row r="1" spans="1:9" ht="21">
      <c r="A1" s="207" t="s">
        <v>255</v>
      </c>
      <c r="B1" s="208"/>
      <c r="C1" s="208"/>
      <c r="D1" s="208"/>
      <c r="E1" s="208"/>
      <c r="F1" s="208"/>
      <c r="G1" s="208"/>
      <c r="H1" s="208"/>
      <c r="I1" s="220"/>
    </row>
    <row r="2" spans="1:9">
      <c r="B2" s="9" t="s">
        <v>32</v>
      </c>
      <c r="C2" s="22"/>
    </row>
    <row r="3" spans="1:9">
      <c r="B3" s="10" t="s">
        <v>257</v>
      </c>
      <c r="C3" s="23">
        <f ca="1">IF(C3=0, 1, 22+(3-(7*C3))/C3)</f>
        <v>15.197402159170327</v>
      </c>
      <c r="D3" s="141" t="s">
        <v>398</v>
      </c>
      <c r="E3" s="29"/>
    </row>
    <row r="4" spans="1:9">
      <c r="C4" s="80"/>
      <c r="D4" s="30"/>
      <c r="E4" s="29"/>
    </row>
    <row r="5" spans="1:9">
      <c r="D5" s="9" t="s">
        <v>31</v>
      </c>
    </row>
    <row r="6" spans="1:9">
      <c r="B6" s="10" t="s">
        <v>256</v>
      </c>
      <c r="C6" s="143">
        <f ca="1">3-(5/3*C7)</f>
        <v>7.9999999999999991</v>
      </c>
      <c r="D6" s="79" t="s">
        <v>254</v>
      </c>
      <c r="F6" s="142" t="s">
        <v>399</v>
      </c>
      <c r="G6" s="28" t="s">
        <v>30</v>
      </c>
      <c r="H6" s="142" t="s">
        <v>400</v>
      </c>
    </row>
    <row r="7" spans="1:9">
      <c r="C7" s="143">
        <f ca="1">(2/18)-(7/18*C6)</f>
        <v>-2.9999999999999996</v>
      </c>
      <c r="D7" s="79" t="s">
        <v>253</v>
      </c>
    </row>
    <row r="9" spans="1:9">
      <c r="B9" s="10" t="s">
        <v>364</v>
      </c>
    </row>
    <row r="16" spans="1:9">
      <c r="C16" s="76"/>
      <c r="D16" s="77" t="s">
        <v>238</v>
      </c>
      <c r="E16" s="77" t="s">
        <v>237</v>
      </c>
      <c r="F16" s="77" t="s">
        <v>236</v>
      </c>
    </row>
    <row r="17" spans="3:9" ht="30">
      <c r="C17" s="76" t="s">
        <v>251</v>
      </c>
      <c r="D17" s="75">
        <v>2</v>
      </c>
      <c r="E17" s="75">
        <v>1</v>
      </c>
      <c r="F17" s="75">
        <v>2.5</v>
      </c>
    </row>
    <row r="18" spans="3:9" ht="45">
      <c r="C18" s="76" t="s">
        <v>250</v>
      </c>
      <c r="D18" s="75">
        <v>0.5</v>
      </c>
      <c r="E18" s="75">
        <v>1.5</v>
      </c>
      <c r="F18" s="75">
        <v>1</v>
      </c>
    </row>
    <row r="19" spans="3:9">
      <c r="C19" s="76" t="s">
        <v>249</v>
      </c>
      <c r="D19" s="78">
        <v>50</v>
      </c>
      <c r="E19" s="78">
        <v>78</v>
      </c>
      <c r="F19" s="78">
        <v>120</v>
      </c>
    </row>
    <row r="20" spans="3:9">
      <c r="C20" s="76" t="s">
        <v>248</v>
      </c>
      <c r="D20" s="78">
        <v>61</v>
      </c>
      <c r="E20" s="78">
        <v>97</v>
      </c>
      <c r="F20" s="78">
        <v>140</v>
      </c>
    </row>
    <row r="22" spans="3:9">
      <c r="C22" s="76"/>
      <c r="D22" s="77" t="s">
        <v>247</v>
      </c>
      <c r="E22" s="77" t="s">
        <v>246</v>
      </c>
    </row>
    <row r="23" spans="3:9">
      <c r="C23" s="76" t="s">
        <v>245</v>
      </c>
      <c r="D23" s="75">
        <v>11000</v>
      </c>
      <c r="E23" s="75">
        <v>6000</v>
      </c>
    </row>
    <row r="24" spans="3:9">
      <c r="C24" s="10" t="s">
        <v>244</v>
      </c>
      <c r="D24" s="74"/>
      <c r="E24" s="74"/>
    </row>
    <row r="25" spans="3:9" ht="16.5" customHeight="1">
      <c r="C25" s="73"/>
      <c r="D25" s="71" t="s">
        <v>238</v>
      </c>
      <c r="E25" s="71" t="s">
        <v>237</v>
      </c>
      <c r="F25" s="71" t="s">
        <v>236</v>
      </c>
      <c r="H25" s="149" t="s">
        <v>243</v>
      </c>
      <c r="I25" s="149" t="s">
        <v>242</v>
      </c>
    </row>
    <row r="26" spans="3:9">
      <c r="C26" s="73" t="s">
        <v>241</v>
      </c>
      <c r="D26" s="72">
        <v>3025</v>
      </c>
      <c r="E26" s="72">
        <v>2200</v>
      </c>
      <c r="F26" s="72">
        <v>1100</v>
      </c>
      <c r="H26" s="150">
        <f>SUMPRODUCT(D26:F26,D17:F17)</f>
        <v>11000</v>
      </c>
      <c r="I26" s="150">
        <f>SUMPRODUCT(D26:F26,D18:F18)</f>
        <v>5912.5</v>
      </c>
    </row>
    <row r="27" spans="3:9">
      <c r="C27" s="73" t="s">
        <v>240</v>
      </c>
      <c r="D27" s="72">
        <v>475</v>
      </c>
      <c r="E27" s="72">
        <v>0</v>
      </c>
      <c r="F27" s="72">
        <v>0</v>
      </c>
    </row>
    <row r="28" spans="3:9">
      <c r="C28" s="70" t="s">
        <v>239</v>
      </c>
      <c r="D28" s="28">
        <f>SUM(D26:D27)</f>
        <v>3500</v>
      </c>
      <c r="E28" s="28">
        <f>SUM(E26:E27)</f>
        <v>2200</v>
      </c>
      <c r="F28" s="28">
        <f>SUM(F26:F27)</f>
        <v>1100</v>
      </c>
    </row>
    <row r="29" spans="3:9">
      <c r="C29" s="144" t="s">
        <v>252</v>
      </c>
      <c r="D29" s="145">
        <v>3500</v>
      </c>
      <c r="E29" s="145">
        <v>2200</v>
      </c>
      <c r="F29" s="145">
        <v>1100</v>
      </c>
    </row>
    <row r="30" spans="3:9" ht="15.75" thickBot="1">
      <c r="C30" s="70"/>
      <c r="D30" s="28"/>
      <c r="E30" s="28"/>
      <c r="F30" s="28"/>
    </row>
    <row r="31" spans="3:9" ht="15.75" thickBot="1">
      <c r="D31" s="82" t="s">
        <v>238</v>
      </c>
      <c r="E31" s="82" t="s">
        <v>237</v>
      </c>
      <c r="F31" s="82" t="s">
        <v>236</v>
      </c>
      <c r="G31" s="81" t="s">
        <v>29</v>
      </c>
    </row>
    <row r="32" spans="3:9" ht="15.75" thickBot="1">
      <c r="C32" s="70" t="s">
        <v>235</v>
      </c>
      <c r="D32" s="146">
        <f t="shared" ref="D32:F33" si="0">D26*D19</f>
        <v>151250</v>
      </c>
      <c r="E32" s="146">
        <f t="shared" si="0"/>
        <v>171600</v>
      </c>
      <c r="F32" s="146">
        <f t="shared" si="0"/>
        <v>132000</v>
      </c>
      <c r="G32" s="147">
        <f>SUM(D32:F32)</f>
        <v>454850</v>
      </c>
    </row>
    <row r="33" spans="3:7" ht="15.75" thickBot="1">
      <c r="C33" s="9" t="s">
        <v>234</v>
      </c>
      <c r="D33" s="146">
        <f t="shared" si="0"/>
        <v>28975</v>
      </c>
      <c r="E33" s="146">
        <f t="shared" si="0"/>
        <v>0</v>
      </c>
      <c r="F33" s="146">
        <f t="shared" si="0"/>
        <v>0</v>
      </c>
      <c r="G33" s="147">
        <f>SUM(D33:F33)</f>
        <v>28975</v>
      </c>
    </row>
    <row r="34" spans="3:7" ht="15.75" thickBot="1">
      <c r="C34" s="70" t="s">
        <v>233</v>
      </c>
      <c r="D34" s="146">
        <f>SUM(D32:D33)</f>
        <v>180225</v>
      </c>
      <c r="E34" s="146">
        <f>SUM(E32:E33)</f>
        <v>171600</v>
      </c>
      <c r="F34" s="146">
        <f>SUM(F32:F33)</f>
        <v>132000</v>
      </c>
      <c r="G34" s="148">
        <f>SUM(D34:F34)</f>
        <v>483825</v>
      </c>
    </row>
  </sheetData>
  <mergeCells count="1">
    <mergeCell ref="A1:I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P541"/>
  <sheetViews>
    <sheetView workbookViewId="0">
      <selection activeCell="C25" sqref="C25"/>
    </sheetView>
  </sheetViews>
  <sheetFormatPr defaultColWidth="9.140625" defaultRowHeight="15"/>
  <cols>
    <col min="1" max="1" width="1.7109375" style="9" customWidth="1"/>
    <col min="2" max="2" width="18.7109375" style="9" bestFit="1" customWidth="1"/>
    <col min="3" max="3" width="15.140625" style="9" bestFit="1" customWidth="1"/>
    <col min="4" max="4" width="10.7109375" style="9" bestFit="1" customWidth="1"/>
    <col min="5" max="5" width="11.7109375" style="9" bestFit="1" customWidth="1"/>
    <col min="6" max="6" width="16.85546875" style="9" bestFit="1" customWidth="1"/>
    <col min="7" max="7" width="14.140625" style="9" bestFit="1" customWidth="1"/>
    <col min="8" max="8" width="16" style="9" bestFit="1" customWidth="1"/>
    <col min="9" max="9" width="10.42578125" style="9" bestFit="1" customWidth="1"/>
    <col min="10" max="10" width="15.140625" style="9" bestFit="1" customWidth="1"/>
    <col min="11" max="11" width="18.140625" style="9" customWidth="1"/>
    <col min="12" max="12" width="3" style="9" customWidth="1"/>
    <col min="13" max="13" width="4" style="9" customWidth="1"/>
    <col min="14" max="14" width="4.42578125" style="9" customWidth="1"/>
    <col min="15" max="15" width="3" style="9" customWidth="1"/>
    <col min="16" max="16" width="15.42578125" style="9" bestFit="1" customWidth="1"/>
    <col min="17" max="99" width="3" style="9" customWidth="1"/>
    <col min="100" max="258" width="4" style="9" customWidth="1"/>
    <col min="259" max="259" width="11.28515625" style="9" bestFit="1" customWidth="1"/>
    <col min="260" max="16384" width="9.140625" style="9"/>
  </cols>
  <sheetData>
    <row r="1" spans="1:16" ht="21">
      <c r="A1" s="207" t="s">
        <v>263</v>
      </c>
      <c r="B1" s="208"/>
      <c r="C1" s="209"/>
      <c r="D1" s="209"/>
      <c r="E1" s="209"/>
      <c r="F1" s="209"/>
      <c r="G1" s="209"/>
      <c r="H1" s="210"/>
    </row>
    <row r="2" spans="1:16">
      <c r="A2" s="40" t="s">
        <v>72</v>
      </c>
    </row>
    <row r="3" spans="1:16">
      <c r="A3" s="39" t="s">
        <v>71</v>
      </c>
      <c r="B3" s="38"/>
      <c r="C3" s="37"/>
      <c r="D3" s="37"/>
      <c r="E3" s="37"/>
      <c r="F3" s="37"/>
      <c r="G3" s="37"/>
      <c r="H3" s="37"/>
      <c r="I3" s="37"/>
      <c r="J3" s="37"/>
      <c r="K3" s="37"/>
      <c r="L3" s="37"/>
      <c r="M3" s="37"/>
      <c r="N3" s="37"/>
      <c r="O3" s="37"/>
      <c r="P3" s="36"/>
    </row>
    <row r="4" spans="1:16" ht="12" customHeight="1">
      <c r="A4" s="39"/>
      <c r="B4" s="38"/>
      <c r="C4" s="37"/>
      <c r="D4" s="37"/>
      <c r="E4" s="37"/>
      <c r="F4" s="37"/>
      <c r="G4" s="37"/>
      <c r="H4" s="37"/>
      <c r="I4" s="37"/>
      <c r="J4" s="37"/>
      <c r="K4" s="37"/>
      <c r="L4" s="37"/>
      <c r="M4" s="37"/>
      <c r="N4" s="37"/>
      <c r="O4" s="37"/>
      <c r="P4" s="36"/>
    </row>
    <row r="5" spans="1:16">
      <c r="B5" s="123" t="s">
        <v>366</v>
      </c>
      <c r="C5" s="107"/>
      <c r="D5" s="107"/>
      <c r="E5" s="107"/>
      <c r="F5" s="107"/>
      <c r="G5" s="107"/>
      <c r="H5" s="107"/>
      <c r="I5" s="107"/>
      <c r="J5" s="107"/>
      <c r="K5" s="107"/>
      <c r="L5" s="107"/>
      <c r="M5" s="107"/>
      <c r="N5" s="107"/>
    </row>
    <row r="6" spans="1:16">
      <c r="B6" s="10" t="s">
        <v>358</v>
      </c>
      <c r="C6" s="223" t="s">
        <v>378</v>
      </c>
      <c r="D6" s="222"/>
      <c r="E6" s="222"/>
      <c r="F6" s="222"/>
      <c r="G6" s="222"/>
      <c r="H6" s="222"/>
      <c r="I6" s="222"/>
      <c r="J6" s="222"/>
      <c r="K6" s="222"/>
      <c r="L6" s="222"/>
      <c r="M6" s="222"/>
      <c r="N6" s="222"/>
      <c r="O6" s="222"/>
      <c r="P6" s="229" t="s">
        <v>460</v>
      </c>
    </row>
    <row r="7" spans="1:16">
      <c r="B7" s="10" t="s">
        <v>355</v>
      </c>
      <c r="C7" s="223" t="s">
        <v>379</v>
      </c>
      <c r="D7" s="222"/>
      <c r="E7" s="222"/>
      <c r="F7" s="222"/>
      <c r="G7" s="222"/>
      <c r="H7" s="222"/>
      <c r="I7" s="222"/>
      <c r="J7" s="222"/>
      <c r="K7" s="222"/>
      <c r="L7" s="222"/>
      <c r="M7" s="222"/>
      <c r="N7" s="222"/>
      <c r="O7" s="222"/>
      <c r="P7" s="59">
        <v>0.11799999999999999</v>
      </c>
    </row>
    <row r="8" spans="1:16">
      <c r="B8" s="10" t="s">
        <v>356</v>
      </c>
      <c r="C8" s="222" t="s">
        <v>70</v>
      </c>
      <c r="D8" s="222"/>
      <c r="E8" s="222"/>
      <c r="F8" s="222"/>
      <c r="G8" s="222"/>
      <c r="H8" s="222"/>
      <c r="I8" s="222"/>
      <c r="J8" s="222"/>
      <c r="K8" s="222"/>
      <c r="L8" s="222"/>
      <c r="M8" s="222"/>
      <c r="N8" s="222"/>
      <c r="O8" s="222"/>
      <c r="P8" s="59"/>
    </row>
    <row r="9" spans="1:16">
      <c r="B9" s="10" t="s">
        <v>222</v>
      </c>
      <c r="C9" s="222" t="s">
        <v>69</v>
      </c>
      <c r="D9" s="222"/>
      <c r="E9" s="222"/>
      <c r="F9" s="222"/>
      <c r="G9" s="222"/>
      <c r="H9" s="222"/>
      <c r="I9" s="222"/>
      <c r="J9" s="222"/>
      <c r="K9" s="222"/>
      <c r="L9" s="222"/>
      <c r="M9" s="222"/>
      <c r="N9" s="222"/>
      <c r="O9" s="222"/>
      <c r="P9" s="60"/>
    </row>
    <row r="10" spans="1:16">
      <c r="B10" s="10" t="s">
        <v>223</v>
      </c>
      <c r="C10" s="222" t="s">
        <v>68</v>
      </c>
      <c r="D10" s="222"/>
      <c r="E10" s="222"/>
      <c r="F10" s="222"/>
      <c r="G10" s="222"/>
      <c r="H10" s="222"/>
      <c r="I10" s="222"/>
      <c r="J10" s="222"/>
      <c r="K10" s="222"/>
      <c r="L10" s="222"/>
      <c r="M10" s="222"/>
      <c r="N10" s="222"/>
      <c r="O10" s="222"/>
      <c r="P10" s="58"/>
    </row>
    <row r="11" spans="1:16">
      <c r="B11" s="10" t="s">
        <v>367</v>
      </c>
      <c r="C11" s="222" t="s">
        <v>67</v>
      </c>
      <c r="D11" s="222"/>
      <c r="E11" s="222"/>
      <c r="F11" s="222"/>
      <c r="G11" s="222"/>
      <c r="H11" s="222"/>
      <c r="I11" s="222"/>
      <c r="J11" s="222"/>
      <c r="K11" s="222"/>
      <c r="L11" s="222"/>
      <c r="M11" s="222"/>
      <c r="N11" s="222"/>
      <c r="O11" s="222"/>
      <c r="P11" s="26"/>
    </row>
    <row r="12" spans="1:16">
      <c r="B12" s="10" t="s">
        <v>368</v>
      </c>
      <c r="C12" s="222" t="s">
        <v>66</v>
      </c>
      <c r="D12" s="222"/>
      <c r="E12" s="222"/>
      <c r="F12" s="222"/>
      <c r="G12" s="222"/>
      <c r="H12" s="222"/>
      <c r="I12" s="222"/>
      <c r="J12" s="222"/>
      <c r="K12" s="222"/>
      <c r="L12" s="222"/>
      <c r="M12" s="222"/>
      <c r="N12" s="222"/>
      <c r="O12" s="222"/>
    </row>
    <row r="13" spans="1:16">
      <c r="B13" s="10" t="s">
        <v>357</v>
      </c>
      <c r="C13" s="221" t="s">
        <v>426</v>
      </c>
      <c r="D13" s="222"/>
      <c r="E13" s="222"/>
      <c r="F13" s="222"/>
      <c r="G13" s="222"/>
      <c r="H13" s="222"/>
      <c r="I13" s="222"/>
      <c r="J13" s="222"/>
      <c r="K13" s="222"/>
      <c r="L13" s="222"/>
      <c r="M13" s="222"/>
      <c r="N13" s="222"/>
      <c r="O13" s="222"/>
    </row>
    <row r="14" spans="1:16">
      <c r="B14" s="11"/>
      <c r="C14" s="11"/>
      <c r="D14" s="11"/>
      <c r="E14" s="11"/>
      <c r="F14" s="11"/>
      <c r="G14" s="11"/>
      <c r="H14" s="11"/>
      <c r="I14" s="11"/>
      <c r="J14" s="11"/>
    </row>
    <row r="15" spans="1:16">
      <c r="B15" s="228" t="s">
        <v>465</v>
      </c>
      <c r="C15" t="s">
        <v>464</v>
      </c>
      <c r="D15"/>
      <c r="E15" s="227"/>
      <c r="F15" s="227"/>
      <c r="G15"/>
      <c r="H15" s="227"/>
      <c r="I15"/>
      <c r="J15"/>
    </row>
    <row r="16" spans="1:16">
      <c r="B16" s="131" t="s">
        <v>440</v>
      </c>
      <c r="C16" s="230"/>
      <c r="D16"/>
      <c r="E16" s="227"/>
      <c r="F16" s="227"/>
      <c r="G16"/>
      <c r="H16" s="227"/>
      <c r="I16"/>
      <c r="J16"/>
    </row>
    <row r="17" spans="2:10">
      <c r="B17" s="231" t="s">
        <v>0</v>
      </c>
      <c r="C17" s="230">
        <v>0.26178010471204188</v>
      </c>
      <c r="D17"/>
      <c r="E17" s="227"/>
      <c r="F17" s="227"/>
      <c r="G17"/>
      <c r="H17" s="227"/>
      <c r="I17"/>
      <c r="J17"/>
    </row>
    <row r="18" spans="2:10">
      <c r="B18" s="231" t="s">
        <v>1</v>
      </c>
      <c r="C18" s="230">
        <v>0.68586387434554974</v>
      </c>
      <c r="D18"/>
      <c r="E18" s="227"/>
      <c r="F18" s="227"/>
      <c r="G18"/>
      <c r="H18" s="227"/>
      <c r="I18"/>
      <c r="J18"/>
    </row>
    <row r="19" spans="2:10">
      <c r="B19" s="231" t="s">
        <v>2</v>
      </c>
      <c r="C19" s="230">
        <v>1</v>
      </c>
      <c r="D19"/>
      <c r="E19" s="227"/>
      <c r="F19" s="227"/>
      <c r="G19"/>
      <c r="H19" s="227"/>
      <c r="I19"/>
      <c r="J19"/>
    </row>
    <row r="20" spans="2:10">
      <c r="B20" s="131" t="s">
        <v>450</v>
      </c>
      <c r="C20" s="230"/>
      <c r="D20"/>
      <c r="E20" s="227"/>
      <c r="F20" s="227"/>
      <c r="G20"/>
      <c r="H20" s="227"/>
      <c r="I20"/>
      <c r="J20"/>
    </row>
    <row r="21" spans="2:10">
      <c r="B21" s="231" t="s">
        <v>0</v>
      </c>
      <c r="C21" s="230">
        <v>0.34482758620689657</v>
      </c>
      <c r="D21"/>
      <c r="E21" s="227"/>
      <c r="F21" s="227"/>
      <c r="G21"/>
      <c r="H21" s="227"/>
      <c r="I21"/>
      <c r="J21"/>
    </row>
    <row r="22" spans="2:10">
      <c r="B22" s="231" t="s">
        <v>1</v>
      </c>
      <c r="C22" s="230">
        <v>0.65517241379310343</v>
      </c>
      <c r="D22"/>
      <c r="E22" s="227"/>
      <c r="F22" s="227"/>
      <c r="G22"/>
      <c r="H22" s="227"/>
      <c r="I22"/>
      <c r="J22"/>
    </row>
    <row r="23" spans="2:10">
      <c r="B23" s="231" t="s">
        <v>2</v>
      </c>
      <c r="C23" s="230">
        <v>1</v>
      </c>
      <c r="D23"/>
      <c r="E23" s="227"/>
      <c r="F23" s="227"/>
      <c r="G23"/>
      <c r="H23" s="227"/>
      <c r="I23"/>
      <c r="J23"/>
    </row>
    <row r="24" spans="2:10">
      <c r="B24" s="131" t="s">
        <v>448</v>
      </c>
      <c r="C24" s="230"/>
      <c r="D24"/>
      <c r="E24" s="227"/>
      <c r="F24" s="227"/>
      <c r="G24"/>
      <c r="H24" s="227"/>
      <c r="I24"/>
      <c r="J24"/>
    </row>
    <row r="25" spans="2:10">
      <c r="B25" s="231" t="s">
        <v>0</v>
      </c>
      <c r="C25" s="230">
        <v>0.32467532467532467</v>
      </c>
      <c r="D25"/>
      <c r="E25" s="227"/>
      <c r="F25" s="227"/>
      <c r="G25"/>
      <c r="H25" s="227"/>
      <c r="I25"/>
      <c r="J25"/>
    </row>
    <row r="26" spans="2:10">
      <c r="B26" s="231" t="s">
        <v>1</v>
      </c>
      <c r="C26" s="230">
        <v>0.67532467532467533</v>
      </c>
      <c r="D26"/>
      <c r="E26" s="227"/>
      <c r="F26" s="227"/>
      <c r="G26"/>
      <c r="H26" s="227"/>
      <c r="I26"/>
      <c r="J26"/>
    </row>
    <row r="27" spans="2:10">
      <c r="B27" s="231" t="s">
        <v>2</v>
      </c>
      <c r="C27" s="230">
        <v>1</v>
      </c>
      <c r="D27"/>
      <c r="E27" s="227"/>
      <c r="F27" s="227"/>
      <c r="G27"/>
      <c r="H27" s="227"/>
      <c r="I27"/>
      <c r="J27"/>
    </row>
    <row r="28" spans="2:10">
      <c r="B28" s="131" t="s">
        <v>447</v>
      </c>
      <c r="C28" s="230"/>
      <c r="D28"/>
      <c r="E28" s="227"/>
      <c r="F28" s="227"/>
      <c r="G28"/>
      <c r="H28" s="227"/>
      <c r="I28"/>
      <c r="J28"/>
    </row>
    <row r="29" spans="2:10">
      <c r="B29" s="231" t="s">
        <v>0</v>
      </c>
      <c r="C29" s="230">
        <v>0.20161290322580644</v>
      </c>
      <c r="D29"/>
      <c r="E29" s="227"/>
      <c r="F29" s="227"/>
      <c r="G29"/>
      <c r="H29" s="227"/>
      <c r="I29"/>
      <c r="J29"/>
    </row>
    <row r="30" spans="2:10">
      <c r="B30" s="231" t="s">
        <v>1</v>
      </c>
      <c r="C30" s="230">
        <v>0.63709677419354838</v>
      </c>
      <c r="D30"/>
      <c r="E30" s="227"/>
      <c r="F30" s="227"/>
      <c r="G30"/>
      <c r="H30" s="227"/>
      <c r="I30"/>
      <c r="J30"/>
    </row>
    <row r="31" spans="2:10">
      <c r="B31" s="231" t="s">
        <v>2</v>
      </c>
      <c r="C31" s="230">
        <v>1</v>
      </c>
      <c r="D31"/>
      <c r="E31" s="227"/>
      <c r="F31" s="227"/>
      <c r="G31"/>
      <c r="H31" s="227"/>
      <c r="I31"/>
      <c r="J31"/>
    </row>
    <row r="32" spans="2:10">
      <c r="B32" s="131" t="s">
        <v>460</v>
      </c>
      <c r="C32" s="230"/>
      <c r="D32"/>
      <c r="E32" s="227"/>
      <c r="F32" s="227"/>
      <c r="G32"/>
      <c r="H32" s="227"/>
      <c r="I32"/>
      <c r="J32"/>
    </row>
    <row r="33" spans="2:10">
      <c r="B33" s="231" t="s">
        <v>0</v>
      </c>
      <c r="C33" s="230">
        <v>0.21978021978021978</v>
      </c>
      <c r="D33" s="227"/>
      <c r="E33" s="227"/>
      <c r="F33" s="227"/>
      <c r="G33"/>
      <c r="H33" s="227"/>
      <c r="I33"/>
      <c r="J33"/>
    </row>
    <row r="34" spans="2:10">
      <c r="B34" s="231" t="s">
        <v>1</v>
      </c>
      <c r="C34" s="230">
        <v>0.61538461538461542</v>
      </c>
      <c r="D34" s="227"/>
      <c r="E34" s="227"/>
      <c r="F34" s="227"/>
      <c r="G34"/>
      <c r="H34" s="227"/>
      <c r="I34"/>
      <c r="J34"/>
    </row>
    <row r="35" spans="2:10">
      <c r="B35" s="231" t="s">
        <v>2</v>
      </c>
      <c r="C35" s="230">
        <v>1</v>
      </c>
      <c r="D35" s="227"/>
      <c r="E35" s="227"/>
      <c r="F35" s="227"/>
      <c r="G35"/>
      <c r="H35" s="227"/>
      <c r="I35"/>
      <c r="J35"/>
    </row>
    <row r="36" spans="2:10">
      <c r="B36" s="131" t="s">
        <v>445</v>
      </c>
      <c r="C36" s="230"/>
      <c r="D36" s="227"/>
      <c r="E36" s="227"/>
      <c r="F36" s="227"/>
      <c r="G36"/>
      <c r="H36" s="227"/>
      <c r="I36"/>
      <c r="J36"/>
    </row>
    <row r="37" spans="2:10">
      <c r="B37" s="231" t="s">
        <v>0</v>
      </c>
      <c r="C37" s="230">
        <v>0.4</v>
      </c>
      <c r="D37" s="227"/>
      <c r="E37" s="227"/>
      <c r="F37" s="227"/>
      <c r="G37"/>
      <c r="H37" s="227"/>
      <c r="I37"/>
      <c r="J37"/>
    </row>
    <row r="38" spans="2:10">
      <c r="B38" s="231" t="s">
        <v>1</v>
      </c>
      <c r="C38" s="230">
        <v>0.65714285714285714</v>
      </c>
      <c r="D38" s="227"/>
      <c r="E38" s="227"/>
      <c r="F38" s="227"/>
      <c r="G38"/>
      <c r="H38" s="227"/>
      <c r="I38"/>
      <c r="J38"/>
    </row>
    <row r="39" spans="2:10">
      <c r="B39" s="231" t="s">
        <v>2</v>
      </c>
      <c r="C39" s="230">
        <v>1</v>
      </c>
      <c r="D39" s="227"/>
      <c r="E39" s="227"/>
      <c r="F39" s="227"/>
      <c r="G39"/>
      <c r="H39" s="227"/>
      <c r="I39"/>
      <c r="J39"/>
    </row>
    <row r="40" spans="2:10">
      <c r="B40" s="131" t="s">
        <v>463</v>
      </c>
      <c r="C40" s="230"/>
      <c r="D40" s="227"/>
      <c r="E40" s="227"/>
      <c r="F40" s="227"/>
      <c r="G40"/>
      <c r="H40" s="227"/>
      <c r="I40"/>
      <c r="J40"/>
    </row>
    <row r="41" spans="2:10">
      <c r="B41" s="231" t="s">
        <v>0</v>
      </c>
      <c r="C41" s="230">
        <v>0.14925373134328357</v>
      </c>
      <c r="D41" s="227"/>
      <c r="E41" s="227"/>
      <c r="F41" s="227"/>
      <c r="G41"/>
      <c r="H41" s="227"/>
      <c r="I41"/>
      <c r="J41"/>
    </row>
    <row r="42" spans="2:10">
      <c r="B42" s="231" t="s">
        <v>1</v>
      </c>
      <c r="C42" s="230">
        <v>0.55223880597014929</v>
      </c>
      <c r="D42" s="227"/>
      <c r="E42" s="227"/>
      <c r="F42" s="227"/>
      <c r="G42"/>
      <c r="H42" s="227"/>
      <c r="I42"/>
      <c r="J42"/>
    </row>
    <row r="43" spans="2:10">
      <c r="B43" s="231" t="s">
        <v>2</v>
      </c>
      <c r="C43" s="230">
        <v>1</v>
      </c>
      <c r="D43" s="227"/>
      <c r="E43" s="227"/>
      <c r="F43" s="227"/>
      <c r="G43"/>
      <c r="H43" s="227"/>
      <c r="I43"/>
      <c r="J43"/>
    </row>
    <row r="44" spans="2:10">
      <c r="B44" s="131" t="s">
        <v>461</v>
      </c>
      <c r="C44" s="230"/>
      <c r="D44" s="227"/>
      <c r="E44" s="227"/>
      <c r="F44" s="227"/>
      <c r="G44"/>
      <c r="H44" s="227"/>
      <c r="I44"/>
      <c r="J44"/>
    </row>
    <row r="45" spans="2:10">
      <c r="B45" s="231" t="s">
        <v>0</v>
      </c>
      <c r="C45" s="230">
        <v>0.30927835051546393</v>
      </c>
      <c r="D45" s="227"/>
      <c r="E45" s="227"/>
      <c r="F45" s="227"/>
      <c r="G45"/>
      <c r="H45" s="227"/>
      <c r="I45"/>
      <c r="J45"/>
    </row>
    <row r="46" spans="2:10">
      <c r="B46" s="231" t="s">
        <v>1</v>
      </c>
      <c r="C46" s="230">
        <v>0.58762886597938147</v>
      </c>
      <c r="D46" s="227"/>
      <c r="E46" s="227"/>
      <c r="F46" s="227"/>
      <c r="G46"/>
      <c r="H46" s="227"/>
      <c r="I46"/>
      <c r="J46"/>
    </row>
    <row r="47" spans="2:10">
      <c r="B47" s="231" t="s">
        <v>2</v>
      </c>
      <c r="C47" s="230">
        <v>1</v>
      </c>
      <c r="D47" s="227"/>
      <c r="E47" s="227"/>
      <c r="F47" s="227"/>
      <c r="G47"/>
      <c r="H47" s="227"/>
      <c r="I47"/>
      <c r="J47"/>
    </row>
    <row r="48" spans="2:10">
      <c r="B48" s="131" t="s">
        <v>462</v>
      </c>
      <c r="C48" s="230"/>
      <c r="D48" s="227"/>
      <c r="E48" s="227"/>
      <c r="F48" s="227"/>
      <c r="G48"/>
      <c r="H48" s="227"/>
      <c r="I48"/>
      <c r="J48"/>
    </row>
    <row r="49" spans="2:10">
      <c r="B49" s="231" t="s">
        <v>0</v>
      </c>
      <c r="C49" s="230">
        <v>0.22421524663677131</v>
      </c>
      <c r="D49" s="227"/>
      <c r="E49" s="227"/>
      <c r="F49" s="227"/>
      <c r="G49"/>
      <c r="H49" s="227"/>
      <c r="I49"/>
      <c r="J49"/>
    </row>
    <row r="50" spans="2:10">
      <c r="B50" s="231" t="s">
        <v>1</v>
      </c>
      <c r="C50" s="230">
        <v>0.50672645739910316</v>
      </c>
      <c r="D50" s="227"/>
      <c r="E50" s="227"/>
      <c r="F50" s="227"/>
      <c r="G50"/>
      <c r="H50" s="227"/>
      <c r="I50"/>
      <c r="J50"/>
    </row>
    <row r="51" spans="2:10">
      <c r="B51" s="231" t="s">
        <v>2</v>
      </c>
      <c r="C51" s="230">
        <v>1</v>
      </c>
      <c r="D51" s="227"/>
      <c r="E51" s="227"/>
      <c r="F51" s="227"/>
      <c r="G51"/>
      <c r="H51" s="227"/>
      <c r="I51"/>
      <c r="J51"/>
    </row>
    <row r="52" spans="2:10">
      <c r="B52" s="131" t="s">
        <v>444</v>
      </c>
      <c r="C52" s="230"/>
      <c r="D52" s="227"/>
      <c r="E52" s="227"/>
      <c r="F52" s="227"/>
      <c r="G52"/>
      <c r="H52" s="227"/>
      <c r="I52"/>
      <c r="J52"/>
    </row>
    <row r="53" spans="2:10">
      <c r="B53" s="231" t="s">
        <v>0</v>
      </c>
      <c r="C53" s="230">
        <v>0.37037037037037035</v>
      </c>
      <c r="D53" s="227"/>
      <c r="E53" s="227"/>
      <c r="F53" s="227"/>
      <c r="G53"/>
      <c r="H53" s="227"/>
      <c r="I53"/>
      <c r="J53"/>
    </row>
    <row r="54" spans="2:10">
      <c r="B54" s="231" t="s">
        <v>1</v>
      </c>
      <c r="C54" s="230">
        <v>0.53703703703703709</v>
      </c>
      <c r="D54" s="227"/>
      <c r="E54" s="227"/>
      <c r="F54" s="227"/>
      <c r="G54"/>
      <c r="H54" s="227"/>
      <c r="I54"/>
      <c r="J54"/>
    </row>
    <row r="55" spans="2:10">
      <c r="B55" s="231" t="s">
        <v>2</v>
      </c>
      <c r="C55" s="230">
        <v>1</v>
      </c>
      <c r="D55" s="227"/>
      <c r="E55" s="227"/>
      <c r="F55" s="227"/>
      <c r="G55"/>
      <c r="H55" s="227"/>
      <c r="I55"/>
      <c r="J55"/>
    </row>
    <row r="56" spans="2:10">
      <c r="B56" s="131" t="s">
        <v>441</v>
      </c>
      <c r="C56" s="230"/>
      <c r="D56" s="227"/>
      <c r="E56" s="227"/>
      <c r="F56" s="227"/>
      <c r="G56"/>
      <c r="H56" s="227"/>
      <c r="I56"/>
      <c r="J56"/>
    </row>
    <row r="57" spans="2:10">
      <c r="B57" s="231" t="s">
        <v>0</v>
      </c>
      <c r="C57" s="230">
        <v>0.35874439461883406</v>
      </c>
      <c r="D57" s="227"/>
      <c r="E57" s="227"/>
      <c r="F57" s="227"/>
      <c r="G57"/>
      <c r="H57" s="227"/>
      <c r="I57"/>
      <c r="J57"/>
    </row>
    <row r="58" spans="2:10">
      <c r="B58" s="231" t="s">
        <v>1</v>
      </c>
      <c r="C58" s="230">
        <v>0.64125560538116588</v>
      </c>
      <c r="D58" s="227"/>
      <c r="E58" s="227"/>
      <c r="F58" s="227"/>
      <c r="G58"/>
      <c r="H58" s="227"/>
      <c r="I58"/>
      <c r="J58"/>
    </row>
    <row r="59" spans="2:10">
      <c r="B59" s="231" t="s">
        <v>2</v>
      </c>
      <c r="C59" s="230">
        <v>1</v>
      </c>
      <c r="D59" s="227"/>
      <c r="E59" s="227"/>
      <c r="F59" s="227"/>
      <c r="G59"/>
      <c r="H59" s="227"/>
      <c r="I59"/>
      <c r="J59"/>
    </row>
    <row r="60" spans="2:10">
      <c r="B60" s="131" t="s">
        <v>446</v>
      </c>
      <c r="C60" s="230"/>
      <c r="D60" s="227"/>
      <c r="E60" s="227"/>
      <c r="F60" s="227"/>
      <c r="G60"/>
      <c r="H60" s="227"/>
      <c r="I60"/>
      <c r="J60"/>
    </row>
    <row r="61" spans="2:10">
      <c r="B61" s="231" t="s">
        <v>0</v>
      </c>
      <c r="C61" s="230">
        <v>0.21008403361344538</v>
      </c>
      <c r="D61" s="227"/>
      <c r="E61" s="227"/>
      <c r="F61" s="227"/>
      <c r="G61"/>
      <c r="H61" s="227"/>
      <c r="I61"/>
      <c r="J61"/>
    </row>
    <row r="62" spans="2:10">
      <c r="B62" s="231" t="s">
        <v>1</v>
      </c>
      <c r="C62" s="230">
        <v>0.66386554621848737</v>
      </c>
      <c r="D62" s="227"/>
      <c r="E62" s="227"/>
      <c r="F62" s="227"/>
      <c r="G62"/>
      <c r="H62" s="227"/>
      <c r="I62"/>
      <c r="J62"/>
    </row>
    <row r="63" spans="2:10">
      <c r="B63" s="231" t="s">
        <v>2</v>
      </c>
      <c r="C63" s="230">
        <v>1</v>
      </c>
      <c r="D63" s="227"/>
      <c r="E63" s="227"/>
      <c r="F63" s="227"/>
      <c r="G63"/>
      <c r="H63" s="227"/>
      <c r="I63"/>
      <c r="J63"/>
    </row>
    <row r="64" spans="2:10">
      <c r="B64" s="131" t="s">
        <v>438</v>
      </c>
      <c r="C64" s="230"/>
      <c r="D64" s="227"/>
      <c r="E64" s="227"/>
      <c r="F64" s="227"/>
      <c r="G64"/>
      <c r="H64" s="227"/>
      <c r="I64"/>
      <c r="J64"/>
    </row>
    <row r="65" spans="2:10">
      <c r="B65" s="231" t="s">
        <v>0</v>
      </c>
      <c r="C65" s="230">
        <v>0.34782608695652173</v>
      </c>
      <c r="D65" s="227"/>
      <c r="E65" s="227"/>
      <c r="F65" s="227"/>
      <c r="G65"/>
      <c r="H65" s="227"/>
      <c r="I65"/>
      <c r="J65"/>
    </row>
    <row r="66" spans="2:10">
      <c r="B66" s="231" t="s">
        <v>1</v>
      </c>
      <c r="C66" s="230">
        <v>0.73913043478260865</v>
      </c>
      <c r="D66" s="227"/>
      <c r="E66" s="227"/>
      <c r="F66" s="227"/>
      <c r="G66"/>
      <c r="H66" s="227"/>
      <c r="I66"/>
      <c r="J66"/>
    </row>
    <row r="67" spans="2:10">
      <c r="B67" s="231" t="s">
        <v>2</v>
      </c>
      <c r="C67" s="230">
        <v>1</v>
      </c>
      <c r="D67" s="227"/>
      <c r="E67" s="227"/>
      <c r="F67" s="227"/>
      <c r="G67"/>
      <c r="H67" s="227"/>
      <c r="I67"/>
      <c r="J67"/>
    </row>
    <row r="68" spans="2:10">
      <c r="B68" s="131" t="s">
        <v>451</v>
      </c>
      <c r="C68" s="230"/>
      <c r="D68" s="227"/>
      <c r="E68" s="227"/>
      <c r="F68" s="227"/>
      <c r="G68"/>
      <c r="H68" s="227"/>
      <c r="I68"/>
      <c r="J68"/>
    </row>
    <row r="69" spans="2:10">
      <c r="B69" s="231" t="s">
        <v>0</v>
      </c>
      <c r="C69" s="230">
        <v>0.24390243902439024</v>
      </c>
      <c r="D69" s="227"/>
      <c r="E69" s="227"/>
      <c r="F69" s="227"/>
      <c r="G69"/>
      <c r="H69" s="227"/>
      <c r="I69"/>
      <c r="J69"/>
    </row>
    <row r="70" spans="2:10">
      <c r="B70" s="231" t="s">
        <v>1</v>
      </c>
      <c r="C70" s="230">
        <v>0.57317073170731703</v>
      </c>
      <c r="D70" s="227"/>
      <c r="E70" s="227"/>
      <c r="F70" s="227"/>
      <c r="G70"/>
      <c r="H70" s="227"/>
      <c r="I70"/>
      <c r="J70"/>
    </row>
    <row r="71" spans="2:10">
      <c r="B71" s="231" t="s">
        <v>2</v>
      </c>
      <c r="C71" s="230">
        <v>1</v>
      </c>
      <c r="D71" s="227"/>
      <c r="E71" s="227"/>
      <c r="F71" s="227"/>
      <c r="G71"/>
      <c r="H71" s="227"/>
      <c r="I71"/>
      <c r="J71"/>
    </row>
    <row r="72" spans="2:10">
      <c r="B72" s="131" t="s">
        <v>449</v>
      </c>
      <c r="C72" s="230"/>
      <c r="D72" s="227"/>
      <c r="E72" s="227"/>
      <c r="F72" s="227"/>
      <c r="G72"/>
      <c r="H72" s="227"/>
      <c r="I72"/>
      <c r="J72"/>
    </row>
    <row r="73" spans="2:10">
      <c r="B73" s="231" t="s">
        <v>0</v>
      </c>
      <c r="C73" s="230">
        <v>0.34246575342465752</v>
      </c>
      <c r="D73" s="227"/>
      <c r="E73" s="227"/>
      <c r="F73" s="227"/>
      <c r="G73"/>
      <c r="H73" s="227"/>
      <c r="I73"/>
      <c r="J73"/>
    </row>
    <row r="74" spans="2:10">
      <c r="B74" s="231" t="s">
        <v>1</v>
      </c>
      <c r="C74" s="230">
        <v>0.58904109589041098</v>
      </c>
      <c r="D74" s="227"/>
      <c r="E74" s="227"/>
      <c r="F74" s="227"/>
      <c r="G74"/>
      <c r="H74" s="227"/>
      <c r="I74"/>
      <c r="J74"/>
    </row>
    <row r="75" spans="2:10">
      <c r="B75" s="231" t="s">
        <v>2</v>
      </c>
      <c r="C75" s="230">
        <v>1</v>
      </c>
      <c r="D75" s="227"/>
      <c r="E75" s="227"/>
      <c r="F75" s="227"/>
      <c r="G75"/>
      <c r="H75" s="227"/>
      <c r="I75"/>
      <c r="J75"/>
    </row>
    <row r="76" spans="2:10">
      <c r="B76" s="131" t="s">
        <v>453</v>
      </c>
      <c r="C76" s="230"/>
      <c r="D76" s="227"/>
      <c r="E76" s="227"/>
      <c r="F76" s="227"/>
      <c r="G76"/>
      <c r="H76" s="227"/>
      <c r="I76"/>
      <c r="J76"/>
    </row>
    <row r="77" spans="2:10">
      <c r="B77" s="231" t="s">
        <v>0</v>
      </c>
      <c r="C77" s="230">
        <v>0.21126760563380281</v>
      </c>
      <c r="D77" s="227"/>
      <c r="E77" s="227"/>
      <c r="F77" s="227"/>
      <c r="G77"/>
      <c r="H77" s="227"/>
      <c r="I77"/>
      <c r="J77"/>
    </row>
    <row r="78" spans="2:10">
      <c r="B78" s="231" t="s">
        <v>1</v>
      </c>
      <c r="C78" s="230">
        <v>0.71830985915492962</v>
      </c>
      <c r="D78" s="227"/>
      <c r="E78" s="227"/>
      <c r="F78" s="227"/>
      <c r="G78"/>
      <c r="H78" s="227"/>
      <c r="I78"/>
      <c r="J78"/>
    </row>
    <row r="79" spans="2:10">
      <c r="B79" s="231" t="s">
        <v>2</v>
      </c>
      <c r="C79" s="230">
        <v>1</v>
      </c>
      <c r="D79" s="227"/>
      <c r="E79" s="227"/>
      <c r="F79" s="227"/>
      <c r="G79"/>
      <c r="H79" s="227"/>
      <c r="I79"/>
      <c r="J79"/>
    </row>
    <row r="80" spans="2:10">
      <c r="B80" s="131" t="s">
        <v>439</v>
      </c>
      <c r="C80" s="230"/>
      <c r="D80" s="227"/>
      <c r="E80" s="227"/>
      <c r="F80" s="227"/>
      <c r="G80"/>
      <c r="H80" s="227"/>
      <c r="I80"/>
      <c r="J80"/>
    </row>
    <row r="81" spans="2:10">
      <c r="B81" s="231" t="s">
        <v>0</v>
      </c>
      <c r="C81" s="230">
        <v>0.39772727272727271</v>
      </c>
      <c r="D81" s="227"/>
      <c r="E81" s="227"/>
      <c r="F81" s="227"/>
      <c r="G81"/>
      <c r="H81" s="227"/>
      <c r="I81"/>
      <c r="J81"/>
    </row>
    <row r="82" spans="2:10">
      <c r="B82" s="231" t="s">
        <v>1</v>
      </c>
      <c r="C82" s="230">
        <v>0.60227272727272729</v>
      </c>
      <c r="D82" s="227"/>
      <c r="E82" s="227"/>
      <c r="F82" s="227"/>
      <c r="G82"/>
      <c r="H82" s="227"/>
      <c r="I82"/>
      <c r="J82"/>
    </row>
    <row r="83" spans="2:10">
      <c r="B83" s="231" t="s">
        <v>2</v>
      </c>
      <c r="C83" s="230">
        <v>1</v>
      </c>
      <c r="D83" s="227"/>
      <c r="E83" s="227"/>
      <c r="F83" s="227"/>
      <c r="G83"/>
      <c r="H83" s="227"/>
      <c r="I83"/>
      <c r="J83"/>
    </row>
    <row r="84" spans="2:10">
      <c r="B84" s="131" t="s">
        <v>456</v>
      </c>
      <c r="C84" s="230"/>
      <c r="D84" s="227"/>
      <c r="E84" s="227"/>
      <c r="F84" s="227"/>
      <c r="G84"/>
      <c r="H84" s="227"/>
      <c r="I84"/>
      <c r="J84"/>
    </row>
    <row r="85" spans="2:10">
      <c r="B85" s="231" t="s">
        <v>0</v>
      </c>
      <c r="C85" s="230">
        <v>0.43307086614173229</v>
      </c>
      <c r="D85" s="227"/>
      <c r="E85" s="227"/>
      <c r="F85" s="227"/>
      <c r="G85"/>
      <c r="H85" s="227"/>
      <c r="I85"/>
      <c r="J85"/>
    </row>
    <row r="86" spans="2:10">
      <c r="B86" s="231" t="s">
        <v>1</v>
      </c>
      <c r="C86" s="230">
        <v>0.64566929133858264</v>
      </c>
      <c r="D86" s="227"/>
      <c r="E86" s="227"/>
      <c r="F86" s="227"/>
      <c r="G86"/>
      <c r="H86" s="227"/>
      <c r="I86"/>
      <c r="J86"/>
    </row>
    <row r="87" spans="2:10">
      <c r="B87" s="231" t="s">
        <v>2</v>
      </c>
      <c r="C87" s="230">
        <v>1</v>
      </c>
      <c r="D87" s="227"/>
      <c r="E87" s="227"/>
      <c r="F87" s="227"/>
      <c r="G87"/>
      <c r="H87" s="227"/>
      <c r="I87"/>
      <c r="J87"/>
    </row>
    <row r="88" spans="2:10">
      <c r="B88" s="131" t="s">
        <v>443</v>
      </c>
      <c r="C88" s="230"/>
      <c r="D88" s="227"/>
      <c r="E88" s="227"/>
      <c r="F88" s="227"/>
      <c r="G88"/>
      <c r="H88" s="227"/>
      <c r="I88"/>
      <c r="J88"/>
    </row>
    <row r="89" spans="2:10">
      <c r="B89" s="231" t="s">
        <v>0</v>
      </c>
      <c r="C89" s="230">
        <v>0.36809815950920244</v>
      </c>
      <c r="D89" s="227"/>
      <c r="E89" s="227"/>
      <c r="F89" s="227"/>
      <c r="G89"/>
      <c r="H89" s="227"/>
      <c r="I89"/>
      <c r="J89"/>
    </row>
    <row r="90" spans="2:10">
      <c r="B90" s="231" t="s">
        <v>1</v>
      </c>
      <c r="C90" s="230">
        <v>0.754601226993865</v>
      </c>
      <c r="D90" s="227"/>
      <c r="E90" s="227"/>
      <c r="F90" s="227"/>
      <c r="G90"/>
      <c r="H90" s="227"/>
      <c r="I90"/>
      <c r="J90"/>
    </row>
    <row r="91" spans="2:10">
      <c r="B91" s="231" t="s">
        <v>2</v>
      </c>
      <c r="C91" s="230">
        <v>1</v>
      </c>
      <c r="D91" s="227"/>
      <c r="E91" s="227"/>
      <c r="F91" s="227"/>
      <c r="G91"/>
      <c r="H91" s="227"/>
      <c r="I91"/>
      <c r="J91"/>
    </row>
    <row r="92" spans="2:10">
      <c r="B92" s="131" t="s">
        <v>457</v>
      </c>
      <c r="C92" s="230"/>
      <c r="D92" s="227"/>
      <c r="E92" s="227"/>
      <c r="F92" s="227"/>
      <c r="G92"/>
      <c r="H92" s="227"/>
      <c r="I92"/>
      <c r="J92"/>
    </row>
    <row r="93" spans="2:10">
      <c r="B93" s="231" t="s">
        <v>0</v>
      </c>
      <c r="C93" s="230">
        <v>0.21621621621621623</v>
      </c>
      <c r="D93" s="227"/>
      <c r="E93" s="227"/>
      <c r="F93" s="227"/>
      <c r="G93"/>
      <c r="H93" s="227"/>
      <c r="I93"/>
      <c r="J93"/>
    </row>
    <row r="94" spans="2:10">
      <c r="B94" s="231" t="s">
        <v>1</v>
      </c>
      <c r="C94" s="230">
        <v>0.45945945945945948</v>
      </c>
      <c r="D94" s="227"/>
      <c r="E94" s="227"/>
      <c r="F94" s="227"/>
      <c r="G94"/>
      <c r="H94" s="227"/>
      <c r="I94"/>
      <c r="J94"/>
    </row>
    <row r="95" spans="2:10">
      <c r="B95" s="231" t="s">
        <v>2</v>
      </c>
      <c r="C95" s="230">
        <v>1</v>
      </c>
      <c r="D95" s="227"/>
      <c r="E95" s="227"/>
      <c r="F95" s="227"/>
      <c r="G95"/>
      <c r="H95" s="227"/>
      <c r="I95"/>
      <c r="J95"/>
    </row>
    <row r="96" spans="2:10">
      <c r="B96" s="131" t="s">
        <v>442</v>
      </c>
      <c r="C96" s="230"/>
      <c r="D96" s="227"/>
      <c r="E96" s="227"/>
      <c r="F96" s="227"/>
      <c r="G96"/>
      <c r="H96" s="227"/>
      <c r="I96"/>
      <c r="J96"/>
    </row>
    <row r="97" spans="2:10">
      <c r="B97" s="231" t="s">
        <v>0</v>
      </c>
      <c r="C97" s="230">
        <v>7.9365079365079361E-2</v>
      </c>
      <c r="D97" s="227"/>
      <c r="E97" s="227"/>
      <c r="F97" s="227"/>
      <c r="G97"/>
      <c r="H97" s="227"/>
      <c r="I97"/>
      <c r="J97"/>
    </row>
    <row r="98" spans="2:10">
      <c r="B98" s="231" t="s">
        <v>1</v>
      </c>
      <c r="C98" s="230">
        <v>0.36507936507936506</v>
      </c>
      <c r="D98" s="227"/>
      <c r="E98" s="227"/>
      <c r="F98" s="227"/>
      <c r="G98"/>
      <c r="H98" s="227"/>
      <c r="I98"/>
      <c r="J98"/>
    </row>
    <row r="99" spans="2:10">
      <c r="B99" s="231" t="s">
        <v>2</v>
      </c>
      <c r="C99" s="230">
        <v>1</v>
      </c>
      <c r="D99" s="227"/>
      <c r="E99" s="227"/>
      <c r="F99" s="227"/>
      <c r="G99"/>
      <c r="H99" s="227"/>
      <c r="I99"/>
      <c r="J99"/>
    </row>
    <row r="100" spans="2:10">
      <c r="B100" s="131" t="s">
        <v>459</v>
      </c>
      <c r="C100" s="230"/>
      <c r="D100" s="227"/>
      <c r="E100" s="227"/>
      <c r="F100" s="227"/>
      <c r="G100"/>
      <c r="H100" s="227"/>
      <c r="I100"/>
      <c r="J100"/>
    </row>
    <row r="101" spans="2:10">
      <c r="B101" s="231" t="s">
        <v>0</v>
      </c>
      <c r="C101" s="230">
        <v>0.38626609442060084</v>
      </c>
      <c r="D101" s="227"/>
      <c r="E101" s="227"/>
      <c r="F101" s="227"/>
      <c r="G101"/>
      <c r="H101" s="227"/>
      <c r="I101"/>
      <c r="J101"/>
    </row>
    <row r="102" spans="2:10">
      <c r="B102" s="231" t="s">
        <v>1</v>
      </c>
      <c r="C102" s="230">
        <v>0.6566523605150214</v>
      </c>
      <c r="D102" s="227"/>
      <c r="E102" s="227"/>
      <c r="F102" s="227"/>
      <c r="G102"/>
      <c r="H102" s="227"/>
      <c r="I102"/>
      <c r="J102"/>
    </row>
    <row r="103" spans="2:10">
      <c r="B103" s="231" t="s">
        <v>2</v>
      </c>
      <c r="C103" s="230">
        <v>1</v>
      </c>
      <c r="D103" s="227"/>
      <c r="E103" s="227"/>
      <c r="F103" s="227"/>
      <c r="G103"/>
      <c r="H103" s="227"/>
      <c r="I103"/>
      <c r="J103"/>
    </row>
    <row r="104" spans="2:10">
      <c r="B104" s="131" t="s">
        <v>458</v>
      </c>
      <c r="C104" s="230"/>
      <c r="D104" s="227"/>
      <c r="E104" s="227"/>
      <c r="F104" s="227"/>
      <c r="G104"/>
      <c r="H104" s="227"/>
      <c r="I104"/>
      <c r="J104"/>
    </row>
    <row r="105" spans="2:10">
      <c r="B105" s="231" t="s">
        <v>0</v>
      </c>
      <c r="C105" s="230">
        <v>0.19736842105263158</v>
      </c>
      <c r="D105" s="227"/>
      <c r="E105" s="227"/>
      <c r="F105" s="227"/>
      <c r="G105"/>
      <c r="H105" s="227"/>
      <c r="I105"/>
      <c r="J105"/>
    </row>
    <row r="106" spans="2:10">
      <c r="B106" s="231" t="s">
        <v>1</v>
      </c>
      <c r="C106" s="230">
        <v>0.67105263157894735</v>
      </c>
      <c r="D106" s="227"/>
      <c r="E106" s="227"/>
      <c r="F106" s="227"/>
      <c r="G106"/>
      <c r="H106" s="227"/>
      <c r="I106"/>
      <c r="J106"/>
    </row>
    <row r="107" spans="2:10">
      <c r="B107" s="231" t="s">
        <v>2</v>
      </c>
      <c r="C107" s="230">
        <v>1</v>
      </c>
      <c r="D107" s="227"/>
      <c r="E107" s="227"/>
      <c r="F107" s="227"/>
      <c r="G107"/>
      <c r="H107" s="227"/>
      <c r="I107"/>
      <c r="J107"/>
    </row>
    <row r="108" spans="2:10">
      <c r="B108" s="131" t="s">
        <v>452</v>
      </c>
      <c r="C108" s="230"/>
      <c r="D108" s="227"/>
      <c r="E108" s="227"/>
      <c r="F108" s="227"/>
      <c r="G108"/>
      <c r="H108" s="227"/>
      <c r="I108"/>
      <c r="J108"/>
    </row>
    <row r="109" spans="2:10">
      <c r="B109" s="231" t="s">
        <v>0</v>
      </c>
      <c r="C109" s="230">
        <v>0.18518518518518517</v>
      </c>
      <c r="D109" s="227"/>
      <c r="E109" s="227"/>
      <c r="F109" s="227"/>
      <c r="G109"/>
      <c r="H109" s="227"/>
      <c r="I109"/>
      <c r="J109"/>
    </row>
    <row r="110" spans="2:10">
      <c r="B110" s="231" t="s">
        <v>1</v>
      </c>
      <c r="C110" s="230">
        <v>0.62962962962962965</v>
      </c>
      <c r="D110" s="227"/>
      <c r="E110" s="227"/>
      <c r="F110" s="227"/>
      <c r="G110"/>
      <c r="H110" s="227"/>
      <c r="I110"/>
      <c r="J110"/>
    </row>
    <row r="111" spans="2:10">
      <c r="B111" s="231" t="s">
        <v>2</v>
      </c>
      <c r="C111" s="230">
        <v>1</v>
      </c>
      <c r="D111" s="227"/>
      <c r="E111" s="227"/>
      <c r="F111" s="227"/>
      <c r="G111"/>
      <c r="H111" s="227"/>
      <c r="I111"/>
      <c r="J111"/>
    </row>
    <row r="112" spans="2:10">
      <c r="B112" s="131" t="s">
        <v>454</v>
      </c>
      <c r="C112" s="230"/>
      <c r="D112" s="227"/>
      <c r="E112" s="227"/>
      <c r="F112" s="227"/>
      <c r="G112"/>
      <c r="H112" s="227"/>
      <c r="I112"/>
      <c r="J112"/>
    </row>
    <row r="113" spans="2:10">
      <c r="B113" s="231" t="s">
        <v>0</v>
      </c>
      <c r="C113" s="230">
        <v>0.34722222222222221</v>
      </c>
      <c r="D113" s="227"/>
      <c r="E113" s="227"/>
      <c r="F113" s="227"/>
      <c r="G113"/>
      <c r="H113" s="227"/>
      <c r="I113"/>
      <c r="J113"/>
    </row>
    <row r="114" spans="2:10">
      <c r="B114" s="231" t="s">
        <v>1</v>
      </c>
      <c r="C114" s="230">
        <v>0.72222222222222221</v>
      </c>
      <c r="D114" s="227"/>
      <c r="E114" s="227"/>
      <c r="F114" s="227"/>
      <c r="G114"/>
      <c r="H114" s="227"/>
      <c r="I114"/>
      <c r="J114"/>
    </row>
    <row r="115" spans="2:10">
      <c r="B115" s="231" t="s">
        <v>2</v>
      </c>
      <c r="C115" s="230">
        <v>1</v>
      </c>
      <c r="D115" s="227"/>
      <c r="E115" s="227"/>
      <c r="F115" s="227"/>
      <c r="G115"/>
      <c r="H115" s="227"/>
      <c r="I115"/>
      <c r="J115"/>
    </row>
    <row r="116" spans="2:10">
      <c r="B116" s="131" t="s">
        <v>455</v>
      </c>
      <c r="C116" s="230"/>
      <c r="D116" s="227"/>
      <c r="E116" s="227"/>
      <c r="F116" s="227"/>
      <c r="G116"/>
      <c r="H116" s="227"/>
      <c r="I116"/>
      <c r="J116"/>
    </row>
    <row r="117" spans="2:10">
      <c r="B117" s="231" t="s">
        <v>0</v>
      </c>
      <c r="C117" s="230">
        <v>0.29197080291970801</v>
      </c>
      <c r="D117" s="227"/>
      <c r="E117" s="227"/>
      <c r="F117" s="227"/>
      <c r="G117"/>
      <c r="H117" s="227"/>
      <c r="I117"/>
      <c r="J117"/>
    </row>
    <row r="118" spans="2:10">
      <c r="B118" s="231" t="s">
        <v>1</v>
      </c>
      <c r="C118" s="230">
        <v>0.48905109489051096</v>
      </c>
      <c r="D118" s="227"/>
      <c r="E118" s="227"/>
      <c r="F118" s="227"/>
      <c r="G118"/>
      <c r="H118" s="227"/>
      <c r="I118"/>
      <c r="J118"/>
    </row>
    <row r="119" spans="2:10">
      <c r="B119" s="231" t="s">
        <v>2</v>
      </c>
      <c r="C119" s="230">
        <v>1</v>
      </c>
      <c r="D119" s="227"/>
      <c r="E119" s="227"/>
      <c r="F119" s="227"/>
      <c r="G119"/>
      <c r="H119" s="227"/>
      <c r="I119"/>
      <c r="J119"/>
    </row>
    <row r="120" spans="2:10">
      <c r="B120" s="131" t="s">
        <v>466</v>
      </c>
      <c r="C120" s="230"/>
      <c r="D120" s="227"/>
      <c r="E120" s="227"/>
      <c r="F120" s="227"/>
      <c r="G120"/>
      <c r="H120" s="227"/>
      <c r="I120"/>
      <c r="J120"/>
    </row>
    <row r="121" spans="2:10">
      <c r="B121"/>
      <c r="C121"/>
      <c r="D121" s="227"/>
      <c r="E121" s="227"/>
      <c r="F121" s="227"/>
      <c r="G121"/>
      <c r="H121" s="227"/>
      <c r="I121"/>
      <c r="J121"/>
    </row>
    <row r="122" spans="2:10">
      <c r="B122"/>
      <c r="C122"/>
      <c r="D122" s="227"/>
      <c r="E122" s="227"/>
      <c r="F122" s="227"/>
      <c r="G122"/>
      <c r="H122" s="227"/>
      <c r="I122"/>
      <c r="J122"/>
    </row>
    <row r="123" spans="2:10">
      <c r="B123"/>
      <c r="C123"/>
      <c r="D123" s="227"/>
      <c r="E123" s="227"/>
      <c r="F123" s="227"/>
      <c r="G123"/>
      <c r="H123" s="227"/>
      <c r="I123"/>
      <c r="J123"/>
    </row>
    <row r="124" spans="2:10">
      <c r="B124"/>
      <c r="C124"/>
      <c r="D124" s="227"/>
      <c r="E124" s="227"/>
      <c r="F124" s="227"/>
      <c r="G124"/>
      <c r="H124" s="227"/>
      <c r="I124"/>
      <c r="J124"/>
    </row>
    <row r="125" spans="2:10">
      <c r="B125"/>
      <c r="C125"/>
      <c r="D125" s="227"/>
      <c r="E125" s="227"/>
      <c r="F125" s="227"/>
      <c r="G125"/>
      <c r="H125" s="227"/>
      <c r="I125"/>
      <c r="J125"/>
    </row>
    <row r="126" spans="2:10">
      <c r="B126"/>
      <c r="C126"/>
      <c r="D126" s="227"/>
      <c r="E126" s="227"/>
      <c r="F126" s="227"/>
      <c r="G126"/>
      <c r="H126" s="227"/>
      <c r="I126"/>
      <c r="J126"/>
    </row>
    <row r="127" spans="2:10">
      <c r="B127"/>
      <c r="C127"/>
      <c r="D127" s="227"/>
      <c r="E127" s="227"/>
      <c r="F127" s="227"/>
      <c r="G127"/>
      <c r="H127" s="227"/>
      <c r="I127"/>
      <c r="J127"/>
    </row>
    <row r="128" spans="2:10">
      <c r="B128"/>
      <c r="C128"/>
      <c r="D128" s="227"/>
      <c r="E128" s="227"/>
      <c r="F128" s="227"/>
      <c r="G128"/>
      <c r="H128" s="227"/>
      <c r="I128"/>
      <c r="J128"/>
    </row>
    <row r="129" spans="2:10">
      <c r="B129"/>
      <c r="C129"/>
      <c r="D129" s="227"/>
      <c r="E129" s="227"/>
      <c r="F129" s="227"/>
      <c r="G129"/>
      <c r="H129" s="227"/>
      <c r="I129"/>
      <c r="J129"/>
    </row>
    <row r="130" spans="2:10">
      <c r="B130"/>
      <c r="C130"/>
      <c r="D130" s="227"/>
      <c r="E130" s="227"/>
      <c r="F130" s="227"/>
      <c r="G130"/>
      <c r="H130" s="227"/>
      <c r="I130"/>
      <c r="J130"/>
    </row>
    <row r="131" spans="2:10">
      <c r="B131"/>
      <c r="C131"/>
      <c r="D131" s="227"/>
      <c r="E131" s="227"/>
      <c r="F131" s="227"/>
      <c r="G131"/>
      <c r="H131" s="227"/>
      <c r="I131"/>
      <c r="J131"/>
    </row>
    <row r="132" spans="2:10">
      <c r="B132"/>
      <c r="C132"/>
      <c r="D132" s="227"/>
      <c r="E132" s="227"/>
      <c r="F132" s="227"/>
      <c r="G132"/>
      <c r="H132" s="227"/>
      <c r="I132"/>
      <c r="J132"/>
    </row>
    <row r="133" spans="2:10">
      <c r="B133"/>
      <c r="C133"/>
      <c r="D133" s="227"/>
      <c r="E133" s="227"/>
      <c r="F133" s="227"/>
      <c r="G133"/>
      <c r="H133" s="227"/>
      <c r="I133"/>
      <c r="J133"/>
    </row>
    <row r="134" spans="2:10">
      <c r="B134"/>
      <c r="C134"/>
      <c r="D134" s="227"/>
      <c r="E134" s="227"/>
      <c r="F134" s="227"/>
      <c r="G134"/>
      <c r="H134" s="227"/>
      <c r="I134"/>
      <c r="J134"/>
    </row>
    <row r="135" spans="2:10">
      <c r="B135"/>
      <c r="C135"/>
      <c r="D135" s="227"/>
      <c r="E135" s="227"/>
      <c r="F135" s="227"/>
      <c r="G135"/>
      <c r="H135" s="227"/>
      <c r="I135"/>
      <c r="J135"/>
    </row>
    <row r="136" spans="2:10">
      <c r="B136"/>
      <c r="C136"/>
      <c r="D136" s="227"/>
      <c r="E136" s="227"/>
      <c r="F136" s="227"/>
      <c r="G136"/>
      <c r="H136" s="227"/>
      <c r="I136"/>
      <c r="J136"/>
    </row>
    <row r="137" spans="2:10">
      <c r="B137"/>
      <c r="C137"/>
      <c r="D137" s="227"/>
      <c r="E137" s="227"/>
      <c r="F137" s="227"/>
      <c r="G137"/>
      <c r="H137" s="227"/>
      <c r="I137"/>
      <c r="J137"/>
    </row>
    <row r="138" spans="2:10">
      <c r="B138"/>
      <c r="C138"/>
      <c r="D138" s="227"/>
      <c r="E138" s="227"/>
      <c r="F138" s="227"/>
      <c r="G138"/>
      <c r="H138" s="227"/>
      <c r="I138"/>
      <c r="J138"/>
    </row>
    <row r="139" spans="2:10">
      <c r="B139"/>
      <c r="C139"/>
      <c r="D139" s="227"/>
      <c r="E139" s="227"/>
      <c r="F139" s="227"/>
      <c r="G139"/>
      <c r="H139" s="227"/>
      <c r="I139"/>
      <c r="J139"/>
    </row>
    <row r="140" spans="2:10">
      <c r="B140"/>
      <c r="C140"/>
      <c r="D140" s="227"/>
      <c r="E140" s="227"/>
      <c r="F140" s="227"/>
      <c r="G140"/>
      <c r="H140" s="227"/>
      <c r="I140"/>
      <c r="J140"/>
    </row>
    <row r="141" spans="2:10">
      <c r="B141"/>
      <c r="C141"/>
      <c r="D141" s="227"/>
      <c r="E141" s="227"/>
      <c r="F141" s="227"/>
      <c r="G141"/>
      <c r="H141" s="227"/>
      <c r="I141"/>
      <c r="J141"/>
    </row>
    <row r="142" spans="2:10">
      <c r="B142"/>
      <c r="C142"/>
      <c r="D142" s="227"/>
      <c r="E142" s="227"/>
      <c r="F142" s="227"/>
      <c r="G142"/>
      <c r="H142" s="227"/>
      <c r="I142"/>
      <c r="J142"/>
    </row>
    <row r="143" spans="2:10">
      <c r="B143"/>
      <c r="C143"/>
      <c r="D143" s="227"/>
      <c r="E143" s="227"/>
      <c r="F143" s="227"/>
      <c r="G143"/>
      <c r="H143" s="227"/>
      <c r="I143"/>
      <c r="J143"/>
    </row>
    <row r="144" spans="2:10">
      <c r="B144"/>
      <c r="C144"/>
      <c r="D144" s="227"/>
      <c r="E144" s="227"/>
      <c r="F144" s="227"/>
      <c r="G144"/>
      <c r="H144" s="227"/>
      <c r="I144"/>
      <c r="J144"/>
    </row>
    <row r="145" spans="2:10">
      <c r="B145"/>
      <c r="C145"/>
      <c r="D145" s="227"/>
      <c r="E145" s="227"/>
      <c r="F145" s="227"/>
      <c r="G145"/>
      <c r="H145" s="227"/>
      <c r="I145"/>
      <c r="J145"/>
    </row>
    <row r="146" spans="2:10">
      <c r="B146"/>
      <c r="C146"/>
      <c r="D146" s="227"/>
      <c r="E146" s="227"/>
      <c r="F146" s="227"/>
      <c r="G146"/>
      <c r="H146" s="227"/>
      <c r="I146"/>
      <c r="J146"/>
    </row>
    <row r="147" spans="2:10">
      <c r="B147"/>
      <c r="C147"/>
      <c r="D147" s="227"/>
      <c r="E147" s="227"/>
      <c r="F147" s="227"/>
      <c r="G147"/>
      <c r="H147" s="227"/>
      <c r="I147"/>
      <c r="J147"/>
    </row>
    <row r="148" spans="2:10">
      <c r="B148"/>
      <c r="C148"/>
      <c r="D148" s="227"/>
      <c r="E148" s="227"/>
      <c r="F148" s="227"/>
      <c r="G148"/>
      <c r="H148" s="227"/>
      <c r="I148"/>
      <c r="J148"/>
    </row>
    <row r="149" spans="2:10">
      <c r="B149"/>
      <c r="C149"/>
      <c r="D149" s="227"/>
      <c r="E149" s="227"/>
      <c r="F149" s="227"/>
      <c r="G149"/>
      <c r="H149" s="227"/>
      <c r="I149"/>
      <c r="J149"/>
    </row>
    <row r="150" spans="2:10">
      <c r="B150"/>
      <c r="C150"/>
      <c r="D150" s="227"/>
      <c r="E150" s="227"/>
      <c r="F150" s="227"/>
      <c r="G150"/>
      <c r="H150" s="227"/>
      <c r="I150"/>
      <c r="J150"/>
    </row>
    <row r="151" spans="2:10">
      <c r="B151"/>
      <c r="C151"/>
      <c r="D151" s="227"/>
      <c r="E151" s="227"/>
      <c r="F151" s="227"/>
      <c r="G151"/>
      <c r="H151" s="227"/>
      <c r="I151"/>
      <c r="J151"/>
    </row>
    <row r="152" spans="2:10">
      <c r="B152"/>
      <c r="C152"/>
      <c r="D152" s="227"/>
      <c r="E152" s="227"/>
      <c r="F152" s="227"/>
      <c r="G152"/>
      <c r="H152" s="227"/>
      <c r="I152"/>
      <c r="J152"/>
    </row>
    <row r="153" spans="2:10">
      <c r="B153"/>
      <c r="C153"/>
      <c r="D153" s="227"/>
      <c r="E153" s="227"/>
      <c r="F153" s="227"/>
      <c r="G153"/>
      <c r="H153" s="227"/>
      <c r="I153"/>
      <c r="J153"/>
    </row>
    <row r="154" spans="2:10">
      <c r="B154"/>
      <c r="C154"/>
      <c r="D154" s="227"/>
      <c r="E154" s="227"/>
      <c r="F154" s="227"/>
      <c r="G154"/>
      <c r="H154" s="227"/>
      <c r="I154"/>
      <c r="J154"/>
    </row>
    <row r="155" spans="2:10">
      <c r="B155"/>
      <c r="C155"/>
      <c r="D155" s="227"/>
      <c r="E155" s="227"/>
      <c r="F155" s="227"/>
      <c r="G155"/>
      <c r="H155" s="227"/>
      <c r="I155"/>
      <c r="J155"/>
    </row>
    <row r="156" spans="2:10">
      <c r="B156"/>
      <c r="C156"/>
      <c r="D156" s="227"/>
      <c r="E156" s="227"/>
      <c r="F156" s="227"/>
      <c r="G156"/>
      <c r="H156" s="227"/>
      <c r="I156"/>
      <c r="J156"/>
    </row>
    <row r="157" spans="2:10">
      <c r="B157"/>
      <c r="C157"/>
      <c r="D157" s="227"/>
      <c r="E157" s="227"/>
      <c r="F157" s="227"/>
      <c r="G157"/>
      <c r="H157" s="227"/>
      <c r="I157"/>
      <c r="J157"/>
    </row>
    <row r="158" spans="2:10">
      <c r="B158"/>
      <c r="C158"/>
      <c r="D158" s="227"/>
      <c r="E158" s="227"/>
      <c r="F158" s="227"/>
      <c r="G158"/>
      <c r="H158" s="227"/>
      <c r="I158"/>
      <c r="J158"/>
    </row>
    <row r="159" spans="2:10">
      <c r="B159"/>
      <c r="C159"/>
      <c r="D159" s="227"/>
      <c r="E159" s="227"/>
      <c r="F159" s="227"/>
      <c r="G159"/>
      <c r="H159" s="227"/>
      <c r="I159"/>
      <c r="J159"/>
    </row>
    <row r="160" spans="2:10">
      <c r="B160"/>
      <c r="C160"/>
      <c r="D160" s="227"/>
      <c r="E160" s="227"/>
      <c r="F160" s="227"/>
      <c r="G160"/>
      <c r="H160" s="227"/>
      <c r="I160"/>
      <c r="J160"/>
    </row>
    <row r="161" spans="2:10">
      <c r="B161"/>
      <c r="C161"/>
      <c r="D161" s="227"/>
      <c r="E161" s="227"/>
      <c r="F161" s="227"/>
      <c r="G161"/>
      <c r="H161" s="227"/>
      <c r="I161"/>
      <c r="J161"/>
    </row>
    <row r="162" spans="2:10">
      <c r="B162"/>
      <c r="C162"/>
      <c r="D162" s="227"/>
      <c r="E162" s="227"/>
      <c r="F162" s="227"/>
      <c r="G162"/>
      <c r="H162" s="227"/>
      <c r="I162"/>
      <c r="J162"/>
    </row>
    <row r="163" spans="2:10">
      <c r="B163"/>
      <c r="C163"/>
      <c r="D163" s="227"/>
      <c r="E163" s="227"/>
      <c r="F163" s="227"/>
      <c r="G163"/>
      <c r="H163" s="227"/>
      <c r="I163"/>
      <c r="J163"/>
    </row>
    <row r="164" spans="2:10">
      <c r="B164"/>
      <c r="C164"/>
      <c r="D164" s="227"/>
      <c r="E164" s="227"/>
      <c r="F164" s="227"/>
      <c r="G164"/>
      <c r="H164" s="227"/>
      <c r="I164"/>
      <c r="J164"/>
    </row>
    <row r="165" spans="2:10">
      <c r="B165"/>
      <c r="C165"/>
      <c r="D165" s="227"/>
      <c r="E165" s="227"/>
      <c r="F165" s="227"/>
      <c r="G165"/>
      <c r="H165" s="227"/>
      <c r="I165"/>
      <c r="J165"/>
    </row>
    <row r="166" spans="2:10">
      <c r="B166"/>
      <c r="C166"/>
      <c r="D166" s="227"/>
      <c r="E166" s="227"/>
      <c r="F166" s="227"/>
      <c r="G166"/>
      <c r="H166" s="227"/>
      <c r="I166"/>
      <c r="J166"/>
    </row>
    <row r="167" spans="2:10">
      <c r="B167"/>
      <c r="C167"/>
      <c r="D167" s="227"/>
      <c r="E167" s="227"/>
      <c r="F167" s="227"/>
      <c r="G167"/>
      <c r="H167" s="227"/>
      <c r="I167"/>
      <c r="J167"/>
    </row>
    <row r="168" spans="2:10">
      <c r="B168"/>
      <c r="C168"/>
      <c r="D168" s="227"/>
      <c r="E168" s="227"/>
      <c r="F168" s="227"/>
      <c r="G168"/>
      <c r="H168" s="227"/>
      <c r="I168"/>
      <c r="J168"/>
    </row>
    <row r="169" spans="2:10">
      <c r="B169"/>
      <c r="C169"/>
      <c r="D169" s="227"/>
      <c r="E169" s="227"/>
      <c r="F169" s="227"/>
      <c r="G169"/>
      <c r="H169" s="227"/>
      <c r="I169"/>
      <c r="J169"/>
    </row>
    <row r="170" spans="2:10">
      <c r="B170"/>
      <c r="C170"/>
      <c r="D170" s="227"/>
      <c r="E170" s="227"/>
      <c r="F170" s="227"/>
      <c r="G170"/>
      <c r="H170" s="227"/>
      <c r="I170"/>
      <c r="J170"/>
    </row>
    <row r="171" spans="2:10">
      <c r="B171"/>
      <c r="C171"/>
      <c r="D171" s="227"/>
      <c r="E171" s="227"/>
      <c r="F171" s="227"/>
      <c r="G171"/>
      <c r="H171" s="227"/>
      <c r="I171"/>
      <c r="J171"/>
    </row>
    <row r="172" spans="2:10">
      <c r="B172"/>
      <c r="C172"/>
      <c r="D172" s="227"/>
      <c r="E172" s="227"/>
      <c r="F172" s="227"/>
      <c r="G172"/>
      <c r="H172" s="227"/>
      <c r="I172"/>
      <c r="J172"/>
    </row>
    <row r="173" spans="2:10">
      <c r="B173"/>
      <c r="C173"/>
      <c r="D173" s="227"/>
      <c r="E173" s="227"/>
      <c r="F173" s="227"/>
      <c r="G173"/>
      <c r="H173" s="227"/>
      <c r="I173"/>
      <c r="J173"/>
    </row>
    <row r="174" spans="2:10">
      <c r="B174"/>
      <c r="C174"/>
      <c r="D174" s="227"/>
      <c r="E174" s="227"/>
      <c r="F174" s="227"/>
      <c r="G174"/>
      <c r="H174" s="227"/>
      <c r="I174"/>
      <c r="J174"/>
    </row>
    <row r="175" spans="2:10">
      <c r="B175"/>
      <c r="C175"/>
      <c r="D175" s="227"/>
      <c r="E175" s="227"/>
      <c r="F175" s="227"/>
      <c r="G175"/>
      <c r="H175" s="227"/>
      <c r="I175"/>
      <c r="J175"/>
    </row>
    <row r="176" spans="2:10">
      <c r="B176"/>
      <c r="C176"/>
      <c r="D176" s="227"/>
      <c r="E176" s="227"/>
      <c r="F176" s="227"/>
      <c r="G176"/>
      <c r="H176" s="227"/>
      <c r="I176"/>
      <c r="J176"/>
    </row>
    <row r="177" spans="2:10">
      <c r="B177"/>
      <c r="C177"/>
      <c r="D177" s="227"/>
      <c r="E177" s="227"/>
      <c r="F177" s="227"/>
      <c r="G177"/>
      <c r="H177" s="227"/>
      <c r="I177"/>
      <c r="J177"/>
    </row>
    <row r="178" spans="2:10">
      <c r="B178"/>
      <c r="C178"/>
      <c r="D178" s="227"/>
      <c r="E178" s="227"/>
      <c r="F178" s="227"/>
      <c r="G178"/>
      <c r="H178" s="227"/>
      <c r="I178"/>
      <c r="J178"/>
    </row>
    <row r="179" spans="2:10">
      <c r="B179"/>
      <c r="C179"/>
      <c r="D179" s="227"/>
      <c r="E179" s="227"/>
      <c r="F179" s="227"/>
      <c r="G179"/>
      <c r="H179" s="227"/>
      <c r="I179"/>
      <c r="J179"/>
    </row>
    <row r="180" spans="2:10">
      <c r="B180"/>
      <c r="C180"/>
      <c r="D180" s="227"/>
      <c r="E180" s="227"/>
      <c r="F180" s="227"/>
      <c r="G180"/>
      <c r="H180" s="227"/>
      <c r="I180"/>
      <c r="J180"/>
    </row>
    <row r="181" spans="2:10">
      <c r="B181"/>
      <c r="C181"/>
      <c r="D181" s="227"/>
      <c r="E181" s="227"/>
      <c r="F181" s="227"/>
      <c r="G181"/>
      <c r="H181" s="227"/>
      <c r="I181"/>
      <c r="J181"/>
    </row>
    <row r="182" spans="2:10">
      <c r="B182"/>
      <c r="C182"/>
      <c r="D182" s="227"/>
      <c r="E182" s="227"/>
      <c r="F182" s="227"/>
      <c r="G182"/>
      <c r="H182" s="227"/>
      <c r="I182"/>
      <c r="J182"/>
    </row>
    <row r="183" spans="2:10">
      <c r="B183"/>
      <c r="C183"/>
      <c r="D183" s="227"/>
      <c r="E183" s="227"/>
      <c r="F183" s="227"/>
      <c r="G183"/>
      <c r="H183" s="227"/>
      <c r="I183"/>
      <c r="J183"/>
    </row>
    <row r="184" spans="2:10">
      <c r="B184"/>
      <c r="C184"/>
      <c r="D184" s="227"/>
      <c r="E184" s="227"/>
      <c r="F184" s="227"/>
      <c r="G184"/>
      <c r="H184" s="227"/>
      <c r="I184"/>
      <c r="J184"/>
    </row>
    <row r="185" spans="2:10">
      <c r="B185"/>
      <c r="C185"/>
      <c r="D185" s="227"/>
      <c r="E185" s="227"/>
      <c r="F185" s="227"/>
      <c r="G185"/>
      <c r="H185" s="227"/>
      <c r="I185"/>
      <c r="J185"/>
    </row>
    <row r="186" spans="2:10">
      <c r="B186"/>
      <c r="C186"/>
      <c r="D186" s="227"/>
      <c r="E186" s="227"/>
      <c r="F186" s="227"/>
      <c r="G186"/>
      <c r="H186" s="227"/>
      <c r="I186"/>
      <c r="J186"/>
    </row>
    <row r="187" spans="2:10">
      <c r="B187"/>
      <c r="C187"/>
      <c r="D187" s="227"/>
      <c r="E187" s="227"/>
      <c r="F187" s="227"/>
      <c r="G187"/>
      <c r="H187" s="227"/>
      <c r="I187"/>
      <c r="J187"/>
    </row>
    <row r="188" spans="2:10">
      <c r="B188"/>
      <c r="C188"/>
      <c r="D188" s="227"/>
      <c r="E188" s="227"/>
      <c r="F188" s="227"/>
      <c r="G188"/>
      <c r="H188" s="227"/>
      <c r="I188"/>
      <c r="J188"/>
    </row>
    <row r="189" spans="2:10">
      <c r="B189"/>
      <c r="C189"/>
      <c r="D189" s="227"/>
      <c r="E189" s="227"/>
      <c r="F189" s="227"/>
      <c r="G189"/>
      <c r="H189" s="227"/>
      <c r="I189"/>
      <c r="J189"/>
    </row>
    <row r="190" spans="2:10">
      <c r="B190"/>
      <c r="C190"/>
      <c r="D190" s="227"/>
      <c r="E190" s="227"/>
      <c r="F190" s="227"/>
      <c r="G190"/>
      <c r="H190" s="227"/>
      <c r="I190"/>
      <c r="J190"/>
    </row>
    <row r="191" spans="2:10">
      <c r="B191"/>
      <c r="C191"/>
      <c r="D191" s="227"/>
      <c r="E191" s="227"/>
      <c r="F191" s="227"/>
      <c r="G191"/>
      <c r="H191" s="227"/>
      <c r="I191"/>
      <c r="J191"/>
    </row>
    <row r="192" spans="2:10">
      <c r="B192"/>
      <c r="C192"/>
      <c r="D192" s="227"/>
      <c r="E192" s="227"/>
      <c r="F192" s="227"/>
      <c r="G192"/>
      <c r="H192" s="227"/>
      <c r="I192"/>
      <c r="J192"/>
    </row>
    <row r="193" spans="2:10">
      <c r="B193"/>
      <c r="C193"/>
      <c r="D193" s="227"/>
      <c r="E193" s="227"/>
      <c r="F193" s="227"/>
      <c r="G193"/>
      <c r="H193" s="227"/>
      <c r="I193"/>
      <c r="J193"/>
    </row>
    <row r="194" spans="2:10">
      <c r="B194"/>
      <c r="C194"/>
      <c r="D194" s="227"/>
      <c r="E194" s="227"/>
      <c r="F194" s="227"/>
      <c r="G194"/>
      <c r="H194" s="227"/>
      <c r="I194"/>
      <c r="J194"/>
    </row>
    <row r="195" spans="2:10">
      <c r="B195"/>
      <c r="C195"/>
      <c r="D195" s="227"/>
      <c r="E195" s="227"/>
      <c r="F195" s="227"/>
      <c r="G195"/>
      <c r="H195" s="227"/>
      <c r="I195"/>
      <c r="J195"/>
    </row>
    <row r="196" spans="2:10">
      <c r="B196"/>
      <c r="C196"/>
      <c r="D196" s="227"/>
      <c r="E196" s="227"/>
      <c r="F196" s="227"/>
      <c r="G196"/>
      <c r="H196" s="227"/>
      <c r="I196"/>
      <c r="J196"/>
    </row>
    <row r="197" spans="2:10">
      <c r="B197"/>
      <c r="C197"/>
      <c r="D197" s="227"/>
      <c r="E197" s="227"/>
      <c r="F197" s="227"/>
      <c r="G197"/>
      <c r="H197" s="227"/>
      <c r="I197"/>
      <c r="J197"/>
    </row>
    <row r="198" spans="2:10">
      <c r="B198"/>
      <c r="C198"/>
      <c r="D198" s="227"/>
      <c r="E198" s="227"/>
      <c r="F198" s="227"/>
      <c r="G198"/>
      <c r="H198" s="227"/>
      <c r="I198"/>
      <c r="J198"/>
    </row>
    <row r="199" spans="2:10">
      <c r="B199"/>
      <c r="C199"/>
      <c r="D199" s="227"/>
      <c r="E199" s="227"/>
      <c r="F199" s="227"/>
      <c r="G199"/>
      <c r="H199" s="227"/>
      <c r="I199"/>
      <c r="J199"/>
    </row>
    <row r="200" spans="2:10">
      <c r="B200"/>
      <c r="C200"/>
      <c r="D200" s="227"/>
      <c r="E200" s="227"/>
      <c r="F200" s="227"/>
      <c r="G200"/>
      <c r="H200" s="227"/>
      <c r="I200"/>
      <c r="J200"/>
    </row>
    <row r="201" spans="2:10">
      <c r="B201"/>
      <c r="C201"/>
      <c r="D201" s="227"/>
      <c r="E201" s="227"/>
      <c r="F201" s="227"/>
      <c r="G201"/>
      <c r="H201" s="227"/>
      <c r="I201"/>
      <c r="J201"/>
    </row>
    <row r="202" spans="2:10">
      <c r="B202"/>
      <c r="C202"/>
      <c r="D202" s="227"/>
      <c r="E202" s="227"/>
      <c r="F202" s="227"/>
      <c r="G202"/>
      <c r="H202" s="227"/>
      <c r="I202"/>
      <c r="J202"/>
    </row>
    <row r="203" spans="2:10">
      <c r="B203"/>
      <c r="C203"/>
      <c r="D203" s="227"/>
      <c r="E203" s="227"/>
      <c r="F203" s="227"/>
      <c r="G203"/>
      <c r="H203" s="227"/>
      <c r="I203"/>
      <c r="J203"/>
    </row>
    <row r="204" spans="2:10">
      <c r="B204"/>
      <c r="C204"/>
      <c r="D204" s="227"/>
      <c r="E204" s="227"/>
      <c r="F204" s="227"/>
      <c r="G204"/>
      <c r="H204" s="227"/>
      <c r="I204"/>
      <c r="J204"/>
    </row>
    <row r="205" spans="2:10">
      <c r="B205"/>
      <c r="C205"/>
      <c r="D205" s="227"/>
      <c r="E205" s="227"/>
      <c r="F205" s="227"/>
      <c r="G205"/>
      <c r="H205" s="227"/>
      <c r="I205"/>
      <c r="J205"/>
    </row>
    <row r="206" spans="2:10">
      <c r="B206"/>
      <c r="C206"/>
      <c r="D206" s="227"/>
      <c r="E206" s="227"/>
      <c r="F206" s="227"/>
      <c r="G206"/>
      <c r="H206" s="227"/>
      <c r="I206"/>
      <c r="J206"/>
    </row>
    <row r="207" spans="2:10">
      <c r="B207"/>
      <c r="C207"/>
      <c r="D207" s="227"/>
      <c r="E207" s="227"/>
      <c r="F207" s="227"/>
      <c r="G207"/>
      <c r="H207" s="227"/>
      <c r="I207"/>
      <c r="J207"/>
    </row>
    <row r="208" spans="2:10">
      <c r="B208"/>
      <c r="C208"/>
      <c r="D208" s="227"/>
      <c r="E208" s="227"/>
      <c r="F208" s="227"/>
      <c r="G208"/>
      <c r="H208" s="227"/>
      <c r="I208"/>
      <c r="J208"/>
    </row>
    <row r="209" spans="2:10">
      <c r="B209"/>
      <c r="C209"/>
      <c r="D209" s="227"/>
      <c r="E209" s="227"/>
      <c r="F209" s="227"/>
      <c r="G209"/>
      <c r="H209" s="227"/>
      <c r="I209"/>
      <c r="J209"/>
    </row>
    <row r="210" spans="2:10">
      <c r="B210"/>
      <c r="C210"/>
      <c r="D210" s="227"/>
      <c r="E210" s="227"/>
      <c r="F210" s="227"/>
      <c r="G210"/>
      <c r="H210" s="227"/>
      <c r="I210"/>
      <c r="J210"/>
    </row>
    <row r="211" spans="2:10">
      <c r="B211"/>
      <c r="C211"/>
      <c r="D211" s="227"/>
      <c r="E211" s="227"/>
      <c r="F211" s="227"/>
      <c r="G211"/>
      <c r="H211" s="227"/>
      <c r="I211"/>
      <c r="J211"/>
    </row>
    <row r="212" spans="2:10">
      <c r="B212"/>
      <c r="C212"/>
      <c r="D212" s="227"/>
      <c r="E212" s="227"/>
      <c r="F212" s="227"/>
      <c r="G212"/>
      <c r="H212" s="227"/>
      <c r="I212"/>
      <c r="J212"/>
    </row>
    <row r="213" spans="2:10">
      <c r="B213"/>
      <c r="C213"/>
      <c r="D213" s="227"/>
      <c r="E213" s="227"/>
      <c r="F213" s="227"/>
      <c r="G213"/>
      <c r="H213" s="227"/>
      <c r="I213"/>
      <c r="J213"/>
    </row>
    <row r="214" spans="2:10">
      <c r="B214"/>
      <c r="C214"/>
      <c r="D214" s="227"/>
      <c r="E214" s="227"/>
      <c r="F214" s="227"/>
      <c r="G214"/>
      <c r="H214" s="227"/>
      <c r="I214"/>
      <c r="J214"/>
    </row>
    <row r="215" spans="2:10">
      <c r="B215"/>
      <c r="C215"/>
      <c r="D215" s="227"/>
      <c r="E215" s="227"/>
      <c r="F215" s="227"/>
      <c r="G215"/>
      <c r="H215" s="227"/>
      <c r="I215"/>
      <c r="J215"/>
    </row>
    <row r="216" spans="2:10">
      <c r="B216"/>
      <c r="C216"/>
      <c r="D216" s="227"/>
      <c r="E216" s="227"/>
      <c r="F216" s="227"/>
      <c r="G216"/>
      <c r="H216" s="227"/>
      <c r="I216"/>
      <c r="J216"/>
    </row>
    <row r="217" spans="2:10">
      <c r="B217"/>
      <c r="C217"/>
      <c r="D217" s="227"/>
      <c r="E217" s="227"/>
      <c r="F217" s="227"/>
      <c r="G217"/>
      <c r="H217" s="227"/>
      <c r="I217"/>
      <c r="J217"/>
    </row>
    <row r="218" spans="2:10">
      <c r="B218"/>
      <c r="C218"/>
      <c r="D218" s="227"/>
      <c r="E218" s="227"/>
      <c r="F218" s="227"/>
      <c r="G218"/>
      <c r="H218" s="227"/>
      <c r="I218"/>
      <c r="J218"/>
    </row>
    <row r="219" spans="2:10">
      <c r="B219"/>
      <c r="C219"/>
      <c r="D219" s="227"/>
      <c r="E219" s="227"/>
      <c r="F219" s="227"/>
      <c r="G219"/>
      <c r="H219" s="227"/>
      <c r="I219"/>
      <c r="J219"/>
    </row>
    <row r="220" spans="2:10">
      <c r="B220"/>
      <c r="C220"/>
      <c r="D220" s="227"/>
      <c r="E220" s="227"/>
      <c r="F220" s="227"/>
      <c r="G220"/>
      <c r="H220" s="227"/>
      <c r="I220"/>
      <c r="J220"/>
    </row>
    <row r="221" spans="2:10">
      <c r="B221"/>
      <c r="C221"/>
      <c r="D221" s="227"/>
      <c r="E221" s="227"/>
      <c r="F221" s="227"/>
      <c r="G221"/>
      <c r="H221" s="227"/>
      <c r="I221"/>
      <c r="J221"/>
    </row>
    <row r="222" spans="2:10">
      <c r="B222"/>
      <c r="C222"/>
      <c r="D222" s="227"/>
      <c r="E222" s="227"/>
      <c r="F222" s="227"/>
      <c r="G222"/>
      <c r="H222" s="227"/>
      <c r="I222"/>
      <c r="J222"/>
    </row>
    <row r="223" spans="2:10">
      <c r="B223"/>
      <c r="C223"/>
      <c r="D223" s="227"/>
      <c r="E223" s="227"/>
      <c r="F223" s="227"/>
      <c r="G223"/>
      <c r="H223" s="227"/>
      <c r="I223"/>
      <c r="J223"/>
    </row>
    <row r="224" spans="2:10">
      <c r="B224"/>
      <c r="C224"/>
      <c r="D224" s="227"/>
      <c r="E224" s="227"/>
      <c r="F224" s="227"/>
      <c r="G224"/>
      <c r="H224" s="227"/>
      <c r="I224"/>
      <c r="J224"/>
    </row>
    <row r="225" spans="2:10">
      <c r="B225"/>
      <c r="C225"/>
      <c r="D225" s="227"/>
      <c r="E225" s="227"/>
      <c r="F225" s="227"/>
      <c r="G225"/>
      <c r="H225" s="227"/>
      <c r="I225"/>
      <c r="J225"/>
    </row>
    <row r="226" spans="2:10">
      <c r="B226"/>
      <c r="C226"/>
      <c r="D226" s="227"/>
      <c r="E226" s="227"/>
      <c r="F226" s="227"/>
      <c r="G226"/>
      <c r="H226" s="227"/>
      <c r="I226"/>
      <c r="J226"/>
    </row>
    <row r="227" spans="2:10">
      <c r="B227"/>
      <c r="C227"/>
      <c r="D227" s="227"/>
      <c r="E227" s="227"/>
      <c r="F227" s="227"/>
      <c r="G227"/>
      <c r="H227" s="227"/>
      <c r="I227"/>
      <c r="J227"/>
    </row>
    <row r="228" spans="2:10">
      <c r="B228"/>
      <c r="C228"/>
      <c r="D228" s="227"/>
      <c r="E228" s="227"/>
      <c r="F228" s="227"/>
      <c r="G228"/>
      <c r="H228" s="227"/>
      <c r="I228"/>
      <c r="J228"/>
    </row>
    <row r="229" spans="2:10">
      <c r="B229"/>
      <c r="C229"/>
      <c r="D229" s="227"/>
      <c r="E229" s="227"/>
      <c r="F229" s="227"/>
      <c r="G229"/>
      <c r="H229" s="227"/>
      <c r="I229"/>
      <c r="J229"/>
    </row>
    <row r="230" spans="2:10">
      <c r="B230"/>
      <c r="C230"/>
      <c r="D230" s="227"/>
      <c r="E230" s="227"/>
      <c r="F230" s="227"/>
      <c r="G230"/>
      <c r="H230" s="227"/>
      <c r="I230"/>
      <c r="J230"/>
    </row>
    <row r="231" spans="2:10">
      <c r="B231"/>
      <c r="C231"/>
      <c r="D231" s="227"/>
      <c r="E231" s="227"/>
      <c r="F231" s="227"/>
      <c r="G231"/>
      <c r="H231" s="227"/>
      <c r="I231"/>
      <c r="J231"/>
    </row>
    <row r="232" spans="2:10">
      <c r="B232"/>
      <c r="C232"/>
      <c r="D232" s="227"/>
      <c r="E232" s="227"/>
      <c r="F232" s="227"/>
      <c r="G232"/>
      <c r="H232" s="227"/>
      <c r="I232"/>
      <c r="J232"/>
    </row>
    <row r="233" spans="2:10">
      <c r="B233"/>
      <c r="C233"/>
      <c r="D233" s="227"/>
      <c r="E233" s="227"/>
      <c r="F233" s="227"/>
      <c r="G233"/>
      <c r="H233" s="227"/>
      <c r="I233"/>
      <c r="J233"/>
    </row>
    <row r="234" spans="2:10">
      <c r="B234"/>
      <c r="C234"/>
      <c r="D234" s="227"/>
      <c r="E234" s="227"/>
      <c r="F234" s="227"/>
      <c r="G234"/>
      <c r="H234" s="227"/>
      <c r="I234"/>
      <c r="J234"/>
    </row>
    <row r="235" spans="2:10">
      <c r="B235"/>
      <c r="C235"/>
      <c r="D235" s="227"/>
      <c r="E235" s="227"/>
      <c r="F235" s="227"/>
      <c r="G235"/>
      <c r="H235" s="227"/>
      <c r="I235"/>
      <c r="J235"/>
    </row>
    <row r="236" spans="2:10">
      <c r="B236"/>
      <c r="C236"/>
      <c r="D236" s="227"/>
      <c r="E236" s="227"/>
      <c r="F236" s="227"/>
      <c r="G236"/>
      <c r="H236" s="227"/>
      <c r="I236"/>
      <c r="J236"/>
    </row>
    <row r="237" spans="2:10">
      <c r="B237"/>
      <c r="C237"/>
      <c r="D237" s="227"/>
      <c r="E237" s="227"/>
      <c r="F237" s="227"/>
      <c r="G237"/>
      <c r="H237" s="227"/>
      <c r="I237"/>
      <c r="J237"/>
    </row>
    <row r="238" spans="2:10">
      <c r="B238"/>
      <c r="C238"/>
      <c r="D238" s="227"/>
      <c r="E238" s="227"/>
      <c r="F238" s="227"/>
      <c r="G238"/>
      <c r="H238" s="227"/>
      <c r="I238"/>
      <c r="J238"/>
    </row>
    <row r="239" spans="2:10">
      <c r="B239"/>
      <c r="C239"/>
      <c r="D239" s="227"/>
      <c r="E239" s="227"/>
      <c r="F239" s="227"/>
      <c r="G239"/>
      <c r="H239" s="227"/>
      <c r="I239"/>
      <c r="J239"/>
    </row>
    <row r="240" spans="2:10">
      <c r="B240"/>
      <c r="C240"/>
      <c r="D240" s="227"/>
      <c r="E240" s="227"/>
      <c r="F240" s="227"/>
      <c r="G240"/>
      <c r="H240" s="227"/>
      <c r="I240"/>
      <c r="J240"/>
    </row>
    <row r="241" spans="2:10">
      <c r="B241"/>
      <c r="C241"/>
      <c r="D241" s="227"/>
      <c r="E241" s="227"/>
      <c r="F241" s="227"/>
      <c r="G241"/>
      <c r="H241" s="227"/>
      <c r="I241"/>
      <c r="J241"/>
    </row>
    <row r="242" spans="2:10">
      <c r="B242"/>
      <c r="C242"/>
      <c r="D242" s="227"/>
      <c r="E242" s="227"/>
      <c r="F242" s="227"/>
      <c r="G242"/>
      <c r="H242" s="227"/>
      <c r="I242"/>
      <c r="J242"/>
    </row>
    <row r="243" spans="2:10">
      <c r="B243"/>
      <c r="C243"/>
      <c r="D243" s="227"/>
      <c r="E243" s="227"/>
      <c r="F243" s="227"/>
      <c r="G243"/>
      <c r="H243" s="227"/>
      <c r="I243"/>
      <c r="J243"/>
    </row>
    <row r="244" spans="2:10">
      <c r="B244"/>
      <c r="C244"/>
      <c r="D244" s="227"/>
      <c r="E244" s="227"/>
      <c r="F244" s="227"/>
      <c r="G244"/>
      <c r="H244" s="227"/>
      <c r="I244"/>
      <c r="J244"/>
    </row>
    <row r="245" spans="2:10">
      <c r="B245"/>
      <c r="C245"/>
      <c r="D245" s="227"/>
      <c r="E245" s="227"/>
      <c r="F245" s="227"/>
      <c r="G245"/>
      <c r="H245" s="227"/>
      <c r="I245"/>
      <c r="J245"/>
    </row>
    <row r="246" spans="2:10">
      <c r="B246"/>
      <c r="C246"/>
      <c r="D246" s="227"/>
      <c r="E246" s="227"/>
      <c r="F246" s="227"/>
      <c r="G246"/>
      <c r="H246" s="227"/>
      <c r="I246"/>
      <c r="J246"/>
    </row>
    <row r="247" spans="2:10">
      <c r="B247"/>
      <c r="C247"/>
      <c r="D247" s="227"/>
      <c r="E247" s="227"/>
      <c r="F247" s="227"/>
      <c r="G247"/>
      <c r="H247" s="227"/>
      <c r="I247"/>
      <c r="J247"/>
    </row>
    <row r="248" spans="2:10">
      <c r="B248"/>
      <c r="C248"/>
      <c r="D248" s="227"/>
      <c r="E248" s="227"/>
      <c r="F248" s="227"/>
      <c r="G248"/>
      <c r="H248" s="227"/>
      <c r="I248"/>
      <c r="J248"/>
    </row>
    <row r="249" spans="2:10">
      <c r="B249"/>
      <c r="C249"/>
      <c r="D249" s="227"/>
      <c r="E249" s="227"/>
      <c r="F249" s="227"/>
      <c r="G249"/>
      <c r="H249" s="227"/>
      <c r="I249"/>
      <c r="J249"/>
    </row>
    <row r="250" spans="2:10">
      <c r="B250"/>
      <c r="C250"/>
      <c r="D250" s="227"/>
      <c r="E250" s="227"/>
      <c r="F250" s="227"/>
      <c r="G250"/>
      <c r="H250" s="227"/>
      <c r="I250"/>
      <c r="J250"/>
    </row>
    <row r="251" spans="2:10">
      <c r="B251"/>
      <c r="C251"/>
      <c r="D251" s="227"/>
      <c r="E251" s="227"/>
      <c r="F251" s="227"/>
      <c r="G251"/>
      <c r="H251" s="227"/>
      <c r="I251"/>
      <c r="J251"/>
    </row>
    <row r="252" spans="2:10">
      <c r="B252"/>
      <c r="C252"/>
      <c r="D252" s="227"/>
      <c r="E252" s="227"/>
      <c r="F252" s="227"/>
      <c r="G252"/>
      <c r="H252" s="227"/>
      <c r="I252"/>
      <c r="J252"/>
    </row>
    <row r="253" spans="2:10">
      <c r="B253"/>
      <c r="C253"/>
      <c r="D253" s="227"/>
      <c r="E253" s="227"/>
      <c r="F253" s="227"/>
      <c r="G253"/>
      <c r="H253" s="227"/>
      <c r="I253"/>
      <c r="J253"/>
    </row>
    <row r="254" spans="2:10">
      <c r="B254"/>
      <c r="C254"/>
      <c r="D254" s="227"/>
      <c r="E254" s="227"/>
      <c r="F254" s="227"/>
      <c r="G254"/>
      <c r="H254" s="227"/>
      <c r="I254"/>
      <c r="J254"/>
    </row>
    <row r="255" spans="2:10">
      <c r="B255"/>
      <c r="C255"/>
      <c r="D255" s="227"/>
      <c r="E255" s="227"/>
      <c r="F255" s="227"/>
      <c r="G255"/>
      <c r="H255" s="227"/>
      <c r="I255"/>
      <c r="J255"/>
    </row>
    <row r="256" spans="2:10">
      <c r="B256"/>
      <c r="C256"/>
      <c r="D256" s="227"/>
      <c r="E256" s="227"/>
      <c r="F256" s="227"/>
      <c r="G256"/>
      <c r="H256" s="227"/>
      <c r="I256"/>
      <c r="J256"/>
    </row>
    <row r="257" spans="2:10">
      <c r="B257"/>
      <c r="C257"/>
      <c r="D257" s="227"/>
      <c r="E257" s="227"/>
      <c r="F257" s="227"/>
      <c r="G257"/>
      <c r="H257" s="227"/>
      <c r="I257"/>
      <c r="J257"/>
    </row>
    <row r="258" spans="2:10">
      <c r="B258"/>
      <c r="C258"/>
      <c r="D258" s="227"/>
      <c r="E258" s="227"/>
      <c r="F258" s="227"/>
      <c r="G258"/>
      <c r="H258" s="227"/>
      <c r="I258"/>
      <c r="J258"/>
    </row>
    <row r="259" spans="2:10">
      <c r="B259"/>
      <c r="C259"/>
      <c r="D259" s="227"/>
      <c r="E259" s="227"/>
      <c r="F259" s="227"/>
      <c r="G259"/>
      <c r="H259" s="227"/>
      <c r="I259"/>
      <c r="J259"/>
    </row>
    <row r="260" spans="2:10">
      <c r="B260"/>
      <c r="C260"/>
      <c r="D260" s="227"/>
      <c r="E260" s="227"/>
      <c r="F260" s="227"/>
      <c r="G260"/>
      <c r="H260" s="227"/>
      <c r="I260"/>
      <c r="J260"/>
    </row>
    <row r="261" spans="2:10">
      <c r="B261"/>
      <c r="C261"/>
      <c r="D261" s="227"/>
      <c r="E261" s="227"/>
      <c r="F261" s="227"/>
      <c r="G261"/>
      <c r="H261" s="227"/>
      <c r="I261"/>
      <c r="J261"/>
    </row>
    <row r="262" spans="2:10">
      <c r="B262"/>
      <c r="C262"/>
      <c r="D262" s="227"/>
      <c r="E262" s="227"/>
      <c r="F262" s="227"/>
      <c r="G262"/>
      <c r="H262" s="227"/>
      <c r="I262"/>
      <c r="J262"/>
    </row>
    <row r="263" spans="2:10">
      <c r="B263"/>
      <c r="C263"/>
      <c r="D263" s="227"/>
      <c r="E263" s="227"/>
      <c r="F263" s="227"/>
      <c r="G263"/>
      <c r="H263" s="227"/>
      <c r="I263"/>
      <c r="J263"/>
    </row>
    <row r="264" spans="2:10">
      <c r="B264"/>
      <c r="C264"/>
      <c r="D264" s="227"/>
      <c r="E264" s="227"/>
      <c r="F264" s="227"/>
      <c r="G264"/>
      <c r="H264" s="227"/>
      <c r="I264"/>
      <c r="J264"/>
    </row>
    <row r="265" spans="2:10">
      <c r="B265"/>
      <c r="C265"/>
      <c r="D265" s="227"/>
      <c r="E265" s="227"/>
      <c r="F265" s="227"/>
      <c r="G265"/>
      <c r="H265" s="227"/>
      <c r="I265"/>
      <c r="J265"/>
    </row>
    <row r="266" spans="2:10">
      <c r="B266"/>
      <c r="C266"/>
      <c r="D266" s="227"/>
      <c r="E266" s="227"/>
      <c r="F266" s="227"/>
      <c r="G266"/>
      <c r="H266" s="227"/>
      <c r="I266"/>
      <c r="J266"/>
    </row>
    <row r="267" spans="2:10">
      <c r="B267"/>
      <c r="C267"/>
      <c r="D267" s="227"/>
      <c r="E267" s="227"/>
      <c r="F267" s="227"/>
      <c r="G267"/>
      <c r="H267" s="227"/>
      <c r="I267"/>
      <c r="J267"/>
    </row>
    <row r="268" spans="2:10">
      <c r="B268"/>
      <c r="C268"/>
      <c r="D268" s="227"/>
      <c r="E268" s="227"/>
      <c r="F268" s="227"/>
      <c r="G268"/>
      <c r="H268" s="227"/>
      <c r="I268"/>
      <c r="J268"/>
    </row>
    <row r="269" spans="2:10">
      <c r="B269"/>
      <c r="C269"/>
      <c r="D269" s="227"/>
      <c r="E269" s="227"/>
      <c r="F269" s="227"/>
      <c r="G269"/>
      <c r="H269" s="227"/>
      <c r="I269"/>
      <c r="J269"/>
    </row>
    <row r="270" spans="2:10">
      <c r="B270"/>
      <c r="C270"/>
      <c r="D270" s="227"/>
      <c r="E270" s="227"/>
      <c r="F270" s="227"/>
      <c r="G270"/>
      <c r="H270" s="227"/>
      <c r="I270"/>
      <c r="J270"/>
    </row>
    <row r="271" spans="2:10">
      <c r="B271"/>
      <c r="C271"/>
      <c r="D271" s="227"/>
      <c r="E271" s="227"/>
      <c r="F271" s="227"/>
      <c r="G271"/>
      <c r="H271" s="227"/>
      <c r="I271"/>
      <c r="J271"/>
    </row>
    <row r="272" spans="2:10">
      <c r="B272"/>
      <c r="C272"/>
      <c r="D272" s="227"/>
      <c r="E272" s="227"/>
      <c r="F272" s="227"/>
      <c r="G272"/>
      <c r="H272" s="227"/>
      <c r="I272"/>
      <c r="J272"/>
    </row>
    <row r="273" spans="2:10">
      <c r="B273"/>
      <c r="C273"/>
      <c r="D273" s="227"/>
      <c r="E273" s="227"/>
      <c r="F273" s="227"/>
      <c r="G273"/>
      <c r="H273" s="227"/>
      <c r="I273"/>
      <c r="J273"/>
    </row>
    <row r="274" spans="2:10">
      <c r="B274"/>
      <c r="C274"/>
      <c r="D274" s="227"/>
      <c r="E274" s="227"/>
      <c r="F274" s="227"/>
      <c r="G274"/>
      <c r="H274" s="227"/>
      <c r="I274"/>
      <c r="J274"/>
    </row>
    <row r="275" spans="2:10">
      <c r="B275"/>
      <c r="C275"/>
      <c r="D275" s="227"/>
      <c r="E275" s="227"/>
      <c r="F275" s="227"/>
      <c r="G275"/>
      <c r="H275" s="227"/>
      <c r="I275"/>
      <c r="J275"/>
    </row>
    <row r="276" spans="2:10">
      <c r="B276"/>
      <c r="C276"/>
      <c r="D276" s="227"/>
      <c r="E276" s="227"/>
      <c r="F276" s="227"/>
      <c r="G276"/>
      <c r="H276" s="227"/>
      <c r="I276"/>
      <c r="J276"/>
    </row>
    <row r="277" spans="2:10">
      <c r="B277"/>
      <c r="C277"/>
      <c r="D277" s="227"/>
      <c r="E277" s="227"/>
      <c r="F277" s="227"/>
      <c r="G277"/>
      <c r="H277" s="227"/>
      <c r="I277"/>
      <c r="J277"/>
    </row>
    <row r="278" spans="2:10">
      <c r="B278"/>
      <c r="C278"/>
      <c r="D278" s="227"/>
      <c r="E278" s="227"/>
      <c r="F278" s="227"/>
      <c r="G278"/>
      <c r="H278" s="227"/>
      <c r="I278"/>
      <c r="J278"/>
    </row>
    <row r="279" spans="2:10">
      <c r="B279"/>
      <c r="C279"/>
      <c r="D279" s="227"/>
      <c r="E279" s="227"/>
      <c r="F279" s="227"/>
      <c r="G279"/>
      <c r="H279" s="227"/>
      <c r="I279"/>
      <c r="J279"/>
    </row>
    <row r="280" spans="2:10">
      <c r="B280"/>
      <c r="C280"/>
      <c r="D280" s="227"/>
      <c r="E280" s="227"/>
      <c r="F280" s="227"/>
      <c r="G280"/>
      <c r="H280" s="227"/>
      <c r="I280"/>
      <c r="J280"/>
    </row>
    <row r="281" spans="2:10">
      <c r="B281"/>
      <c r="C281"/>
      <c r="D281" s="227"/>
      <c r="E281" s="227"/>
      <c r="F281" s="227"/>
      <c r="G281"/>
      <c r="H281" s="227"/>
      <c r="I281"/>
      <c r="J281"/>
    </row>
    <row r="282" spans="2:10">
      <c r="B282"/>
      <c r="C282"/>
      <c r="D282" s="227"/>
      <c r="E282" s="227"/>
      <c r="F282" s="227"/>
      <c r="G282"/>
      <c r="H282" s="227"/>
      <c r="I282"/>
      <c r="J282"/>
    </row>
    <row r="283" spans="2:10">
      <c r="B283"/>
      <c r="C283"/>
      <c r="D283" s="227"/>
      <c r="E283" s="227"/>
      <c r="F283" s="227"/>
      <c r="G283"/>
      <c r="H283" s="227"/>
      <c r="I283"/>
      <c r="J283"/>
    </row>
    <row r="284" spans="2:10">
      <c r="B284"/>
      <c r="C284"/>
      <c r="D284" s="227"/>
      <c r="E284" s="227"/>
      <c r="F284" s="227"/>
      <c r="G284"/>
      <c r="H284" s="227"/>
      <c r="I284"/>
      <c r="J284"/>
    </row>
    <row r="285" spans="2:10">
      <c r="B285"/>
      <c r="C285"/>
      <c r="D285" s="227"/>
      <c r="E285" s="227"/>
      <c r="F285" s="227"/>
      <c r="G285"/>
      <c r="H285" s="227"/>
      <c r="I285"/>
      <c r="J285"/>
    </row>
    <row r="286" spans="2:10">
      <c r="B286"/>
      <c r="C286"/>
      <c r="D286" s="227"/>
      <c r="E286" s="227"/>
      <c r="F286" s="227"/>
      <c r="G286"/>
      <c r="H286" s="227"/>
      <c r="I286"/>
      <c r="J286"/>
    </row>
    <row r="287" spans="2:10">
      <c r="B287"/>
      <c r="C287"/>
      <c r="D287" s="227"/>
      <c r="E287" s="227"/>
      <c r="F287" s="227"/>
      <c r="G287"/>
      <c r="H287" s="227"/>
      <c r="I287"/>
      <c r="J287"/>
    </row>
    <row r="288" spans="2:10">
      <c r="B288"/>
      <c r="C288"/>
      <c r="D288" s="227"/>
      <c r="E288" s="227"/>
      <c r="F288" s="227"/>
      <c r="G288"/>
      <c r="H288" s="227"/>
      <c r="I288"/>
      <c r="J288"/>
    </row>
    <row r="289" spans="2:10">
      <c r="B289"/>
      <c r="C289"/>
      <c r="D289" s="227"/>
      <c r="E289" s="227"/>
      <c r="F289" s="227"/>
      <c r="G289"/>
      <c r="H289" s="227"/>
      <c r="I289"/>
      <c r="J289"/>
    </row>
    <row r="290" spans="2:10">
      <c r="B290"/>
      <c r="C290"/>
      <c r="D290" s="227"/>
      <c r="E290" s="227"/>
      <c r="F290" s="227"/>
      <c r="G290"/>
      <c r="H290" s="227"/>
      <c r="I290"/>
      <c r="J290"/>
    </row>
    <row r="291" spans="2:10">
      <c r="B291"/>
      <c r="C291"/>
      <c r="D291" s="227"/>
      <c r="E291" s="227"/>
      <c r="F291" s="227"/>
      <c r="G291"/>
      <c r="H291" s="227"/>
      <c r="I291"/>
      <c r="J291"/>
    </row>
    <row r="292" spans="2:10">
      <c r="B292"/>
      <c r="C292"/>
      <c r="D292" s="227"/>
      <c r="E292" s="227"/>
      <c r="F292" s="227"/>
      <c r="G292"/>
      <c r="H292" s="227"/>
      <c r="I292"/>
      <c r="J292"/>
    </row>
    <row r="293" spans="2:10">
      <c r="B293"/>
      <c r="C293"/>
      <c r="D293" s="227"/>
      <c r="E293" s="227"/>
      <c r="F293" s="227"/>
      <c r="G293"/>
      <c r="H293" s="227"/>
      <c r="I293"/>
      <c r="J293"/>
    </row>
    <row r="294" spans="2:10">
      <c r="B294"/>
      <c r="C294"/>
      <c r="D294" s="227"/>
      <c r="E294" s="227"/>
      <c r="F294" s="227"/>
      <c r="G294"/>
      <c r="H294" s="227"/>
      <c r="I294"/>
      <c r="J294"/>
    </row>
    <row r="295" spans="2:10">
      <c r="B295"/>
      <c r="C295"/>
      <c r="D295" s="227"/>
      <c r="E295" s="227"/>
      <c r="F295" s="227"/>
      <c r="G295"/>
      <c r="H295" s="227"/>
      <c r="I295"/>
      <c r="J295"/>
    </row>
    <row r="296" spans="2:10">
      <c r="B296"/>
      <c r="C296"/>
      <c r="D296" s="227"/>
      <c r="E296" s="227"/>
      <c r="F296" s="227"/>
      <c r="G296"/>
      <c r="H296" s="227"/>
      <c r="I296"/>
      <c r="J296"/>
    </row>
    <row r="297" spans="2:10">
      <c r="B297"/>
      <c r="C297"/>
      <c r="D297" s="227"/>
      <c r="E297" s="227"/>
      <c r="F297" s="227"/>
      <c r="G297"/>
      <c r="H297" s="227"/>
      <c r="I297"/>
      <c r="J297"/>
    </row>
    <row r="298" spans="2:10">
      <c r="B298"/>
      <c r="C298"/>
      <c r="D298" s="227"/>
      <c r="E298" s="227"/>
      <c r="F298" s="227"/>
      <c r="G298"/>
      <c r="H298" s="227"/>
      <c r="I298"/>
      <c r="J298"/>
    </row>
    <row r="299" spans="2:10">
      <c r="B299"/>
      <c r="C299"/>
      <c r="D299" s="227"/>
      <c r="E299" s="227"/>
      <c r="F299" s="227"/>
      <c r="G299"/>
      <c r="H299" s="227"/>
      <c r="I299"/>
      <c r="J299"/>
    </row>
    <row r="300" spans="2:10">
      <c r="B300"/>
      <c r="C300"/>
      <c r="D300" s="227"/>
      <c r="E300" s="227"/>
      <c r="F300" s="227"/>
      <c r="G300"/>
      <c r="H300" s="227"/>
      <c r="I300"/>
      <c r="J300"/>
    </row>
    <row r="301" spans="2:10">
      <c r="B301"/>
      <c r="C301"/>
      <c r="D301" s="227"/>
      <c r="E301" s="227"/>
      <c r="F301" s="227"/>
      <c r="G301"/>
      <c r="H301" s="227"/>
      <c r="I301"/>
      <c r="J301"/>
    </row>
    <row r="302" spans="2:10">
      <c r="B302"/>
      <c r="C302"/>
      <c r="D302" s="227"/>
      <c r="E302" s="227"/>
      <c r="F302" s="227"/>
      <c r="G302"/>
      <c r="H302" s="227"/>
      <c r="I302"/>
      <c r="J302"/>
    </row>
    <row r="303" spans="2:10">
      <c r="B303"/>
      <c r="C303"/>
      <c r="D303" s="227"/>
      <c r="E303" s="227"/>
      <c r="F303" s="227"/>
      <c r="G303"/>
      <c r="H303" s="227"/>
      <c r="I303"/>
      <c r="J303"/>
    </row>
    <row r="304" spans="2:10">
      <c r="B304"/>
      <c r="C304"/>
      <c r="D304" s="227"/>
      <c r="E304" s="227"/>
      <c r="F304" s="227"/>
      <c r="G304"/>
      <c r="H304" s="227"/>
      <c r="I304"/>
      <c r="J304"/>
    </row>
    <row r="305" spans="2:10">
      <c r="B305"/>
      <c r="C305"/>
      <c r="D305" s="227"/>
      <c r="E305" s="227"/>
      <c r="F305" s="227"/>
      <c r="G305"/>
      <c r="H305" s="227"/>
      <c r="I305"/>
      <c r="J305"/>
    </row>
    <row r="306" spans="2:10">
      <c r="B306"/>
      <c r="C306"/>
      <c r="D306" s="227"/>
      <c r="E306" s="227"/>
      <c r="F306" s="227"/>
      <c r="G306"/>
      <c r="H306" s="227"/>
      <c r="I306"/>
      <c r="J306"/>
    </row>
    <row r="307" spans="2:10">
      <c r="B307"/>
      <c r="C307"/>
      <c r="D307" s="227"/>
      <c r="E307" s="227"/>
      <c r="F307" s="227"/>
      <c r="G307"/>
      <c r="H307" s="227"/>
      <c r="I307"/>
      <c r="J307"/>
    </row>
    <row r="308" spans="2:10">
      <c r="B308"/>
      <c r="C308"/>
      <c r="D308" s="227"/>
      <c r="E308" s="227"/>
      <c r="F308" s="227"/>
      <c r="G308"/>
      <c r="H308" s="227"/>
      <c r="I308"/>
      <c r="J308"/>
    </row>
    <row r="309" spans="2:10">
      <c r="B309"/>
      <c r="C309"/>
      <c r="D309" s="227"/>
      <c r="E309" s="227"/>
      <c r="F309" s="227"/>
      <c r="G309"/>
      <c r="H309" s="227"/>
      <c r="I309"/>
      <c r="J309"/>
    </row>
    <row r="310" spans="2:10">
      <c r="B310"/>
      <c r="C310"/>
      <c r="D310" s="227"/>
      <c r="E310" s="227"/>
      <c r="F310" s="227"/>
      <c r="G310"/>
      <c r="H310" s="227"/>
      <c r="I310"/>
      <c r="J310"/>
    </row>
    <row r="311" spans="2:10">
      <c r="B311"/>
      <c r="C311"/>
      <c r="D311" s="227"/>
      <c r="E311" s="227"/>
      <c r="F311" s="227"/>
      <c r="G311"/>
      <c r="H311" s="227"/>
      <c r="I311"/>
      <c r="J311"/>
    </row>
    <row r="312" spans="2:10">
      <c r="B312"/>
      <c r="C312"/>
      <c r="D312" s="227"/>
      <c r="E312" s="227"/>
      <c r="F312" s="227"/>
      <c r="G312"/>
      <c r="H312" s="227"/>
      <c r="I312"/>
      <c r="J312"/>
    </row>
    <row r="313" spans="2:10">
      <c r="B313"/>
      <c r="C313"/>
      <c r="D313" s="227"/>
      <c r="E313" s="227"/>
      <c r="F313" s="227"/>
      <c r="G313"/>
      <c r="H313" s="227"/>
      <c r="I313"/>
      <c r="J313"/>
    </row>
    <row r="314" spans="2:10">
      <c r="B314"/>
      <c r="C314"/>
      <c r="D314" s="227"/>
      <c r="E314" s="227"/>
      <c r="F314" s="227"/>
      <c r="G314"/>
      <c r="H314" s="227"/>
      <c r="I314"/>
      <c r="J314"/>
    </row>
    <row r="315" spans="2:10">
      <c r="B315"/>
      <c r="C315"/>
      <c r="D315" s="227"/>
      <c r="E315" s="227"/>
      <c r="F315" s="227"/>
      <c r="G315"/>
      <c r="H315" s="227"/>
      <c r="I315"/>
      <c r="J315"/>
    </row>
    <row r="316" spans="2:10">
      <c r="B316"/>
      <c r="C316"/>
      <c r="D316" s="227"/>
      <c r="E316" s="227"/>
      <c r="F316" s="227"/>
      <c r="G316"/>
      <c r="H316" s="227"/>
      <c r="I316"/>
      <c r="J316"/>
    </row>
    <row r="317" spans="2:10">
      <c r="B317"/>
      <c r="C317"/>
      <c r="D317" s="227"/>
      <c r="E317" s="227"/>
      <c r="F317" s="227"/>
      <c r="G317"/>
      <c r="H317" s="227"/>
      <c r="I317"/>
      <c r="J317"/>
    </row>
    <row r="318" spans="2:10">
      <c r="B318"/>
      <c r="C318"/>
      <c r="D318" s="227"/>
      <c r="E318" s="227"/>
      <c r="F318" s="227"/>
      <c r="G318"/>
      <c r="H318" s="227"/>
      <c r="I318"/>
      <c r="J318"/>
    </row>
    <row r="319" spans="2:10">
      <c r="B319"/>
      <c r="C319"/>
      <c r="D319" s="227"/>
      <c r="E319" s="227"/>
      <c r="F319" s="227"/>
      <c r="G319"/>
      <c r="H319" s="227"/>
      <c r="I319"/>
      <c r="J319"/>
    </row>
    <row r="320" spans="2:10">
      <c r="B320"/>
      <c r="C320"/>
      <c r="D320" s="227"/>
      <c r="E320" s="227"/>
      <c r="F320" s="227"/>
      <c r="G320"/>
      <c r="H320" s="227"/>
      <c r="I320"/>
      <c r="J320"/>
    </row>
    <row r="321" spans="2:10">
      <c r="B321"/>
      <c r="C321"/>
      <c r="D321" s="227"/>
      <c r="E321" s="227"/>
      <c r="F321" s="227"/>
      <c r="G321"/>
      <c r="H321" s="227"/>
      <c r="I321"/>
      <c r="J321"/>
    </row>
    <row r="322" spans="2:10">
      <c r="B322"/>
      <c r="C322"/>
      <c r="D322" s="227"/>
      <c r="E322" s="227"/>
      <c r="F322" s="227"/>
      <c r="G322"/>
      <c r="H322" s="227"/>
      <c r="I322"/>
      <c r="J322"/>
    </row>
    <row r="323" spans="2:10">
      <c r="B323"/>
      <c r="C323"/>
      <c r="D323" s="227"/>
      <c r="E323" s="227"/>
      <c r="F323" s="227"/>
      <c r="G323"/>
      <c r="H323" s="227"/>
      <c r="I323"/>
      <c r="J323"/>
    </row>
    <row r="324" spans="2:10">
      <c r="B324"/>
      <c r="C324"/>
      <c r="D324" s="227"/>
      <c r="E324" s="227"/>
      <c r="F324" s="227"/>
      <c r="G324"/>
      <c r="H324" s="227"/>
      <c r="I324"/>
      <c r="J324"/>
    </row>
    <row r="325" spans="2:10">
      <c r="B325"/>
      <c r="C325"/>
      <c r="D325" s="227"/>
      <c r="E325" s="227"/>
      <c r="F325" s="227"/>
      <c r="G325"/>
      <c r="H325" s="227"/>
      <c r="I325"/>
      <c r="J325"/>
    </row>
    <row r="326" spans="2:10">
      <c r="B326"/>
      <c r="C326"/>
      <c r="D326" s="227"/>
      <c r="E326" s="227"/>
      <c r="F326" s="227"/>
      <c r="G326"/>
      <c r="H326" s="227"/>
      <c r="I326"/>
      <c r="J326"/>
    </row>
    <row r="327" spans="2:10">
      <c r="B327"/>
      <c r="C327"/>
      <c r="D327" s="227"/>
      <c r="E327" s="227"/>
      <c r="F327" s="227"/>
      <c r="G327"/>
      <c r="H327" s="227"/>
      <c r="I327"/>
      <c r="J327"/>
    </row>
    <row r="328" spans="2:10">
      <c r="B328"/>
      <c r="C328"/>
      <c r="D328" s="227"/>
      <c r="E328" s="227"/>
      <c r="F328" s="227"/>
      <c r="G328"/>
      <c r="H328" s="227"/>
      <c r="I328"/>
      <c r="J328"/>
    </row>
    <row r="329" spans="2:10">
      <c r="B329"/>
      <c r="C329"/>
      <c r="D329" s="227"/>
      <c r="E329" s="227"/>
      <c r="F329" s="227"/>
      <c r="G329"/>
      <c r="H329" s="227"/>
      <c r="I329"/>
      <c r="J329"/>
    </row>
    <row r="330" spans="2:10">
      <c r="B330"/>
      <c r="C330"/>
      <c r="D330" s="227"/>
      <c r="E330" s="227"/>
      <c r="F330" s="227"/>
      <c r="G330"/>
      <c r="H330" s="227"/>
      <c r="I330"/>
      <c r="J330"/>
    </row>
    <row r="331" spans="2:10">
      <c r="B331"/>
      <c r="C331"/>
      <c r="D331" s="227"/>
      <c r="E331" s="227"/>
      <c r="F331" s="227"/>
      <c r="G331"/>
      <c r="H331" s="227"/>
      <c r="I331"/>
      <c r="J331"/>
    </row>
    <row r="332" spans="2:10">
      <c r="B332"/>
      <c r="C332"/>
      <c r="D332" s="227"/>
      <c r="E332" s="227"/>
      <c r="F332" s="227"/>
      <c r="G332"/>
      <c r="H332" s="227"/>
      <c r="I332"/>
      <c r="J332"/>
    </row>
    <row r="333" spans="2:10">
      <c r="B333"/>
      <c r="C333"/>
      <c r="D333" s="227"/>
      <c r="E333" s="227"/>
      <c r="F333" s="227"/>
      <c r="G333"/>
      <c r="H333" s="227"/>
      <c r="I333"/>
      <c r="J333"/>
    </row>
    <row r="334" spans="2:10">
      <c r="B334"/>
      <c r="C334"/>
      <c r="D334" s="227"/>
      <c r="E334" s="227"/>
      <c r="F334" s="227"/>
      <c r="G334"/>
      <c r="H334" s="227"/>
      <c r="I334"/>
      <c r="J334"/>
    </row>
    <row r="335" spans="2:10">
      <c r="B335"/>
      <c r="C335"/>
      <c r="D335" s="227"/>
      <c r="E335" s="227"/>
      <c r="F335" s="227"/>
      <c r="G335"/>
      <c r="H335" s="227"/>
      <c r="I335"/>
      <c r="J335"/>
    </row>
    <row r="336" spans="2:10">
      <c r="B336"/>
      <c r="C336"/>
      <c r="D336" s="227"/>
      <c r="E336" s="227"/>
      <c r="F336" s="227"/>
      <c r="G336"/>
      <c r="H336" s="227"/>
      <c r="I336"/>
      <c r="J336"/>
    </row>
    <row r="337" spans="2:10">
      <c r="B337"/>
      <c r="C337"/>
      <c r="D337" s="227"/>
      <c r="E337" s="227"/>
      <c r="F337" s="227"/>
      <c r="G337"/>
      <c r="H337" s="227"/>
      <c r="I337"/>
      <c r="J337"/>
    </row>
    <row r="338" spans="2:10">
      <c r="B338"/>
      <c r="C338"/>
      <c r="D338" s="227"/>
      <c r="E338" s="227"/>
      <c r="F338" s="227"/>
      <c r="G338"/>
      <c r="H338" s="227"/>
      <c r="I338"/>
      <c r="J338"/>
    </row>
    <row r="339" spans="2:10">
      <c r="B339"/>
      <c r="C339"/>
      <c r="D339" s="227"/>
      <c r="E339" s="227"/>
      <c r="F339" s="227"/>
      <c r="G339"/>
      <c r="H339" s="227"/>
      <c r="I339"/>
      <c r="J339"/>
    </row>
    <row r="340" spans="2:10">
      <c r="B340"/>
      <c r="C340"/>
      <c r="D340" s="227"/>
      <c r="E340" s="227"/>
      <c r="F340" s="227"/>
      <c r="G340"/>
      <c r="H340" s="227"/>
      <c r="I340"/>
      <c r="J340"/>
    </row>
    <row r="341" spans="2:10">
      <c r="B341"/>
      <c r="C341"/>
      <c r="D341" s="227"/>
      <c r="E341" s="227"/>
      <c r="F341" s="227"/>
      <c r="G341"/>
      <c r="H341" s="227"/>
      <c r="I341"/>
      <c r="J341"/>
    </row>
    <row r="342" spans="2:10">
      <c r="B342"/>
      <c r="C342"/>
      <c r="D342" s="227"/>
      <c r="E342" s="227"/>
      <c r="F342" s="227"/>
      <c r="G342"/>
      <c r="H342" s="227"/>
      <c r="I342"/>
      <c r="J342"/>
    </row>
    <row r="343" spans="2:10">
      <c r="B343"/>
      <c r="C343"/>
      <c r="D343" s="227"/>
      <c r="E343" s="227"/>
      <c r="F343" s="227"/>
      <c r="G343"/>
      <c r="H343" s="227"/>
      <c r="I343"/>
      <c r="J343"/>
    </row>
    <row r="344" spans="2:10">
      <c r="B344"/>
      <c r="C344"/>
      <c r="D344" s="227"/>
      <c r="E344" s="227"/>
      <c r="F344" s="227"/>
      <c r="G344"/>
      <c r="H344" s="227"/>
      <c r="I344"/>
      <c r="J344"/>
    </row>
    <row r="345" spans="2:10">
      <c r="B345"/>
      <c r="C345"/>
      <c r="D345" s="227"/>
      <c r="E345" s="227"/>
      <c r="F345" s="227"/>
      <c r="G345"/>
      <c r="H345" s="227"/>
      <c r="I345"/>
      <c r="J345"/>
    </row>
    <row r="346" spans="2:10">
      <c r="B346"/>
      <c r="C346"/>
      <c r="D346" s="227"/>
      <c r="E346" s="227"/>
      <c r="F346" s="227"/>
      <c r="G346"/>
      <c r="H346" s="227"/>
      <c r="I346"/>
      <c r="J346"/>
    </row>
    <row r="347" spans="2:10">
      <c r="B347"/>
      <c r="C347"/>
      <c r="D347" s="227"/>
      <c r="E347" s="227"/>
      <c r="F347" s="227"/>
      <c r="G347"/>
      <c r="H347" s="227"/>
      <c r="I347"/>
      <c r="J347"/>
    </row>
    <row r="348" spans="2:10">
      <c r="B348"/>
      <c r="C348"/>
      <c r="D348" s="227"/>
      <c r="E348" s="227"/>
      <c r="F348" s="227"/>
      <c r="G348"/>
      <c r="H348" s="227"/>
      <c r="I348"/>
      <c r="J348"/>
    </row>
    <row r="349" spans="2:10">
      <c r="B349"/>
      <c r="C349"/>
      <c r="D349" s="227"/>
      <c r="E349" s="227"/>
      <c r="F349" s="227"/>
      <c r="G349"/>
      <c r="H349" s="227"/>
      <c r="I349"/>
      <c r="J349"/>
    </row>
    <row r="350" spans="2:10">
      <c r="B350"/>
      <c r="C350"/>
      <c r="D350" s="227"/>
      <c r="E350" s="227"/>
      <c r="F350" s="227"/>
      <c r="G350"/>
      <c r="H350" s="227"/>
      <c r="I350"/>
      <c r="J350"/>
    </row>
    <row r="351" spans="2:10">
      <c r="B351"/>
      <c r="C351"/>
      <c r="D351" s="227"/>
      <c r="E351" s="227"/>
      <c r="F351" s="227"/>
      <c r="G351"/>
      <c r="H351" s="227"/>
      <c r="I351"/>
      <c r="J351"/>
    </row>
    <row r="352" spans="2:10">
      <c r="B352"/>
      <c r="C352"/>
      <c r="D352" s="227"/>
      <c r="E352" s="227"/>
      <c r="F352" s="227"/>
      <c r="G352"/>
      <c r="H352" s="227"/>
      <c r="I352"/>
      <c r="J352"/>
    </row>
    <row r="353" spans="2:10">
      <c r="B353"/>
      <c r="C353"/>
      <c r="D353" s="227"/>
      <c r="E353" s="227"/>
      <c r="F353" s="227"/>
      <c r="G353"/>
      <c r="H353" s="227"/>
      <c r="I353"/>
      <c r="J353"/>
    </row>
    <row r="354" spans="2:10">
      <c r="B354"/>
      <c r="C354"/>
      <c r="D354" s="227"/>
      <c r="E354" s="227"/>
      <c r="F354" s="227"/>
      <c r="G354"/>
      <c r="H354" s="227"/>
      <c r="I354"/>
      <c r="J354"/>
    </row>
    <row r="355" spans="2:10">
      <c r="B355"/>
      <c r="C355"/>
      <c r="D355" s="227"/>
      <c r="E355" s="227"/>
      <c r="F355" s="227"/>
      <c r="G355"/>
      <c r="H355" s="227"/>
      <c r="I355"/>
      <c r="J355"/>
    </row>
    <row r="356" spans="2:10">
      <c r="B356"/>
      <c r="C356"/>
      <c r="D356" s="227"/>
      <c r="E356" s="227"/>
      <c r="F356" s="227"/>
      <c r="G356"/>
      <c r="H356" s="227"/>
      <c r="I356"/>
      <c r="J356"/>
    </row>
    <row r="357" spans="2:10">
      <c r="B357"/>
      <c r="C357"/>
      <c r="D357" s="227"/>
      <c r="E357" s="227"/>
      <c r="F357" s="227"/>
      <c r="G357"/>
      <c r="H357" s="227"/>
      <c r="I357"/>
      <c r="J357"/>
    </row>
    <row r="358" spans="2:10">
      <c r="B358"/>
      <c r="C358"/>
      <c r="D358" s="227"/>
      <c r="E358" s="227"/>
      <c r="F358" s="227"/>
      <c r="G358"/>
      <c r="H358" s="227"/>
      <c r="I358"/>
      <c r="J358"/>
    </row>
    <row r="359" spans="2:10">
      <c r="B359"/>
      <c r="C359"/>
      <c r="D359" s="227"/>
      <c r="E359" s="227"/>
      <c r="F359" s="227"/>
      <c r="G359"/>
      <c r="H359" s="227"/>
      <c r="I359"/>
      <c r="J359"/>
    </row>
    <row r="360" spans="2:10">
      <c r="B360"/>
      <c r="C360"/>
      <c r="D360" s="227"/>
      <c r="E360" s="227"/>
      <c r="F360" s="227"/>
      <c r="G360"/>
      <c r="H360" s="227"/>
      <c r="I360"/>
      <c r="J360"/>
    </row>
    <row r="361" spans="2:10">
      <c r="B361"/>
      <c r="C361"/>
      <c r="D361" s="227"/>
      <c r="E361" s="227"/>
      <c r="F361" s="227"/>
      <c r="G361"/>
      <c r="H361" s="227"/>
      <c r="I361"/>
      <c r="J361"/>
    </row>
    <row r="362" spans="2:10">
      <c r="B362"/>
      <c r="C362"/>
      <c r="D362" s="227"/>
      <c r="E362" s="227"/>
      <c r="F362" s="227"/>
      <c r="G362"/>
      <c r="H362" s="227"/>
      <c r="I362"/>
      <c r="J362"/>
    </row>
    <row r="363" spans="2:10">
      <c r="B363"/>
      <c r="C363"/>
      <c r="D363" s="227"/>
      <c r="E363" s="227"/>
      <c r="F363" s="227"/>
      <c r="G363"/>
      <c r="H363" s="227"/>
      <c r="I363"/>
      <c r="J363"/>
    </row>
    <row r="364" spans="2:10">
      <c r="B364"/>
      <c r="C364"/>
      <c r="D364" s="227"/>
      <c r="E364" s="227"/>
      <c r="F364" s="227"/>
      <c r="G364"/>
      <c r="H364" s="227"/>
      <c r="I364"/>
      <c r="J364"/>
    </row>
    <row r="365" spans="2:10">
      <c r="B365"/>
      <c r="C365"/>
      <c r="D365" s="227"/>
      <c r="E365" s="227"/>
      <c r="F365" s="227"/>
      <c r="G365"/>
      <c r="H365" s="227"/>
      <c r="I365"/>
      <c r="J365"/>
    </row>
    <row r="366" spans="2:10">
      <c r="B366"/>
      <c r="C366"/>
      <c r="D366" s="227"/>
      <c r="E366" s="227"/>
      <c r="F366" s="227"/>
      <c r="G366"/>
      <c r="H366" s="227"/>
      <c r="I366"/>
      <c r="J366"/>
    </row>
    <row r="367" spans="2:10">
      <c r="B367"/>
      <c r="C367"/>
      <c r="D367" s="227"/>
      <c r="E367" s="227"/>
      <c r="F367" s="227"/>
      <c r="G367"/>
      <c r="H367" s="227"/>
      <c r="I367"/>
      <c r="J367"/>
    </row>
    <row r="368" spans="2:10">
      <c r="B368"/>
      <c r="C368"/>
      <c r="D368" s="227"/>
      <c r="E368" s="227"/>
      <c r="F368" s="227"/>
      <c r="G368"/>
      <c r="H368" s="227"/>
      <c r="I368"/>
      <c r="J368"/>
    </row>
    <row r="369" spans="2:10">
      <c r="B369"/>
      <c r="C369"/>
      <c r="D369" s="227"/>
      <c r="E369" s="227"/>
      <c r="F369" s="227"/>
      <c r="G369"/>
      <c r="H369" s="227"/>
      <c r="I369"/>
      <c r="J369"/>
    </row>
    <row r="370" spans="2:10">
      <c r="B370"/>
      <c r="C370"/>
      <c r="D370" s="227"/>
      <c r="E370" s="227"/>
      <c r="F370" s="227"/>
      <c r="G370"/>
      <c r="H370" s="227"/>
      <c r="I370"/>
      <c r="J370"/>
    </row>
    <row r="371" spans="2:10">
      <c r="B371"/>
      <c r="C371"/>
      <c r="D371" s="227"/>
      <c r="E371" s="227"/>
      <c r="F371" s="227"/>
      <c r="G371"/>
      <c r="H371" s="227"/>
      <c r="I371"/>
      <c r="J371"/>
    </row>
    <row r="372" spans="2:10">
      <c r="B372"/>
      <c r="C372"/>
      <c r="D372" s="227"/>
      <c r="E372" s="227"/>
      <c r="F372" s="227"/>
      <c r="G372"/>
      <c r="H372" s="227"/>
      <c r="I372"/>
      <c r="J372"/>
    </row>
    <row r="373" spans="2:10">
      <c r="B373"/>
      <c r="C373"/>
      <c r="D373" s="227"/>
      <c r="E373" s="227"/>
      <c r="F373" s="227"/>
      <c r="G373"/>
      <c r="H373" s="227"/>
      <c r="I373"/>
      <c r="J373"/>
    </row>
    <row r="374" spans="2:10">
      <c r="B374"/>
      <c r="C374"/>
      <c r="D374" s="227"/>
      <c r="E374" s="227"/>
      <c r="F374" s="227"/>
      <c r="G374"/>
      <c r="H374" s="227"/>
      <c r="I374"/>
      <c r="J374"/>
    </row>
    <row r="375" spans="2:10">
      <c r="B375"/>
      <c r="C375"/>
      <c r="D375" s="227"/>
      <c r="E375" s="227"/>
      <c r="F375" s="227"/>
      <c r="G375"/>
      <c r="H375" s="227"/>
      <c r="I375"/>
      <c r="J375"/>
    </row>
    <row r="376" spans="2:10">
      <c r="B376"/>
      <c r="C376"/>
      <c r="D376" s="227"/>
      <c r="E376" s="227"/>
      <c r="F376" s="227"/>
      <c r="G376"/>
      <c r="H376" s="227"/>
      <c r="I376"/>
      <c r="J376"/>
    </row>
    <row r="377" spans="2:10">
      <c r="B377"/>
      <c r="C377"/>
      <c r="D377" s="227"/>
      <c r="E377" s="227"/>
      <c r="F377" s="227"/>
      <c r="G377"/>
      <c r="H377" s="227"/>
      <c r="I377"/>
      <c r="J377"/>
    </row>
    <row r="378" spans="2:10">
      <c r="B378"/>
      <c r="C378"/>
      <c r="D378" s="227"/>
      <c r="E378" s="227"/>
      <c r="F378" s="227"/>
      <c r="G378"/>
      <c r="H378" s="227"/>
      <c r="I378"/>
      <c r="J378"/>
    </row>
    <row r="379" spans="2:10">
      <c r="B379"/>
      <c r="C379"/>
      <c r="D379" s="227"/>
      <c r="E379" s="227"/>
      <c r="F379" s="227"/>
      <c r="G379"/>
      <c r="H379" s="227"/>
      <c r="I379"/>
      <c r="J379"/>
    </row>
    <row r="380" spans="2:10">
      <c r="B380"/>
      <c r="C380"/>
      <c r="D380" s="227"/>
      <c r="E380" s="227"/>
      <c r="F380" s="227"/>
      <c r="G380"/>
      <c r="H380" s="227"/>
      <c r="I380"/>
      <c r="J380"/>
    </row>
    <row r="381" spans="2:10">
      <c r="B381"/>
      <c r="C381"/>
      <c r="D381" s="227"/>
      <c r="E381" s="227"/>
      <c r="F381" s="227"/>
      <c r="G381"/>
      <c r="H381" s="227"/>
      <c r="I381"/>
      <c r="J381"/>
    </row>
    <row r="382" spans="2:10">
      <c r="B382"/>
      <c r="C382"/>
      <c r="D382" s="227"/>
      <c r="E382" s="227"/>
      <c r="F382" s="227"/>
      <c r="G382"/>
      <c r="H382" s="227"/>
      <c r="I382"/>
      <c r="J382"/>
    </row>
    <row r="383" spans="2:10">
      <c r="B383"/>
      <c r="C383"/>
      <c r="D383" s="227"/>
      <c r="E383" s="227"/>
      <c r="F383" s="227"/>
      <c r="G383"/>
      <c r="H383" s="227"/>
      <c r="I383"/>
      <c r="J383"/>
    </row>
    <row r="384" spans="2:10">
      <c r="B384"/>
      <c r="C384"/>
      <c r="D384" s="227"/>
      <c r="E384" s="227"/>
      <c r="F384" s="227"/>
      <c r="G384"/>
      <c r="H384" s="227"/>
      <c r="I384"/>
      <c r="J384"/>
    </row>
    <row r="385" spans="2:10">
      <c r="B385"/>
      <c r="C385"/>
      <c r="D385" s="227"/>
      <c r="E385" s="227"/>
      <c r="F385" s="227"/>
      <c r="G385"/>
      <c r="H385" s="227"/>
      <c r="I385"/>
      <c r="J385"/>
    </row>
    <row r="386" spans="2:10">
      <c r="B386"/>
      <c r="C386"/>
      <c r="D386" s="227"/>
      <c r="E386" s="227"/>
      <c r="F386" s="227"/>
      <c r="G386"/>
      <c r="H386" s="227"/>
      <c r="I386"/>
      <c r="J386"/>
    </row>
    <row r="387" spans="2:10">
      <c r="B387"/>
      <c r="C387"/>
      <c r="D387" s="227"/>
      <c r="E387" s="227"/>
      <c r="F387" s="227"/>
      <c r="G387"/>
      <c r="H387" s="227"/>
      <c r="I387"/>
      <c r="J387"/>
    </row>
    <row r="388" spans="2:10">
      <c r="B388"/>
      <c r="C388"/>
      <c r="D388" s="227"/>
      <c r="E388" s="227"/>
      <c r="F388" s="227"/>
      <c r="G388"/>
      <c r="H388" s="227"/>
      <c r="I388"/>
      <c r="J388"/>
    </row>
    <row r="389" spans="2:10">
      <c r="B389"/>
      <c r="C389"/>
      <c r="D389" s="227"/>
      <c r="E389" s="227"/>
      <c r="F389" s="227"/>
      <c r="G389"/>
      <c r="H389" s="227"/>
      <c r="I389"/>
      <c r="J389"/>
    </row>
    <row r="390" spans="2:10">
      <c r="B390"/>
      <c r="C390"/>
      <c r="D390" s="227"/>
      <c r="E390" s="227"/>
      <c r="F390" s="227"/>
      <c r="G390"/>
      <c r="H390" s="227"/>
      <c r="I390"/>
      <c r="J390"/>
    </row>
    <row r="391" spans="2:10">
      <c r="B391"/>
      <c r="C391"/>
      <c r="D391" s="227"/>
      <c r="E391" s="227"/>
      <c r="F391" s="227"/>
      <c r="G391"/>
      <c r="H391" s="227"/>
      <c r="I391"/>
      <c r="J391"/>
    </row>
    <row r="392" spans="2:10">
      <c r="B392"/>
      <c r="C392"/>
      <c r="D392" s="227"/>
      <c r="E392" s="227"/>
      <c r="F392" s="227"/>
      <c r="G392"/>
      <c r="H392" s="227"/>
      <c r="I392"/>
      <c r="J392"/>
    </row>
    <row r="393" spans="2:10">
      <c r="B393"/>
      <c r="C393"/>
      <c r="D393" s="227"/>
      <c r="E393" s="227"/>
      <c r="F393" s="227"/>
      <c r="G393"/>
      <c r="H393" s="227"/>
      <c r="I393"/>
      <c r="J393"/>
    </row>
    <row r="394" spans="2:10">
      <c r="B394"/>
      <c r="C394"/>
      <c r="D394" s="227"/>
      <c r="E394" s="227"/>
      <c r="F394" s="227"/>
      <c r="G394"/>
      <c r="H394" s="227"/>
      <c r="I394"/>
      <c r="J394"/>
    </row>
    <row r="395" spans="2:10">
      <c r="B395"/>
      <c r="C395"/>
      <c r="D395" s="227"/>
      <c r="E395" s="227"/>
      <c r="F395" s="227"/>
      <c r="G395"/>
      <c r="H395" s="227"/>
      <c r="I395"/>
      <c r="J395"/>
    </row>
    <row r="396" spans="2:10">
      <c r="B396"/>
      <c r="C396"/>
      <c r="D396" s="227"/>
      <c r="E396" s="227"/>
      <c r="F396" s="227"/>
      <c r="G396"/>
      <c r="H396" s="227"/>
      <c r="I396"/>
      <c r="J396"/>
    </row>
    <row r="397" spans="2:10">
      <c r="B397"/>
      <c r="C397"/>
      <c r="D397" s="227"/>
      <c r="E397" s="227"/>
      <c r="F397" s="227"/>
      <c r="G397"/>
      <c r="H397" s="227"/>
      <c r="I397"/>
      <c r="J397"/>
    </row>
    <row r="398" spans="2:10">
      <c r="B398"/>
      <c r="C398"/>
      <c r="D398" s="227"/>
      <c r="E398" s="227"/>
      <c r="F398" s="227"/>
      <c r="G398"/>
      <c r="H398" s="227"/>
      <c r="I398"/>
      <c r="J398"/>
    </row>
    <row r="399" spans="2:10">
      <c r="B399"/>
      <c r="C399"/>
      <c r="D399" s="227"/>
      <c r="E399" s="227"/>
      <c r="F399" s="227"/>
      <c r="G399"/>
      <c r="H399" s="227"/>
      <c r="I399"/>
      <c r="J399"/>
    </row>
    <row r="400" spans="2:10">
      <c r="B400"/>
      <c r="C400"/>
      <c r="D400" s="227"/>
      <c r="E400" s="227"/>
      <c r="F400" s="227"/>
      <c r="G400"/>
      <c r="H400" s="227"/>
      <c r="I400"/>
      <c r="J400"/>
    </row>
    <row r="401" spans="2:10">
      <c r="B401"/>
      <c r="C401"/>
      <c r="D401" s="227"/>
      <c r="E401" s="227"/>
      <c r="F401" s="227"/>
      <c r="G401"/>
      <c r="H401" s="227"/>
      <c r="I401"/>
      <c r="J401"/>
    </row>
    <row r="402" spans="2:10">
      <c r="B402"/>
      <c r="C402"/>
      <c r="D402" s="227"/>
      <c r="E402" s="227"/>
      <c r="F402" s="227"/>
      <c r="G402"/>
      <c r="H402" s="227"/>
      <c r="I402"/>
      <c r="J402"/>
    </row>
    <row r="403" spans="2:10">
      <c r="B403"/>
      <c r="C403"/>
      <c r="D403" s="227"/>
      <c r="E403" s="227"/>
      <c r="F403" s="227"/>
      <c r="G403"/>
      <c r="H403" s="227"/>
      <c r="I403"/>
      <c r="J403"/>
    </row>
    <row r="404" spans="2:10">
      <c r="B404"/>
      <c r="C404"/>
      <c r="D404" s="227"/>
      <c r="E404" s="227"/>
      <c r="F404" s="227"/>
      <c r="G404"/>
      <c r="H404" s="227"/>
      <c r="I404"/>
      <c r="J404"/>
    </row>
    <row r="405" spans="2:10">
      <c r="B405"/>
      <c r="C405"/>
      <c r="D405" s="227"/>
      <c r="E405" s="227"/>
      <c r="F405" s="227"/>
      <c r="G405"/>
      <c r="H405" s="227"/>
      <c r="I405"/>
      <c r="J405"/>
    </row>
    <row r="406" spans="2:10">
      <c r="B406"/>
      <c r="C406"/>
      <c r="D406" s="227"/>
      <c r="E406" s="227"/>
      <c r="F406" s="227"/>
      <c r="G406"/>
      <c r="H406" s="227"/>
      <c r="I406"/>
      <c r="J406"/>
    </row>
    <row r="407" spans="2:10">
      <c r="B407"/>
      <c r="C407"/>
      <c r="D407" s="227"/>
      <c r="E407" s="227"/>
      <c r="F407" s="227"/>
      <c r="G407"/>
      <c r="H407" s="227"/>
      <c r="I407"/>
      <c r="J407"/>
    </row>
    <row r="408" spans="2:10">
      <c r="B408"/>
      <c r="C408"/>
      <c r="D408" s="227"/>
      <c r="E408" s="227"/>
      <c r="F408" s="227"/>
      <c r="G408"/>
      <c r="H408" s="227"/>
      <c r="I408"/>
      <c r="J408"/>
    </row>
    <row r="409" spans="2:10">
      <c r="B409"/>
      <c r="C409"/>
      <c r="D409" s="227"/>
      <c r="E409" s="227"/>
      <c r="F409" s="227"/>
      <c r="G409"/>
      <c r="H409" s="227"/>
      <c r="I409"/>
      <c r="J409"/>
    </row>
    <row r="410" spans="2:10">
      <c r="B410"/>
      <c r="C410"/>
      <c r="D410" s="227"/>
      <c r="E410" s="227"/>
      <c r="F410" s="227"/>
      <c r="G410"/>
      <c r="H410" s="227"/>
      <c r="I410"/>
      <c r="J410"/>
    </row>
    <row r="411" spans="2:10">
      <c r="B411"/>
      <c r="C411"/>
      <c r="D411" s="227"/>
      <c r="E411" s="227"/>
      <c r="F411" s="227"/>
      <c r="G411"/>
      <c r="H411" s="227"/>
      <c r="I411"/>
      <c r="J411"/>
    </row>
    <row r="412" spans="2:10">
      <c r="B412"/>
      <c r="C412"/>
      <c r="D412" s="227"/>
      <c r="E412" s="227"/>
      <c r="F412" s="227"/>
      <c r="G412"/>
      <c r="H412" s="227"/>
      <c r="I412"/>
      <c r="J412"/>
    </row>
    <row r="413" spans="2:10">
      <c r="B413"/>
      <c r="C413"/>
      <c r="D413" s="227"/>
      <c r="E413" s="227"/>
      <c r="F413" s="227"/>
      <c r="G413"/>
      <c r="H413" s="227"/>
      <c r="I413"/>
      <c r="J413"/>
    </row>
    <row r="414" spans="2:10">
      <c r="B414"/>
      <c r="C414"/>
      <c r="D414" s="227"/>
      <c r="E414" s="227"/>
      <c r="F414" s="227"/>
      <c r="G414"/>
      <c r="H414" s="227"/>
      <c r="I414"/>
      <c r="J414"/>
    </row>
    <row r="415" spans="2:10">
      <c r="B415"/>
      <c r="C415"/>
      <c r="D415" s="227"/>
      <c r="E415" s="227"/>
      <c r="F415" s="227"/>
      <c r="G415"/>
      <c r="H415" s="227"/>
      <c r="I415"/>
      <c r="J415"/>
    </row>
    <row r="416" spans="2:10">
      <c r="B416"/>
      <c r="C416"/>
      <c r="D416" s="227"/>
      <c r="E416" s="227"/>
      <c r="F416" s="227"/>
      <c r="G416"/>
      <c r="H416" s="227"/>
      <c r="I416"/>
      <c r="J416"/>
    </row>
    <row r="417" spans="2:10">
      <c r="B417"/>
      <c r="C417"/>
      <c r="D417" s="227"/>
      <c r="E417" s="227"/>
      <c r="F417" s="227"/>
      <c r="G417"/>
      <c r="H417" s="227"/>
      <c r="I417"/>
      <c r="J417"/>
    </row>
    <row r="418" spans="2:10">
      <c r="B418"/>
      <c r="C418"/>
      <c r="D418" s="227"/>
      <c r="E418" s="227"/>
      <c r="F418" s="227"/>
      <c r="G418"/>
      <c r="H418" s="227"/>
      <c r="I418"/>
      <c r="J418"/>
    </row>
    <row r="419" spans="2:10">
      <c r="B419"/>
      <c r="C419"/>
      <c r="D419" s="227"/>
      <c r="E419" s="227"/>
      <c r="F419" s="227"/>
      <c r="G419"/>
      <c r="H419" s="227"/>
      <c r="I419"/>
      <c r="J419"/>
    </row>
    <row r="420" spans="2:10">
      <c r="B420"/>
      <c r="C420"/>
      <c r="D420" s="227"/>
      <c r="E420" s="227"/>
      <c r="F420" s="227"/>
      <c r="G420"/>
      <c r="H420" s="227"/>
      <c r="I420"/>
      <c r="J420"/>
    </row>
    <row r="421" spans="2:10">
      <c r="B421"/>
      <c r="C421"/>
      <c r="D421" s="227"/>
      <c r="E421" s="227"/>
      <c r="F421" s="227"/>
      <c r="G421"/>
      <c r="H421" s="227"/>
      <c r="I421"/>
      <c r="J421"/>
    </row>
    <row r="422" spans="2:10">
      <c r="B422"/>
      <c r="C422"/>
      <c r="D422" s="227"/>
      <c r="E422" s="227"/>
      <c r="F422" s="227"/>
      <c r="G422"/>
      <c r="H422" s="227"/>
      <c r="I422"/>
      <c r="J422"/>
    </row>
    <row r="423" spans="2:10">
      <c r="B423"/>
      <c r="C423"/>
      <c r="D423" s="227"/>
      <c r="E423" s="227"/>
      <c r="F423" s="227"/>
      <c r="G423"/>
      <c r="H423" s="227"/>
      <c r="I423"/>
      <c r="J423"/>
    </row>
    <row r="424" spans="2:10">
      <c r="B424"/>
      <c r="C424"/>
      <c r="D424" s="227"/>
      <c r="E424" s="227"/>
      <c r="F424" s="227"/>
      <c r="G424"/>
      <c r="H424" s="227"/>
      <c r="I424"/>
      <c r="J424"/>
    </row>
    <row r="425" spans="2:10">
      <c r="B425"/>
      <c r="C425"/>
      <c r="D425" s="227"/>
      <c r="E425" s="227"/>
      <c r="F425" s="227"/>
      <c r="G425"/>
      <c r="H425" s="227"/>
      <c r="I425"/>
      <c r="J425"/>
    </row>
    <row r="426" spans="2:10">
      <c r="B426"/>
      <c r="C426"/>
      <c r="D426" s="227"/>
      <c r="E426" s="227"/>
      <c r="F426" s="227"/>
      <c r="G426"/>
      <c r="H426" s="227"/>
      <c r="I426"/>
      <c r="J426"/>
    </row>
    <row r="427" spans="2:10">
      <c r="B427"/>
      <c r="C427"/>
      <c r="D427" s="227"/>
      <c r="E427" s="227"/>
      <c r="F427" s="227"/>
      <c r="G427"/>
      <c r="H427" s="227"/>
      <c r="I427"/>
      <c r="J427"/>
    </row>
    <row r="428" spans="2:10">
      <c r="B428"/>
      <c r="C428"/>
      <c r="D428" s="227"/>
      <c r="E428" s="227"/>
      <c r="F428" s="227"/>
      <c r="G428"/>
      <c r="H428" s="227"/>
      <c r="I428"/>
      <c r="J428"/>
    </row>
    <row r="429" spans="2:10">
      <c r="B429"/>
      <c r="C429"/>
      <c r="D429" s="227"/>
      <c r="E429" s="227"/>
      <c r="F429" s="227"/>
      <c r="G429"/>
      <c r="H429" s="227"/>
      <c r="I429"/>
      <c r="J429"/>
    </row>
    <row r="430" spans="2:10">
      <c r="B430"/>
      <c r="C430"/>
      <c r="D430" s="227"/>
      <c r="E430" s="227"/>
      <c r="F430" s="227"/>
      <c r="G430"/>
      <c r="H430" s="227"/>
      <c r="I430"/>
      <c r="J430"/>
    </row>
    <row r="431" spans="2:10">
      <c r="B431"/>
      <c r="C431"/>
      <c r="D431" s="227"/>
      <c r="E431" s="227"/>
      <c r="F431" s="227"/>
      <c r="G431"/>
      <c r="H431" s="227"/>
      <c r="I431"/>
      <c r="J431"/>
    </row>
    <row r="432" spans="2:10">
      <c r="B432"/>
      <c r="C432"/>
      <c r="D432" s="227"/>
      <c r="E432" s="227"/>
      <c r="F432" s="227"/>
      <c r="G432"/>
      <c r="H432" s="227"/>
      <c r="I432"/>
      <c r="J432"/>
    </row>
    <row r="433" spans="2:10">
      <c r="B433"/>
      <c r="C433"/>
      <c r="D433" s="227"/>
      <c r="E433" s="227"/>
      <c r="F433" s="227"/>
      <c r="G433"/>
      <c r="H433" s="227"/>
      <c r="I433"/>
      <c r="J433"/>
    </row>
    <row r="434" spans="2:10">
      <c r="B434"/>
      <c r="C434"/>
      <c r="D434" s="227"/>
      <c r="E434" s="227"/>
      <c r="F434" s="227"/>
      <c r="G434"/>
      <c r="H434" s="227"/>
      <c r="I434"/>
      <c r="J434"/>
    </row>
    <row r="435" spans="2:10">
      <c r="B435"/>
      <c r="C435"/>
      <c r="D435" s="227"/>
      <c r="E435" s="227"/>
      <c r="F435" s="227"/>
      <c r="G435"/>
      <c r="H435" s="227"/>
      <c r="I435"/>
      <c r="J435"/>
    </row>
    <row r="436" spans="2:10">
      <c r="B436"/>
      <c r="C436"/>
      <c r="D436" s="227"/>
      <c r="E436" s="227"/>
      <c r="F436" s="227"/>
      <c r="G436"/>
      <c r="H436" s="227"/>
      <c r="I436"/>
      <c r="J436"/>
    </row>
    <row r="437" spans="2:10">
      <c r="B437"/>
      <c r="C437"/>
      <c r="D437" s="227"/>
      <c r="E437" s="227"/>
      <c r="F437" s="227"/>
      <c r="G437"/>
      <c r="H437" s="227"/>
      <c r="I437"/>
      <c r="J437"/>
    </row>
    <row r="438" spans="2:10">
      <c r="B438"/>
      <c r="C438"/>
      <c r="D438" s="227"/>
      <c r="E438" s="227"/>
      <c r="F438" s="227"/>
      <c r="G438"/>
      <c r="H438" s="227"/>
      <c r="I438"/>
      <c r="J438"/>
    </row>
    <row r="439" spans="2:10">
      <c r="B439"/>
      <c r="C439"/>
      <c r="D439" s="227"/>
      <c r="E439" s="227"/>
      <c r="F439" s="227"/>
      <c r="G439"/>
      <c r="H439" s="227"/>
      <c r="I439"/>
      <c r="J439"/>
    </row>
    <row r="440" spans="2:10">
      <c r="B440"/>
      <c r="C440"/>
      <c r="D440" s="227"/>
      <c r="E440" s="227"/>
      <c r="F440" s="227"/>
      <c r="G440"/>
      <c r="H440" s="227"/>
      <c r="I440"/>
      <c r="J440"/>
    </row>
    <row r="441" spans="2:10">
      <c r="B441"/>
      <c r="C441"/>
      <c r="D441" s="227"/>
      <c r="E441" s="227"/>
      <c r="F441" s="227"/>
      <c r="G441"/>
      <c r="H441" s="227"/>
      <c r="I441"/>
      <c r="J441"/>
    </row>
    <row r="442" spans="2:10">
      <c r="B442"/>
      <c r="C442"/>
      <c r="D442" s="227"/>
      <c r="E442" s="227"/>
      <c r="F442" s="227"/>
      <c r="G442"/>
      <c r="H442" s="227"/>
      <c r="I442"/>
      <c r="J442"/>
    </row>
    <row r="443" spans="2:10">
      <c r="B443"/>
      <c r="C443"/>
      <c r="D443" s="227"/>
      <c r="E443" s="227"/>
      <c r="F443" s="227"/>
      <c r="G443"/>
      <c r="H443" s="227"/>
      <c r="I443"/>
      <c r="J443"/>
    </row>
    <row r="444" spans="2:10">
      <c r="B444"/>
      <c r="C444"/>
      <c r="D444" s="227"/>
      <c r="E444" s="227"/>
      <c r="F444" s="227"/>
      <c r="G444"/>
      <c r="H444" s="227"/>
      <c r="I444"/>
      <c r="J444"/>
    </row>
    <row r="445" spans="2:10">
      <c r="B445"/>
      <c r="C445"/>
      <c r="D445" s="227"/>
      <c r="E445" s="227"/>
      <c r="F445" s="227"/>
      <c r="G445"/>
      <c r="H445" s="227"/>
      <c r="I445"/>
      <c r="J445"/>
    </row>
    <row r="446" spans="2:10">
      <c r="B446"/>
      <c r="C446"/>
      <c r="D446" s="227"/>
      <c r="E446" s="227"/>
      <c r="F446" s="227"/>
      <c r="G446"/>
      <c r="H446" s="227"/>
      <c r="I446"/>
      <c r="J446"/>
    </row>
    <row r="447" spans="2:10">
      <c r="B447"/>
      <c r="C447"/>
      <c r="D447" s="227"/>
      <c r="E447" s="227"/>
      <c r="F447" s="227"/>
      <c r="G447"/>
      <c r="H447" s="227"/>
      <c r="I447"/>
      <c r="J447"/>
    </row>
    <row r="448" spans="2:10">
      <c r="B448"/>
      <c r="C448"/>
      <c r="D448" s="227"/>
      <c r="E448" s="227"/>
      <c r="F448" s="227"/>
      <c r="G448"/>
      <c r="H448" s="227"/>
      <c r="I448"/>
      <c r="J448"/>
    </row>
    <row r="449" spans="2:10">
      <c r="B449"/>
      <c r="C449"/>
      <c r="D449" s="227"/>
      <c r="E449" s="227"/>
      <c r="F449" s="227"/>
      <c r="G449"/>
      <c r="H449" s="227"/>
      <c r="I449"/>
      <c r="J449"/>
    </row>
    <row r="450" spans="2:10">
      <c r="B450"/>
      <c r="C450"/>
      <c r="D450" s="227"/>
      <c r="E450" s="227"/>
      <c r="F450" s="227"/>
      <c r="G450"/>
      <c r="H450" s="227"/>
      <c r="I450"/>
      <c r="J450"/>
    </row>
    <row r="451" spans="2:10">
      <c r="B451"/>
      <c r="C451"/>
      <c r="D451" s="227"/>
      <c r="E451" s="227"/>
      <c r="F451" s="227"/>
      <c r="G451"/>
      <c r="H451" s="227"/>
      <c r="I451"/>
      <c r="J451"/>
    </row>
    <row r="452" spans="2:10">
      <c r="B452"/>
      <c r="C452"/>
      <c r="D452" s="227"/>
      <c r="E452" s="227"/>
      <c r="F452" s="227"/>
      <c r="G452"/>
      <c r="H452" s="227"/>
      <c r="I452"/>
      <c r="J452"/>
    </row>
    <row r="453" spans="2:10">
      <c r="B453"/>
      <c r="C453"/>
      <c r="D453" s="227"/>
      <c r="E453" s="227"/>
      <c r="F453" s="227"/>
      <c r="G453"/>
      <c r="H453" s="227"/>
      <c r="I453"/>
      <c r="J453"/>
    </row>
    <row r="454" spans="2:10">
      <c r="B454"/>
      <c r="C454"/>
      <c r="D454" s="227"/>
      <c r="E454" s="227"/>
      <c r="F454" s="227"/>
      <c r="G454"/>
      <c r="H454" s="227"/>
      <c r="I454"/>
      <c r="J454"/>
    </row>
    <row r="455" spans="2:10">
      <c r="B455"/>
      <c r="C455"/>
      <c r="D455" s="227"/>
      <c r="E455" s="227"/>
      <c r="F455" s="227"/>
      <c r="G455"/>
      <c r="H455" s="227"/>
      <c r="I455"/>
      <c r="J455"/>
    </row>
    <row r="456" spans="2:10">
      <c r="B456"/>
      <c r="C456"/>
      <c r="D456" s="227"/>
      <c r="E456" s="227"/>
      <c r="F456" s="227"/>
      <c r="G456"/>
      <c r="H456" s="227"/>
      <c r="I456"/>
      <c r="J456"/>
    </row>
    <row r="457" spans="2:10">
      <c r="B457"/>
      <c r="C457"/>
      <c r="D457" s="227"/>
      <c r="E457" s="227"/>
      <c r="F457" s="227"/>
      <c r="G457"/>
      <c r="H457" s="227"/>
      <c r="I457"/>
      <c r="J457"/>
    </row>
    <row r="458" spans="2:10">
      <c r="B458"/>
      <c r="C458"/>
      <c r="D458" s="227"/>
      <c r="E458" s="227"/>
      <c r="F458" s="227"/>
      <c r="G458"/>
      <c r="H458" s="227"/>
      <c r="I458"/>
      <c r="J458"/>
    </row>
    <row r="459" spans="2:10">
      <c r="B459"/>
      <c r="C459"/>
      <c r="D459" s="227"/>
      <c r="E459" s="227"/>
      <c r="F459" s="227"/>
      <c r="G459"/>
      <c r="H459" s="227"/>
      <c r="I459"/>
      <c r="J459"/>
    </row>
    <row r="460" spans="2:10">
      <c r="B460"/>
      <c r="C460"/>
      <c r="D460" s="227"/>
      <c r="E460" s="227"/>
      <c r="F460" s="227"/>
      <c r="G460"/>
      <c r="H460" s="227"/>
      <c r="I460"/>
      <c r="J460"/>
    </row>
    <row r="461" spans="2:10">
      <c r="B461"/>
      <c r="C461"/>
      <c r="D461" s="227"/>
      <c r="E461" s="227"/>
      <c r="F461" s="227"/>
      <c r="G461"/>
      <c r="H461" s="227"/>
      <c r="I461"/>
      <c r="J461"/>
    </row>
    <row r="462" spans="2:10">
      <c r="B462"/>
      <c r="C462"/>
      <c r="D462" s="227"/>
      <c r="E462" s="227"/>
      <c r="F462" s="227"/>
      <c r="G462"/>
      <c r="H462" s="227"/>
      <c r="I462"/>
      <c r="J462"/>
    </row>
    <row r="463" spans="2:10">
      <c r="B463"/>
      <c r="C463"/>
      <c r="D463" s="227"/>
      <c r="E463" s="227"/>
      <c r="F463" s="227"/>
      <c r="G463"/>
      <c r="H463" s="227"/>
      <c r="I463"/>
      <c r="J463"/>
    </row>
    <row r="464" spans="2:10">
      <c r="B464"/>
      <c r="C464"/>
      <c r="D464" s="227"/>
      <c r="E464" s="227"/>
      <c r="F464" s="227"/>
      <c r="G464"/>
      <c r="H464" s="227"/>
      <c r="I464"/>
      <c r="J464"/>
    </row>
    <row r="465" spans="2:10">
      <c r="B465"/>
      <c r="C465"/>
      <c r="D465" s="227"/>
      <c r="E465" s="227"/>
      <c r="F465" s="227"/>
      <c r="G465"/>
      <c r="H465" s="227"/>
      <c r="I465"/>
      <c r="J465"/>
    </row>
    <row r="466" spans="2:10">
      <c r="B466"/>
      <c r="C466"/>
      <c r="D466" s="227"/>
      <c r="E466" s="227"/>
      <c r="F466" s="227"/>
      <c r="G466"/>
      <c r="H466" s="227"/>
      <c r="I466"/>
      <c r="J466"/>
    </row>
    <row r="467" spans="2:10">
      <c r="B467"/>
      <c r="C467"/>
      <c r="D467" s="227"/>
      <c r="E467" s="227"/>
      <c r="F467" s="227"/>
      <c r="G467"/>
      <c r="H467" s="227"/>
      <c r="I467"/>
      <c r="J467"/>
    </row>
    <row r="468" spans="2:10">
      <c r="B468"/>
      <c r="C468"/>
      <c r="D468" s="227"/>
      <c r="E468" s="227"/>
      <c r="F468" s="227"/>
      <c r="G468"/>
      <c r="H468" s="227"/>
      <c r="I468"/>
      <c r="J468"/>
    </row>
    <row r="469" spans="2:10">
      <c r="B469"/>
      <c r="C469"/>
      <c r="D469" s="227"/>
      <c r="E469" s="227"/>
      <c r="F469" s="227"/>
      <c r="G469"/>
      <c r="H469" s="227"/>
      <c r="I469"/>
      <c r="J469"/>
    </row>
    <row r="470" spans="2:10">
      <c r="B470"/>
      <c r="C470"/>
      <c r="D470" s="227"/>
      <c r="E470" s="227"/>
      <c r="F470" s="227"/>
      <c r="G470"/>
      <c r="H470" s="227"/>
      <c r="I470"/>
      <c r="J470"/>
    </row>
    <row r="471" spans="2:10">
      <c r="B471"/>
      <c r="C471"/>
      <c r="D471" s="227"/>
      <c r="E471" s="227"/>
      <c r="F471" s="227"/>
      <c r="G471"/>
      <c r="H471" s="227"/>
      <c r="I471"/>
      <c r="J471"/>
    </row>
    <row r="472" spans="2:10">
      <c r="B472"/>
      <c r="C472"/>
      <c r="D472" s="227"/>
      <c r="E472" s="227"/>
      <c r="F472" s="227"/>
      <c r="G472"/>
      <c r="H472" s="227"/>
      <c r="I472"/>
      <c r="J472"/>
    </row>
    <row r="473" spans="2:10">
      <c r="B473"/>
      <c r="C473"/>
      <c r="D473" s="227"/>
      <c r="E473" s="227"/>
      <c r="F473" s="227"/>
      <c r="G473"/>
      <c r="H473" s="227"/>
      <c r="I473"/>
      <c r="J473"/>
    </row>
    <row r="474" spans="2:10">
      <c r="B474"/>
      <c r="C474"/>
      <c r="D474" s="227"/>
      <c r="E474" s="227"/>
      <c r="F474" s="227"/>
      <c r="G474"/>
      <c r="H474" s="227"/>
      <c r="I474"/>
      <c r="J474"/>
    </row>
    <row r="475" spans="2:10">
      <c r="B475"/>
      <c r="C475"/>
      <c r="D475" s="227"/>
      <c r="E475" s="227"/>
      <c r="F475" s="227"/>
      <c r="G475"/>
      <c r="H475" s="227"/>
      <c r="I475"/>
      <c r="J475"/>
    </row>
    <row r="476" spans="2:10">
      <c r="B476"/>
      <c r="C476"/>
      <c r="D476" s="227"/>
      <c r="E476" s="227"/>
      <c r="F476" s="227"/>
      <c r="G476"/>
      <c r="H476" s="227"/>
      <c r="I476"/>
      <c r="J476"/>
    </row>
    <row r="477" spans="2:10">
      <c r="B477"/>
      <c r="C477"/>
      <c r="D477" s="227"/>
      <c r="E477" s="227"/>
      <c r="F477" s="227"/>
      <c r="G477"/>
      <c r="H477" s="227"/>
      <c r="I477"/>
      <c r="J477"/>
    </row>
    <row r="478" spans="2:10">
      <c r="B478"/>
      <c r="C478"/>
      <c r="D478" s="227"/>
      <c r="E478" s="227"/>
      <c r="F478" s="227"/>
      <c r="G478"/>
      <c r="H478" s="227"/>
      <c r="I478"/>
      <c r="J478"/>
    </row>
    <row r="479" spans="2:10">
      <c r="B479"/>
      <c r="C479"/>
      <c r="D479" s="227"/>
      <c r="E479" s="227"/>
      <c r="F479" s="227"/>
      <c r="G479"/>
      <c r="H479" s="227"/>
      <c r="I479"/>
      <c r="J479"/>
    </row>
    <row r="480" spans="2:10">
      <c r="B480"/>
      <c r="C480"/>
      <c r="D480" s="227"/>
      <c r="E480" s="227"/>
      <c r="F480" s="227"/>
      <c r="G480"/>
      <c r="H480" s="227"/>
      <c r="I480"/>
      <c r="J480"/>
    </row>
    <row r="481" spans="2:10">
      <c r="B481"/>
      <c r="C481"/>
      <c r="D481" s="227"/>
      <c r="E481" s="227"/>
      <c r="F481" s="227"/>
      <c r="G481"/>
      <c r="H481" s="227"/>
      <c r="I481"/>
      <c r="J481"/>
    </row>
    <row r="482" spans="2:10">
      <c r="B482"/>
      <c r="C482"/>
      <c r="D482" s="227"/>
      <c r="E482" s="227"/>
      <c r="F482" s="227"/>
      <c r="G482"/>
      <c r="H482" s="227"/>
      <c r="I482"/>
      <c r="J482"/>
    </row>
    <row r="483" spans="2:10">
      <c r="B483"/>
      <c r="C483"/>
      <c r="D483" s="227"/>
      <c r="E483" s="227"/>
      <c r="F483" s="227"/>
      <c r="G483"/>
      <c r="H483" s="227"/>
      <c r="I483"/>
      <c r="J483"/>
    </row>
    <row r="484" spans="2:10">
      <c r="B484"/>
      <c r="C484"/>
      <c r="D484" s="227"/>
      <c r="E484" s="227"/>
      <c r="F484" s="227"/>
      <c r="G484"/>
      <c r="H484" s="227"/>
      <c r="I484"/>
      <c r="J484"/>
    </row>
    <row r="485" spans="2:10">
      <c r="B485"/>
      <c r="C485"/>
      <c r="D485" s="227"/>
      <c r="E485" s="227"/>
      <c r="F485" s="227"/>
      <c r="G485"/>
      <c r="H485" s="227"/>
      <c r="I485"/>
      <c r="J485"/>
    </row>
    <row r="486" spans="2:10">
      <c r="B486"/>
      <c r="C486"/>
      <c r="D486" s="227"/>
      <c r="E486" s="227"/>
      <c r="F486" s="227"/>
      <c r="G486"/>
      <c r="H486" s="227"/>
      <c r="I486"/>
      <c r="J486"/>
    </row>
    <row r="487" spans="2:10">
      <c r="B487"/>
      <c r="C487"/>
      <c r="D487" s="227"/>
      <c r="E487" s="227"/>
      <c r="F487" s="227"/>
      <c r="G487"/>
      <c r="H487" s="227"/>
      <c r="I487"/>
      <c r="J487"/>
    </row>
    <row r="488" spans="2:10">
      <c r="B488"/>
      <c r="C488"/>
      <c r="D488" s="227"/>
      <c r="E488" s="227"/>
      <c r="F488" s="227"/>
      <c r="G488"/>
      <c r="H488" s="227"/>
      <c r="I488"/>
      <c r="J488"/>
    </row>
    <row r="489" spans="2:10">
      <c r="B489"/>
      <c r="C489"/>
      <c r="D489" s="227"/>
      <c r="E489" s="227"/>
      <c r="F489" s="227"/>
      <c r="G489"/>
      <c r="H489" s="227"/>
      <c r="I489"/>
      <c r="J489"/>
    </row>
    <row r="490" spans="2:10">
      <c r="B490"/>
      <c r="C490"/>
      <c r="D490" s="227"/>
      <c r="E490" s="227"/>
      <c r="F490" s="227"/>
      <c r="G490"/>
      <c r="H490" s="227"/>
      <c r="I490"/>
      <c r="J490"/>
    </row>
    <row r="491" spans="2:10">
      <c r="B491"/>
      <c r="C491"/>
      <c r="D491" s="227"/>
      <c r="E491" s="227"/>
      <c r="F491" s="227"/>
      <c r="G491"/>
      <c r="H491" s="227"/>
      <c r="I491"/>
      <c r="J491"/>
    </row>
    <row r="492" spans="2:10">
      <c r="B492"/>
      <c r="C492"/>
      <c r="D492" s="227"/>
      <c r="E492" s="227"/>
      <c r="F492" s="227"/>
      <c r="G492"/>
      <c r="H492" s="227"/>
      <c r="I492"/>
      <c r="J492"/>
    </row>
    <row r="493" spans="2:10">
      <c r="B493"/>
      <c r="C493"/>
      <c r="D493" s="227"/>
      <c r="E493" s="227"/>
      <c r="F493" s="227"/>
      <c r="G493"/>
      <c r="H493" s="227"/>
      <c r="I493"/>
      <c r="J493"/>
    </row>
    <row r="494" spans="2:10">
      <c r="B494"/>
      <c r="C494"/>
      <c r="D494" s="227"/>
      <c r="E494" s="227"/>
      <c r="F494" s="227"/>
      <c r="G494"/>
      <c r="H494" s="227"/>
      <c r="I494"/>
      <c r="J494"/>
    </row>
    <row r="495" spans="2:10">
      <c r="B495"/>
      <c r="C495"/>
      <c r="D495" s="227"/>
      <c r="E495" s="227"/>
      <c r="F495" s="227"/>
      <c r="G495"/>
      <c r="H495" s="227"/>
      <c r="I495"/>
      <c r="J495"/>
    </row>
    <row r="496" spans="2:10">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sheetData>
  <mergeCells count="9">
    <mergeCell ref="A1:H1"/>
    <mergeCell ref="C13:O13"/>
    <mergeCell ref="C11:O11"/>
    <mergeCell ref="C12:O12"/>
    <mergeCell ref="C6:O6"/>
    <mergeCell ref="C7:O7"/>
    <mergeCell ref="C8:O8"/>
    <mergeCell ref="C9:O9"/>
    <mergeCell ref="C10:O10"/>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B2:M18"/>
  <sheetViews>
    <sheetView workbookViewId="0">
      <selection activeCell="Q19" sqref="Q19"/>
    </sheetView>
  </sheetViews>
  <sheetFormatPr defaultColWidth="9.140625" defaultRowHeight="12.75"/>
  <cols>
    <col min="1" max="1" width="1.42578125" style="66" customWidth="1"/>
    <col min="2" max="2" width="6.42578125" style="66" customWidth="1"/>
    <col min="3" max="3" width="15.28515625" style="66" customWidth="1"/>
    <col min="4" max="4" width="3.5703125" style="66" customWidth="1"/>
    <col min="5" max="5" width="8.28515625" style="66" customWidth="1"/>
    <col min="6" max="6" width="9.7109375" style="66" customWidth="1"/>
    <col min="7" max="7" width="4" style="66" customWidth="1"/>
    <col min="8" max="8" width="4.140625" style="66" customWidth="1"/>
    <col min="9" max="9" width="13.85546875" style="66" bestFit="1" customWidth="1"/>
    <col min="10" max="10" width="3.42578125" style="66" customWidth="1"/>
    <col min="11" max="11" width="6.140625" style="66" customWidth="1"/>
    <col min="12" max="16384" width="9.140625" style="66"/>
  </cols>
  <sheetData>
    <row r="2" spans="2:12" ht="18">
      <c r="B2" s="108" t="s">
        <v>394</v>
      </c>
      <c r="C2" s="108"/>
    </row>
    <row r="3" spans="2:12" ht="15">
      <c r="B3" s="91" t="s">
        <v>341</v>
      </c>
    </row>
    <row r="5" spans="2:12">
      <c r="C5" s="66" t="s">
        <v>4</v>
      </c>
      <c r="F5" s="66" t="s">
        <v>5</v>
      </c>
      <c r="I5" s="66" t="s">
        <v>359</v>
      </c>
    </row>
    <row r="6" spans="2:12" ht="13.5" thickBot="1"/>
    <row r="7" spans="2:12" ht="13.5" thickBot="1">
      <c r="B7" s="66" t="s">
        <v>6</v>
      </c>
      <c r="D7" s="109">
        <v>4</v>
      </c>
      <c r="G7" s="109">
        <v>4</v>
      </c>
      <c r="J7" s="109">
        <v>4</v>
      </c>
    </row>
    <row r="9" spans="2:12">
      <c r="B9" s="66" t="s">
        <v>7</v>
      </c>
      <c r="C9" s="66" t="s">
        <v>8</v>
      </c>
      <c r="D9" s="110">
        <v>1</v>
      </c>
      <c r="F9" s="66" t="s">
        <v>9</v>
      </c>
      <c r="G9" s="110">
        <v>1</v>
      </c>
      <c r="I9" s="18" t="s">
        <v>363</v>
      </c>
      <c r="J9" s="110">
        <v>1</v>
      </c>
    </row>
    <row r="10" spans="2:12">
      <c r="C10" s="66" t="s">
        <v>10</v>
      </c>
      <c r="D10" s="110">
        <v>2</v>
      </c>
      <c r="F10" s="66" t="s">
        <v>11</v>
      </c>
      <c r="G10" s="110">
        <v>2</v>
      </c>
      <c r="I10" s="18" t="s">
        <v>362</v>
      </c>
      <c r="J10" s="110">
        <v>2</v>
      </c>
    </row>
    <row r="11" spans="2:12">
      <c r="C11" s="66" t="s">
        <v>342</v>
      </c>
      <c r="D11" s="110">
        <v>3</v>
      </c>
      <c r="F11" s="66" t="s">
        <v>12</v>
      </c>
      <c r="G11" s="110">
        <v>3</v>
      </c>
      <c r="I11" s="18" t="s">
        <v>361</v>
      </c>
      <c r="J11" s="110">
        <v>3</v>
      </c>
    </row>
    <row r="12" spans="2:12">
      <c r="C12" s="66" t="s">
        <v>13</v>
      </c>
      <c r="D12" s="110">
        <v>4</v>
      </c>
      <c r="F12" s="66" t="s">
        <v>14</v>
      </c>
      <c r="G12" s="110">
        <v>4</v>
      </c>
      <c r="I12" s="18" t="s">
        <v>12</v>
      </c>
      <c r="J12" s="110">
        <v>4</v>
      </c>
    </row>
    <row r="13" spans="2:12">
      <c r="C13" s="66" t="s">
        <v>15</v>
      </c>
      <c r="D13" s="110">
        <v>5</v>
      </c>
      <c r="F13" s="66" t="s">
        <v>16</v>
      </c>
      <c r="G13" s="110">
        <v>5</v>
      </c>
      <c r="I13" s="18" t="s">
        <v>360</v>
      </c>
      <c r="J13" s="110">
        <v>5</v>
      </c>
    </row>
    <row r="15" spans="2:12" ht="13.5" thickBot="1"/>
    <row r="16" spans="2:12" ht="13.5" thickBot="1">
      <c r="B16" s="140" t="s">
        <v>395</v>
      </c>
      <c r="K16" s="109">
        <v>170</v>
      </c>
      <c r="L16" s="140" t="s">
        <v>396</v>
      </c>
    </row>
    <row r="17" spans="2:13" ht="13.5" thickBot="1">
      <c r="B17" s="140"/>
      <c r="L17" s="140"/>
    </row>
    <row r="18" spans="2:13" ht="49.15" customHeight="1" thickBot="1">
      <c r="B18" s="140" t="s">
        <v>397</v>
      </c>
      <c r="D18" s="224"/>
      <c r="E18" s="225"/>
      <c r="F18" s="225"/>
      <c r="G18" s="225"/>
      <c r="H18" s="225"/>
      <c r="I18" s="225"/>
      <c r="J18" s="225"/>
      <c r="K18" s="225"/>
      <c r="L18" s="225"/>
      <c r="M18" s="226"/>
    </row>
  </sheetData>
  <mergeCells count="1">
    <mergeCell ref="D18:M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0CE5B3-877D-46BC-9C55-7E7F5A8224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Instructions</vt:lpstr>
      <vt:lpstr>NamedRanges</vt:lpstr>
      <vt:lpstr>Dates</vt:lpstr>
      <vt:lpstr>Charts</vt:lpstr>
      <vt:lpstr>Cond.</vt:lpstr>
      <vt:lpstr>DataTables</vt:lpstr>
      <vt:lpstr>Arrays</vt:lpstr>
      <vt:lpstr>Circ</vt:lpstr>
      <vt:lpstr>PivotTable</vt:lpstr>
      <vt:lpstr>Assessment</vt:lpstr>
      <vt:lpstr>Apr</vt:lpstr>
      <vt:lpstr>Aug</vt:lpstr>
      <vt:lpstr>Avg._High</vt:lpstr>
      <vt:lpstr>Avg._Low</vt:lpstr>
      <vt:lpstr>Avg._Precip</vt:lpstr>
      <vt:lpstr>Category</vt:lpstr>
      <vt:lpstr>Data1</vt:lpstr>
      <vt:lpstr>Date</vt:lpstr>
      <vt:lpstr>Dec</vt:lpstr>
      <vt:lpstr>Feb</vt:lpstr>
      <vt:lpstr>Jan</vt:lpstr>
      <vt:lpstr>Jul</vt:lpstr>
      <vt:lpstr>Jun</vt:lpstr>
      <vt:lpstr>Mar</vt:lpstr>
      <vt:lpstr>May</vt:lpstr>
      <vt:lpstr>Mean</vt:lpstr>
      <vt:lpstr>Month</vt:lpstr>
      <vt:lpstr>Nov</vt:lpstr>
      <vt:lpstr>Oct</vt:lpstr>
      <vt:lpstr>Price</vt:lpstr>
      <vt:lpstr>Quantity</vt:lpstr>
      <vt:lpstr>Record_High</vt:lpstr>
      <vt:lpstr>Record_high_Year</vt:lpstr>
      <vt:lpstr>Record_Low</vt:lpstr>
      <vt:lpstr>Record_Low_Year</vt:lpstr>
      <vt:lpstr>Sep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Exam1-2013</dc:title>
  <dc:subject>515</dc:subject>
  <dc:creator>©Rayman D. Meservy</dc:creator>
  <cp:keywords>515</cp:keywords>
  <dc:description>©Rayman D. Meservy</dc:description>
  <cp:lastModifiedBy>Jonah Meherg</cp:lastModifiedBy>
  <cp:lastPrinted>2013-08-02T03:00:00Z</cp:lastPrinted>
  <dcterms:created xsi:type="dcterms:W3CDTF">2013-08-02T03:00:00Z</dcterms:created>
  <dcterms:modified xsi:type="dcterms:W3CDTF">2019-02-21T06:46:42Z</dcterms:modified>
</cp:coreProperties>
</file>