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jona_000\Documents\"/>
    </mc:Choice>
  </mc:AlternateContent>
  <xr:revisionPtr revIDLastSave="0" documentId="8_{CD1CA445-1164-42E8-9C86-296639BB1D3F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Instructions" sheetId="2" r:id="rId1"/>
    <sheet name="Homework" sheetId="1" r:id="rId2"/>
    <sheet name="Assessment" sheetId="6" r:id="rId3"/>
  </sheets>
  <externalReferences>
    <externalReference r:id="rId4"/>
    <externalReference r:id="rId5"/>
    <externalReference r:id="rId6"/>
  </externalReferences>
  <definedNames>
    <definedName name="Church_Members" localSheetId="2">[1]Homework!$C$19:$C$22</definedName>
    <definedName name="Church_Members">[2]Homework!$C$20:$C$23</definedName>
    <definedName name="David_O._McKay" localSheetId="2">[1]Homework!$C$22:$G$22</definedName>
    <definedName name="David_O._McKay">[2]Homework!$C$23:$G$23</definedName>
    <definedName name="HonorCodeViolators">[3]Homework!$H$10:$H$15</definedName>
    <definedName name="m">#REF!</definedName>
    <definedName name="SeptDates">[3]Homework!$G$3:$G$7</definedName>
    <definedName name="TargetName" localSheetId="2" hidden="1">#REF!</definedName>
    <definedName name="TargetName" hidden="1">#REF!</definedName>
    <definedName name="Time1">#REF!</definedName>
    <definedName name="Time2">#REF!</definedName>
    <definedName name="y">#REF!</definedName>
    <definedName name="zA" localSheetId="2" hidden="1">"CondFmt"</definedName>
    <definedName name="zA" hidden="1">"Debugging"</definedName>
    <definedName name="zAppropriate" localSheetId="2" hidden="1">#REF!</definedName>
    <definedName name="zAppropriate" hidden="1">#REF!</definedName>
    <definedName name="zAPts" hidden="1">20</definedName>
    <definedName name="zDifficulty" localSheetId="2" hidden="1">#REF!</definedName>
    <definedName name="zDifficulty" hidden="1">#REF!</definedName>
    <definedName name="zEmail" hidden="1">Instructions!$C$6</definedName>
    <definedName name="zLoc1" localSheetId="2" hidden="1">#REF!</definedName>
    <definedName name="zLoc1" hidden="1">Homework!$AH$60</definedName>
    <definedName name="zLoc10" localSheetId="2" hidden="1">#REF!</definedName>
    <definedName name="zLoc10" hidden="1">Homework!$BG$77</definedName>
    <definedName name="zLoc11" localSheetId="2" hidden="1">#REF!</definedName>
    <definedName name="zLoc11" hidden="1">Homework!$BE$10</definedName>
    <definedName name="zLoc12" localSheetId="2" hidden="1">#REF!</definedName>
    <definedName name="zLoc12" hidden="1">Homework!$K$11</definedName>
    <definedName name="zLoc13" localSheetId="2" hidden="1">#REF!</definedName>
    <definedName name="zLoc13" hidden="1">Homework!$T$46</definedName>
    <definedName name="zLoc14" localSheetId="2" hidden="1">#REF!</definedName>
    <definedName name="zLoc14" hidden="1">Homework!$AC$11</definedName>
    <definedName name="zLoc15" localSheetId="2" hidden="1">#REF!</definedName>
    <definedName name="zLoc15" hidden="1">Homework!$AA$53</definedName>
    <definedName name="zLoc16" localSheetId="2" hidden="1">#REF!</definedName>
    <definedName name="zLoc16" hidden="1">Homework!$S$13</definedName>
    <definedName name="zLoc17" localSheetId="2" hidden="1">#REF!</definedName>
    <definedName name="zLoc17" hidden="1">Homework!$AB$4</definedName>
    <definedName name="zLoc18" localSheetId="2" hidden="1">#REF!</definedName>
    <definedName name="zLoc18" hidden="1">Homework!$AH$23</definedName>
    <definedName name="zLoc19" localSheetId="2" hidden="1">#REF!</definedName>
    <definedName name="zLoc19" hidden="1">Homework!$AK$4</definedName>
    <definedName name="zLoc2" localSheetId="2" hidden="1">#REF!</definedName>
    <definedName name="zLoc2" hidden="1">Homework!$K$60</definedName>
    <definedName name="zLoc20" localSheetId="2" hidden="1">#REF!</definedName>
    <definedName name="zLoc20" hidden="1">Homework!$AK$53</definedName>
    <definedName name="zLoc21" localSheetId="2" hidden="1">#REF!</definedName>
    <definedName name="zLoc21" hidden="1">Homework!$AT$53</definedName>
    <definedName name="zLoc22" localSheetId="2" hidden="1">#REF!</definedName>
    <definedName name="zLoc22" hidden="1">Homework!$BD$15</definedName>
    <definedName name="zLoc23" localSheetId="2" hidden="1">#REF!</definedName>
    <definedName name="zLoc23" hidden="1">Homework!$BG$65</definedName>
    <definedName name="zLoc24" localSheetId="2" hidden="1">#REF!</definedName>
    <definedName name="zLoc24" hidden="1">Homework!$BC$40</definedName>
    <definedName name="zLoc25" localSheetId="2" hidden="1">#REF!</definedName>
    <definedName name="zLoc25" hidden="1">Homework!$BC$63</definedName>
    <definedName name="zLoc26" localSheetId="2" hidden="1">#REF!</definedName>
    <definedName name="zLoc26" hidden="1">Homework!$BC$64</definedName>
    <definedName name="zLoc27" localSheetId="2" hidden="1">#REF!</definedName>
    <definedName name="zLoc27" hidden="1">Homework!$B$55</definedName>
    <definedName name="zLoc28" localSheetId="2" hidden="1">#REF!</definedName>
    <definedName name="zLoc28" hidden="1">Homework!$AF$58</definedName>
    <definedName name="zLoc29" localSheetId="2" hidden="1">#REF!</definedName>
    <definedName name="zLoc29" hidden="1">Homework!$AL$16</definedName>
    <definedName name="zLoc3" localSheetId="2" hidden="1">#REF!</definedName>
    <definedName name="zLoc3" hidden="1">Homework!$AL$60</definedName>
    <definedName name="zLoc30" localSheetId="2" hidden="1">#REF!</definedName>
    <definedName name="zLoc30" hidden="1">Homework!$AP$64</definedName>
    <definedName name="zLoc4" localSheetId="2" hidden="1">#REF!</definedName>
    <definedName name="zLoc4" hidden="1">Homework!$G$64</definedName>
    <definedName name="zLoc5" localSheetId="2" hidden="1">#REF!</definedName>
    <definedName name="zLoc5" hidden="1">Homework!$AU$60</definedName>
    <definedName name="zLoc6" localSheetId="2" hidden="1">#REF!</definedName>
    <definedName name="zLoc6" hidden="1">Homework!$BE$57</definedName>
    <definedName name="zLoc7" localSheetId="2" hidden="1">#REF!</definedName>
    <definedName name="zLoc7" hidden="1">Homework!$BC$56</definedName>
    <definedName name="zLoc8" localSheetId="2" hidden="1">#REF!</definedName>
    <definedName name="zLoc8" hidden="1">Homework!$BB$53</definedName>
    <definedName name="zLoc9" localSheetId="2" hidden="1">#REF!</definedName>
    <definedName name="zLoc9" hidden="1">Homework!$BE$66</definedName>
    <definedName name="zName" hidden="1">Instructions!$C$4</definedName>
    <definedName name="zNetID" hidden="1">Instructions!$C$5</definedName>
    <definedName name="zUseful" localSheetId="2" hidden="1">#REF!</definedName>
    <definedName name="zUsefu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6" i="1" l="1"/>
  <c r="BG65" i="1"/>
  <c r="BB53" i="1"/>
  <c r="AP64" i="1"/>
  <c r="AF60" i="1"/>
  <c r="AG60" i="1"/>
  <c r="AH60" i="1"/>
  <c r="AI60" i="1"/>
  <c r="AJ60" i="1"/>
  <c r="AL60" i="1"/>
  <c r="AK60" i="1"/>
  <c r="AT53" i="1"/>
  <c r="AY60" i="1"/>
  <c r="AZ60" i="1"/>
  <c r="AC5" i="1"/>
  <c r="AC6" i="1"/>
  <c r="AC7" i="1"/>
  <c r="AC8" i="1"/>
  <c r="AC9" i="1"/>
  <c r="AC10" i="1"/>
  <c r="AC12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4" i="1"/>
  <c r="AB6" i="1"/>
  <c r="AB5" i="1"/>
  <c r="AA4" i="1"/>
  <c r="G6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4" i="1"/>
  <c r="B55" i="1"/>
  <c r="AF58" i="1"/>
  <c r="AB4" i="1" l="1"/>
  <c r="AA53" i="1"/>
  <c r="AX60" i="1"/>
  <c r="AW60" i="1"/>
  <c r="A1" i="1" l="1"/>
  <c r="AT5" i="1"/>
  <c r="AB50" i="1"/>
  <c r="AB15" i="1"/>
  <c r="AA8" i="1"/>
  <c r="AB8" i="1"/>
  <c r="AA5" i="1"/>
  <c r="AB9" i="1" l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BD76" i="1"/>
  <c r="BD75" i="1"/>
  <c r="BD74" i="1"/>
  <c r="BD73" i="1"/>
  <c r="BD72" i="1"/>
  <c r="BD71" i="1"/>
  <c r="BD70" i="1"/>
  <c r="BD69" i="1"/>
  <c r="BD68" i="1"/>
  <c r="BD67" i="1"/>
  <c r="BD66" i="1"/>
  <c r="AX64" i="1"/>
  <c r="AW64" i="1"/>
  <c r="AS64" i="1"/>
  <c r="AR64" i="1"/>
  <c r="AO64" i="1"/>
  <c r="AN64" i="1"/>
  <c r="AJ64" i="1"/>
  <c r="AI64" i="1"/>
  <c r="AH64" i="1"/>
  <c r="AG64" i="1"/>
  <c r="AF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F64" i="1"/>
  <c r="E64" i="1"/>
  <c r="D64" i="1"/>
  <c r="AX63" i="1"/>
  <c r="AW63" i="1"/>
  <c r="AS63" i="1"/>
  <c r="AS60" i="1" s="1"/>
  <c r="AR63" i="1"/>
  <c r="AR60" i="1" s="1"/>
  <c r="AO63" i="1"/>
  <c r="AN63" i="1"/>
  <c r="AN60" i="1" s="1"/>
  <c r="AJ63" i="1"/>
  <c r="AI63" i="1"/>
  <c r="AH63" i="1"/>
  <c r="AG63" i="1"/>
  <c r="AF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X62" i="1"/>
  <c r="AW62" i="1"/>
  <c r="AS62" i="1"/>
  <c r="AR62" i="1"/>
  <c r="AO62" i="1"/>
  <c r="AN62" i="1"/>
  <c r="AJ62" i="1"/>
  <c r="AI62" i="1"/>
  <c r="AH62" i="1"/>
  <c r="AG62" i="1"/>
  <c r="AF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O60" i="1"/>
  <c r="AY58" i="1"/>
  <c r="AT58" i="1"/>
  <c r="AJ58" i="1"/>
  <c r="AI58" i="1"/>
  <c r="AH58" i="1"/>
  <c r="AG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Z55" i="1"/>
  <c r="Y55" i="1"/>
  <c r="Y60" i="1" s="1"/>
  <c r="X55" i="1"/>
  <c r="W55" i="1"/>
  <c r="V55" i="1"/>
  <c r="U55" i="1"/>
  <c r="U60" i="1" s="1"/>
  <c r="T55" i="1"/>
  <c r="S55" i="1"/>
  <c r="R55" i="1"/>
  <c r="Q55" i="1"/>
  <c r="Q60" i="1" s="1"/>
  <c r="P55" i="1"/>
  <c r="O55" i="1"/>
  <c r="N55" i="1"/>
  <c r="M55" i="1"/>
  <c r="M60" i="1" s="1"/>
  <c r="L55" i="1"/>
  <c r="K55" i="1"/>
  <c r="J55" i="1"/>
  <c r="I55" i="1"/>
  <c r="I60" i="1" s="1"/>
  <c r="H55" i="1"/>
  <c r="G55" i="1"/>
  <c r="F55" i="1"/>
  <c r="E55" i="1"/>
  <c r="E60" i="1" s="1"/>
  <c r="D55" i="1"/>
  <c r="AY53" i="1"/>
  <c r="AZ53" i="1" s="1"/>
  <c r="AU53" i="1"/>
  <c r="AY52" i="1"/>
  <c r="AZ52" i="1" s="1"/>
  <c r="AT52" i="1"/>
  <c r="AA52" i="1"/>
  <c r="AY51" i="1"/>
  <c r="AT51" i="1"/>
  <c r="AU51" i="1" s="1"/>
  <c r="AA51" i="1"/>
  <c r="AY50" i="1"/>
  <c r="AZ50" i="1" s="1"/>
  <c r="AT50" i="1"/>
  <c r="AU50" i="1" s="1"/>
  <c r="AA50" i="1"/>
  <c r="AY49" i="1"/>
  <c r="AT49" i="1"/>
  <c r="AA49" i="1"/>
  <c r="AY48" i="1"/>
  <c r="AZ48" i="1" s="1"/>
  <c r="AT48" i="1"/>
  <c r="AA48" i="1"/>
  <c r="AY47" i="1"/>
  <c r="AT47" i="1"/>
  <c r="AU47" i="1" s="1"/>
  <c r="AA47" i="1"/>
  <c r="AY46" i="1"/>
  <c r="AZ46" i="1" s="1"/>
  <c r="AT46" i="1"/>
  <c r="AU46" i="1" s="1"/>
  <c r="AA46" i="1"/>
  <c r="AY45" i="1"/>
  <c r="AT45" i="1"/>
  <c r="AA45" i="1"/>
  <c r="AY44" i="1"/>
  <c r="AZ44" i="1" s="1"/>
  <c r="AT44" i="1"/>
  <c r="AA44" i="1"/>
  <c r="AY43" i="1"/>
  <c r="AT43" i="1"/>
  <c r="AU43" i="1" s="1"/>
  <c r="AA43" i="1"/>
  <c r="AY42" i="1"/>
  <c r="AZ42" i="1" s="1"/>
  <c r="AT42" i="1"/>
  <c r="AU42" i="1" s="1"/>
  <c r="AA42" i="1"/>
  <c r="AY41" i="1"/>
  <c r="AT41" i="1"/>
  <c r="AA41" i="1"/>
  <c r="AY40" i="1"/>
  <c r="AZ40" i="1" s="1"/>
  <c r="AT40" i="1"/>
  <c r="AA40" i="1"/>
  <c r="AY39" i="1"/>
  <c r="AT39" i="1"/>
  <c r="AU39" i="1" s="1"/>
  <c r="AA39" i="1"/>
  <c r="AY38" i="1"/>
  <c r="AZ38" i="1" s="1"/>
  <c r="AT38" i="1"/>
  <c r="AU38" i="1" s="1"/>
  <c r="AA38" i="1"/>
  <c r="AY37" i="1"/>
  <c r="AT37" i="1"/>
  <c r="AA37" i="1"/>
  <c r="AY36" i="1"/>
  <c r="AZ36" i="1" s="1"/>
  <c r="AT36" i="1"/>
  <c r="AA36" i="1"/>
  <c r="AY35" i="1"/>
  <c r="AT35" i="1"/>
  <c r="AU35" i="1" s="1"/>
  <c r="AA35" i="1"/>
  <c r="AY34" i="1"/>
  <c r="AZ34" i="1" s="1"/>
  <c r="AT34" i="1"/>
  <c r="AU34" i="1" s="1"/>
  <c r="AA34" i="1"/>
  <c r="AY33" i="1"/>
  <c r="AT33" i="1"/>
  <c r="AA33" i="1"/>
  <c r="AY32" i="1"/>
  <c r="AZ32" i="1" s="1"/>
  <c r="AT32" i="1"/>
  <c r="AA32" i="1"/>
  <c r="AY31" i="1"/>
  <c r="AT31" i="1"/>
  <c r="AU31" i="1" s="1"/>
  <c r="AA31" i="1"/>
  <c r="AY30" i="1"/>
  <c r="AZ30" i="1" s="1"/>
  <c r="AT30" i="1"/>
  <c r="AU30" i="1" s="1"/>
  <c r="AA30" i="1"/>
  <c r="AY29" i="1"/>
  <c r="AT29" i="1"/>
  <c r="AA29" i="1"/>
  <c r="AY28" i="1"/>
  <c r="AZ28" i="1" s="1"/>
  <c r="AT28" i="1"/>
  <c r="AA28" i="1"/>
  <c r="AY27" i="1"/>
  <c r="AT27" i="1"/>
  <c r="AU27" i="1" s="1"/>
  <c r="AA27" i="1"/>
  <c r="AY26" i="1"/>
  <c r="AZ26" i="1" s="1"/>
  <c r="AT26" i="1"/>
  <c r="AU26" i="1" s="1"/>
  <c r="AA26" i="1"/>
  <c r="AY25" i="1"/>
  <c r="AT25" i="1"/>
  <c r="AA25" i="1"/>
  <c r="AY24" i="1"/>
  <c r="AZ24" i="1" s="1"/>
  <c r="AT24" i="1"/>
  <c r="AA24" i="1"/>
  <c r="AY23" i="1"/>
  <c r="AT23" i="1"/>
  <c r="AU23" i="1" s="1"/>
  <c r="AA23" i="1"/>
  <c r="AY22" i="1"/>
  <c r="AZ22" i="1" s="1"/>
  <c r="AT22" i="1"/>
  <c r="AU22" i="1" s="1"/>
  <c r="AA22" i="1"/>
  <c r="AY21" i="1"/>
  <c r="AT21" i="1"/>
  <c r="AA21" i="1"/>
  <c r="AY20" i="1"/>
  <c r="AZ20" i="1" s="1"/>
  <c r="AT20" i="1"/>
  <c r="AA20" i="1"/>
  <c r="AY19" i="1"/>
  <c r="AT19" i="1"/>
  <c r="AU19" i="1" s="1"/>
  <c r="AA19" i="1"/>
  <c r="AY18" i="1"/>
  <c r="AZ18" i="1" s="1"/>
  <c r="AT18" i="1"/>
  <c r="AU18" i="1" s="1"/>
  <c r="AA18" i="1"/>
  <c r="AY17" i="1"/>
  <c r="AT17" i="1"/>
  <c r="AA17" i="1"/>
  <c r="AY16" i="1"/>
  <c r="AZ16" i="1" s="1"/>
  <c r="AT16" i="1"/>
  <c r="AA16" i="1"/>
  <c r="AY15" i="1"/>
  <c r="AZ15" i="1" s="1"/>
  <c r="AT15" i="1"/>
  <c r="AA15" i="1"/>
  <c r="AY14" i="1"/>
  <c r="AT14" i="1"/>
  <c r="AA14" i="1"/>
  <c r="AY13" i="1"/>
  <c r="AZ13" i="1" s="1"/>
  <c r="AT13" i="1"/>
  <c r="AA13" i="1"/>
  <c r="AC13" i="1" s="1"/>
  <c r="AY12" i="1"/>
  <c r="AT12" i="1"/>
  <c r="AA12" i="1"/>
  <c r="AY11" i="1"/>
  <c r="AZ11" i="1" s="1"/>
  <c r="AT11" i="1"/>
  <c r="AA11" i="1"/>
  <c r="AC11" i="1" s="1"/>
  <c r="AY10" i="1"/>
  <c r="AT10" i="1"/>
  <c r="AA10" i="1"/>
  <c r="AY9" i="1"/>
  <c r="AZ9" i="1" s="1"/>
  <c r="AT9" i="1"/>
  <c r="AU9" i="1" s="1"/>
  <c r="AA9" i="1"/>
  <c r="AY8" i="1"/>
  <c r="AT8" i="1"/>
  <c r="AY7" i="1"/>
  <c r="AT7" i="1"/>
  <c r="AU7" i="1" s="1"/>
  <c r="AB7" i="1"/>
  <c r="AA7" i="1"/>
  <c r="AY6" i="1"/>
  <c r="AT6" i="1"/>
  <c r="AU6" i="1" s="1"/>
  <c r="AA6" i="1"/>
  <c r="AY5" i="1"/>
  <c r="AY4" i="1"/>
  <c r="AT4" i="1"/>
  <c r="AU4" i="1" s="1"/>
  <c r="BB1" i="1"/>
  <c r="AC46" i="1" l="1"/>
  <c r="AC55" i="1" s="1"/>
  <c r="AZ4" i="1"/>
  <c r="AZ6" i="1"/>
  <c r="AZ10" i="1"/>
  <c r="AZ14" i="1"/>
  <c r="AZ19" i="1"/>
  <c r="AZ23" i="1"/>
  <c r="AZ27" i="1"/>
  <c r="AZ31" i="1"/>
  <c r="AZ35" i="1"/>
  <c r="AZ39" i="1"/>
  <c r="AZ43" i="1"/>
  <c r="AZ47" i="1"/>
  <c r="AZ51" i="1"/>
  <c r="F60" i="1"/>
  <c r="J60" i="1"/>
  <c r="N60" i="1"/>
  <c r="R60" i="1"/>
  <c r="V60" i="1"/>
  <c r="Z60" i="1"/>
  <c r="AZ8" i="1"/>
  <c r="AZ12" i="1"/>
  <c r="AZ17" i="1"/>
  <c r="AZ21" i="1"/>
  <c r="AZ25" i="1"/>
  <c r="AZ29" i="1"/>
  <c r="AZ33" i="1"/>
  <c r="AZ37" i="1"/>
  <c r="AZ41" i="1"/>
  <c r="AZ45" i="1"/>
  <c r="AZ49" i="1"/>
  <c r="AU25" i="1"/>
  <c r="AU5" i="1"/>
  <c r="AU49" i="1"/>
  <c r="AU11" i="1"/>
  <c r="AU15" i="1"/>
  <c r="AU16" i="1"/>
  <c r="AU20" i="1"/>
  <c r="AU24" i="1"/>
  <c r="AU28" i="1"/>
  <c r="AU32" i="1"/>
  <c r="AU36" i="1"/>
  <c r="AU40" i="1"/>
  <c r="AU44" i="1"/>
  <c r="AU48" i="1"/>
  <c r="AU52" i="1"/>
  <c r="D60" i="1"/>
  <c r="H60" i="1"/>
  <c r="L60" i="1"/>
  <c r="P60" i="1"/>
  <c r="T60" i="1"/>
  <c r="X60" i="1"/>
  <c r="AU8" i="1"/>
  <c r="AU12" i="1"/>
  <c r="AU17" i="1"/>
  <c r="AU21" i="1"/>
  <c r="AU29" i="1"/>
  <c r="AU33" i="1"/>
  <c r="AU37" i="1"/>
  <c r="AU41" i="1"/>
  <c r="AU45" i="1"/>
  <c r="K60" i="1"/>
  <c r="O60" i="1"/>
  <c r="S60" i="1"/>
  <c r="W60" i="1"/>
  <c r="AZ58" i="1"/>
  <c r="AZ7" i="1"/>
  <c r="G60" i="1"/>
  <c r="AZ5" i="1"/>
  <c r="AU58" i="1"/>
  <c r="AU14" i="1"/>
  <c r="AU13" i="1"/>
  <c r="AU10" i="1"/>
  <c r="AA62" i="1"/>
  <c r="AA55" i="1"/>
  <c r="AA64" i="1"/>
  <c r="AA63" i="1"/>
  <c r="AA58" i="1"/>
  <c r="AK64" i="1"/>
  <c r="AK63" i="1"/>
  <c r="AK62" i="1"/>
  <c r="AT62" i="1"/>
  <c r="AT64" i="1"/>
  <c r="AT63" i="1"/>
  <c r="AT60" i="1" s="1"/>
  <c r="AY62" i="1"/>
  <c r="AY64" i="1"/>
  <c r="AY63" i="1"/>
  <c r="AP63" i="1"/>
  <c r="AP60" i="1" s="1"/>
  <c r="AP62" i="1"/>
  <c r="AZ63" i="1" l="1"/>
  <c r="AZ62" i="1"/>
  <c r="AZ64" i="1"/>
  <c r="AU64" i="1"/>
  <c r="AA60" i="1"/>
  <c r="AU60" i="1"/>
  <c r="AU62" i="1"/>
  <c r="AU63" i="1"/>
  <c r="AB55" i="1" l="1"/>
  <c r="AB64" i="1"/>
  <c r="AB62" i="1"/>
  <c r="AB63" i="1"/>
  <c r="AB60" i="1" s="1"/>
  <c r="AB58" i="1"/>
  <c r="AC58" i="1" s="1"/>
  <c r="AD24" i="1" l="1"/>
  <c r="AD38" i="1"/>
  <c r="AD19" i="1"/>
  <c r="AD44" i="1"/>
  <c r="AD5" i="1"/>
  <c r="AD8" i="1"/>
  <c r="AD27" i="1"/>
  <c r="AD45" i="1"/>
  <c r="AD17" i="1"/>
  <c r="AD49" i="1"/>
  <c r="AD29" i="1"/>
  <c r="AD50" i="1"/>
  <c r="AD37" i="1"/>
  <c r="AD13" i="1"/>
  <c r="AD31" i="1"/>
  <c r="AD46" i="1"/>
  <c r="AD28" i="1"/>
  <c r="AD11" i="1"/>
  <c r="AD52" i="1"/>
  <c r="AD47" i="1"/>
  <c r="AD58" i="1"/>
  <c r="AD4" i="1"/>
  <c r="AD12" i="1"/>
  <c r="AD48" i="1"/>
  <c r="AD34" i="1"/>
  <c r="AD42" i="1"/>
  <c r="AD32" i="1"/>
  <c r="AD25" i="1"/>
  <c r="AD20" i="1"/>
  <c r="AD35" i="1"/>
  <c r="AD21" i="1"/>
  <c r="AD30" i="1"/>
  <c r="AD40" i="1"/>
  <c r="AD6" i="1"/>
  <c r="AD36" i="1"/>
  <c r="AD39" i="1"/>
  <c r="AD22" i="1"/>
  <c r="AD51" i="1"/>
  <c r="AD41" i="1"/>
  <c r="AD15" i="1"/>
  <c r="AD33" i="1"/>
  <c r="AD43" i="1"/>
  <c r="AD53" i="1"/>
  <c r="AD10" i="1"/>
  <c r="AD9" i="1"/>
  <c r="AD16" i="1"/>
  <c r="AD23" i="1"/>
  <c r="AD7" i="1"/>
  <c r="AD18" i="1"/>
  <c r="AD26" i="1"/>
  <c r="AD14" i="1"/>
  <c r="AC62" i="1"/>
  <c r="AC64" i="1"/>
  <c r="AC63" i="1"/>
  <c r="AD60" i="1" l="1"/>
  <c r="AD62" i="1"/>
  <c r="AD64" i="1"/>
  <c r="AD63" i="1"/>
  <c r="AC60" i="1" l="1"/>
  <c r="AK58" i="1" l="1"/>
  <c r="AL25" i="1" s="1"/>
  <c r="BB25" i="1" s="1"/>
  <c r="AL37" i="1" l="1"/>
  <c r="BB37" i="1" s="1"/>
  <c r="AL48" i="1"/>
  <c r="BB48" i="1" s="1"/>
  <c r="AL30" i="1"/>
  <c r="BB30" i="1" s="1"/>
  <c r="AL33" i="1"/>
  <c r="BB33" i="1" s="1"/>
  <c r="AL16" i="1"/>
  <c r="BB16" i="1" s="1"/>
  <c r="AL45" i="1"/>
  <c r="BB45" i="1" s="1"/>
  <c r="AL28" i="1"/>
  <c r="BB28" i="1" s="1"/>
  <c r="AL32" i="1"/>
  <c r="BB32" i="1" s="1"/>
  <c r="AL5" i="1"/>
  <c r="BB5" i="1" s="1"/>
  <c r="AL11" i="1"/>
  <c r="BB11" i="1" s="1"/>
  <c r="AL13" i="1"/>
  <c r="BB13" i="1" s="1"/>
  <c r="AL6" i="1"/>
  <c r="BB6" i="1" s="1"/>
  <c r="AL44" i="1"/>
  <c r="BB44" i="1" s="1"/>
  <c r="AL31" i="1"/>
  <c r="BB31" i="1" s="1"/>
  <c r="AL46" i="1"/>
  <c r="BB46" i="1" s="1"/>
  <c r="AL12" i="1"/>
  <c r="BB12" i="1" s="1"/>
  <c r="AL38" i="1"/>
  <c r="BB38" i="1" s="1"/>
  <c r="AL9" i="1"/>
  <c r="BB9" i="1" s="1"/>
  <c r="AL27" i="1"/>
  <c r="BB27" i="1" s="1"/>
  <c r="AL50" i="1"/>
  <c r="BB50" i="1" s="1"/>
  <c r="AL26" i="1"/>
  <c r="BB26" i="1" s="1"/>
  <c r="AL14" i="1"/>
  <c r="BB14" i="1" s="1"/>
  <c r="AL42" i="1"/>
  <c r="BB42" i="1" s="1"/>
  <c r="AL23" i="1"/>
  <c r="BB23" i="1" s="1"/>
  <c r="AL52" i="1"/>
  <c r="BB52" i="1" s="1"/>
  <c r="AL41" i="1"/>
  <c r="BB41" i="1" s="1"/>
  <c r="AL19" i="1"/>
  <c r="BB19" i="1" s="1"/>
  <c r="AL43" i="1"/>
  <c r="BB43" i="1" s="1"/>
  <c r="AL21" i="1"/>
  <c r="BB21" i="1" s="1"/>
  <c r="AL58" i="1"/>
  <c r="BB58" i="1" s="1"/>
  <c r="BC5" i="1" s="1"/>
  <c r="AL8" i="1"/>
  <c r="BB8" i="1" s="1"/>
  <c r="AL36" i="1"/>
  <c r="BB36" i="1" s="1"/>
  <c r="AL22" i="1"/>
  <c r="BB22" i="1" s="1"/>
  <c r="AL53" i="1"/>
  <c r="AL34" i="1"/>
  <c r="BB34" i="1" s="1"/>
  <c r="AL24" i="1"/>
  <c r="BB24" i="1" s="1"/>
  <c r="BC24" i="1" s="1"/>
  <c r="AL10" i="1"/>
  <c r="BB10" i="1" s="1"/>
  <c r="AL29" i="1"/>
  <c r="BB29" i="1" s="1"/>
  <c r="AL40" i="1"/>
  <c r="BB40" i="1" s="1"/>
  <c r="AL39" i="1"/>
  <c r="BB39" i="1" s="1"/>
  <c r="AL51" i="1"/>
  <c r="BB51" i="1" s="1"/>
  <c r="AL18" i="1"/>
  <c r="BB18" i="1" s="1"/>
  <c r="BC18" i="1" s="1"/>
  <c r="AL4" i="1"/>
  <c r="AL20" i="1"/>
  <c r="BB20" i="1" s="1"/>
  <c r="AL17" i="1"/>
  <c r="BB17" i="1" s="1"/>
  <c r="AL49" i="1"/>
  <c r="BB49" i="1" s="1"/>
  <c r="AL35" i="1"/>
  <c r="BB35" i="1" s="1"/>
  <c r="AL15" i="1"/>
  <c r="BB15" i="1" s="1"/>
  <c r="BC15" i="1" s="1"/>
  <c r="AL7" i="1"/>
  <c r="BB7" i="1" s="1"/>
  <c r="AL47" i="1"/>
  <c r="BB47" i="1" s="1"/>
  <c r="BC40" i="1" l="1"/>
  <c r="BE15" i="1"/>
  <c r="BD15" i="1"/>
  <c r="BC7" i="1"/>
  <c r="BD7" i="1" s="1"/>
  <c r="BC10" i="1"/>
  <c r="BD5" i="1"/>
  <c r="BE5" i="1"/>
  <c r="BE18" i="1"/>
  <c r="BD18" i="1"/>
  <c r="BC9" i="1"/>
  <c r="BC35" i="1"/>
  <c r="BC51" i="1"/>
  <c r="BC34" i="1"/>
  <c r="BC21" i="1"/>
  <c r="BC42" i="1"/>
  <c r="BC38" i="1"/>
  <c r="BC12" i="1"/>
  <c r="BC37" i="1"/>
  <c r="BC23" i="1"/>
  <c r="BC13" i="1"/>
  <c r="BC39" i="1"/>
  <c r="BC53" i="1"/>
  <c r="BC43" i="1"/>
  <c r="BC14" i="1"/>
  <c r="BC46" i="1"/>
  <c r="BC25" i="1"/>
  <c r="BC11" i="1"/>
  <c r="BE7" i="1"/>
  <c r="BE24" i="1"/>
  <c r="BD24" i="1"/>
  <c r="BC49" i="1"/>
  <c r="BC17" i="1"/>
  <c r="BC22" i="1"/>
  <c r="BC19" i="1"/>
  <c r="BC26" i="1"/>
  <c r="BC31" i="1"/>
  <c r="BC32" i="1"/>
  <c r="AL64" i="1"/>
  <c r="BB4" i="1"/>
  <c r="AL62" i="1"/>
  <c r="AL63" i="1"/>
  <c r="BC58" i="1"/>
  <c r="BC16" i="1"/>
  <c r="BC28" i="1"/>
  <c r="BC47" i="1"/>
  <c r="BC20" i="1"/>
  <c r="BC29" i="1"/>
  <c r="BC36" i="1"/>
  <c r="BC41" i="1"/>
  <c r="BC50" i="1"/>
  <c r="BC30" i="1"/>
  <c r="BC44" i="1"/>
  <c r="BC45" i="1"/>
  <c r="BD10" i="1"/>
  <c r="BE10" i="1"/>
  <c r="BC8" i="1"/>
  <c r="BC52" i="1"/>
  <c r="BC27" i="1"/>
  <c r="BC33" i="1"/>
  <c r="BC6" i="1"/>
  <c r="BC48" i="1"/>
  <c r="BC63" i="1" l="1"/>
  <c r="BC64" i="1"/>
  <c r="BD40" i="1"/>
  <c r="BE40" i="1"/>
  <c r="BE27" i="1"/>
  <c r="BD27" i="1"/>
  <c r="BD20" i="1"/>
  <c r="BE20" i="1"/>
  <c r="BD37" i="1"/>
  <c r="BE37" i="1"/>
  <c r="BD43" i="1"/>
  <c r="BE43" i="1"/>
  <c r="BE12" i="1"/>
  <c r="BD12" i="1"/>
  <c r="BD35" i="1"/>
  <c r="BE35" i="1"/>
  <c r="BD8" i="1"/>
  <c r="BE8" i="1"/>
  <c r="BD50" i="1"/>
  <c r="BE50" i="1"/>
  <c r="BE28" i="1"/>
  <c r="BD28" i="1"/>
  <c r="BB55" i="1"/>
  <c r="BC55" i="1" s="1"/>
  <c r="BD55" i="1" s="1"/>
  <c r="BB60" i="1"/>
  <c r="BC4" i="1"/>
  <c r="BB56" i="1"/>
  <c r="BC56" i="1" s="1"/>
  <c r="BD56" i="1" s="1"/>
  <c r="BE22" i="1"/>
  <c r="BD22" i="1"/>
  <c r="BE53" i="1"/>
  <c r="BD53" i="1"/>
  <c r="BE38" i="1"/>
  <c r="BD38" i="1"/>
  <c r="BD9" i="1"/>
  <c r="BE9" i="1"/>
  <c r="BE44" i="1"/>
  <c r="BD44" i="1"/>
  <c r="BE30" i="1"/>
  <c r="BD30" i="1"/>
  <c r="BE11" i="1"/>
  <c r="BD11" i="1"/>
  <c r="BE39" i="1"/>
  <c r="BD39" i="1"/>
  <c r="BE42" i="1"/>
  <c r="BD42" i="1"/>
  <c r="BE26" i="1"/>
  <c r="BD26" i="1"/>
  <c r="BE14" i="1"/>
  <c r="BD14" i="1"/>
  <c r="BE51" i="1"/>
  <c r="BD51" i="1"/>
  <c r="BD52" i="1"/>
  <c r="BE52" i="1"/>
  <c r="BE47" i="1"/>
  <c r="BD47" i="1"/>
  <c r="BD19" i="1"/>
  <c r="BE19" i="1"/>
  <c r="BD48" i="1"/>
  <c r="BE48" i="1"/>
  <c r="BE41" i="1"/>
  <c r="BD41" i="1"/>
  <c r="BE16" i="1"/>
  <c r="BD16" i="1"/>
  <c r="BD17" i="1"/>
  <c r="BE17" i="1"/>
  <c r="BE6" i="1"/>
  <c r="BD6" i="1"/>
  <c r="BE36" i="1"/>
  <c r="BD36" i="1"/>
  <c r="BE32" i="1"/>
  <c r="BD32" i="1"/>
  <c r="BE49" i="1"/>
  <c r="BD49" i="1"/>
  <c r="BE25" i="1"/>
  <c r="BD25" i="1"/>
  <c r="BD13" i="1"/>
  <c r="BE13" i="1"/>
  <c r="BE21" i="1"/>
  <c r="BD21" i="1"/>
  <c r="BE33" i="1"/>
  <c r="BD33" i="1"/>
  <c r="BD45" i="1"/>
  <c r="BE45" i="1"/>
  <c r="BD29" i="1"/>
  <c r="BE29" i="1"/>
  <c r="BE31" i="1"/>
  <c r="BD31" i="1"/>
  <c r="BE46" i="1"/>
  <c r="BD46" i="1"/>
  <c r="BD23" i="1"/>
  <c r="BE23" i="1"/>
  <c r="BD34" i="1"/>
  <c r="BE34" i="1"/>
  <c r="BC60" i="1" l="1"/>
  <c r="BD4" i="1"/>
  <c r="BE4" i="1"/>
  <c r="BE57" i="1" s="1"/>
  <c r="BG73" i="1" l="1"/>
  <c r="BG76" i="1"/>
  <c r="BG75" i="1"/>
  <c r="BG70" i="1"/>
  <c r="BG69" i="1"/>
  <c r="BG67" i="1"/>
  <c r="BG72" i="1"/>
  <c r="BG71" i="1"/>
  <c r="BG74" i="1"/>
  <c r="BG68" i="1"/>
  <c r="BG77" i="1" l="1"/>
</calcChain>
</file>

<file path=xl/sharedStrings.xml><?xml version="1.0" encoding="utf-8"?>
<sst xmlns="http://schemas.openxmlformats.org/spreadsheetml/2006/main" count="184" uniqueCount="176">
  <si>
    <t>Quizzes&amp;Problems, 10%</t>
  </si>
  <si>
    <t>Projects&amp;Cases, 20%</t>
  </si>
  <si>
    <t>STUDENT NAME</t>
  </si>
  <si>
    <t>SEC</t>
  </si>
  <si>
    <t>Drop 1</t>
  </si>
  <si>
    <t>Total Pnts</t>
  </si>
  <si>
    <t>QUIZ %</t>
  </si>
  <si>
    <t>Proj pnts</t>
  </si>
  <si>
    <t>PROJ %</t>
  </si>
  <si>
    <t>Online#1</t>
  </si>
  <si>
    <t>Online#2</t>
  </si>
  <si>
    <t>Online#3</t>
  </si>
  <si>
    <t>Online</t>
  </si>
  <si>
    <t>MIDTERM TOTAL</t>
  </si>
  <si>
    <t>Midterm %</t>
  </si>
  <si>
    <t>Final Exam (Scantron)</t>
  </si>
  <si>
    <t>Final Exam (Workout)</t>
  </si>
  <si>
    <t>FINAL TOTAL</t>
  </si>
  <si>
    <t>Final %</t>
  </si>
  <si>
    <t>TOTAL POINTS</t>
  </si>
  <si>
    <t>% Possible Score</t>
  </si>
  <si>
    <t>Grade</t>
  </si>
  <si>
    <t>GPA</t>
  </si>
  <si>
    <t>Email Attachment Assignment</t>
  </si>
  <si>
    <t>Competitive Advantage Quiz</t>
  </si>
  <si>
    <t>Syllabus Quiz</t>
  </si>
  <si>
    <t>World is Flat</t>
  </si>
  <si>
    <t>Internet and Business Quiz</t>
  </si>
  <si>
    <t>Privacy and Security Quiz</t>
  </si>
  <si>
    <t>Hardware and Web Search Quiz</t>
  </si>
  <si>
    <t>6&amp;7 valueing and storing</t>
  </si>
  <si>
    <t>PC Comparison</t>
  </si>
  <si>
    <t>ERD Problems</t>
  </si>
  <si>
    <t>Business Intelligence</t>
  </si>
  <si>
    <t>DB Build Assignment</t>
  </si>
  <si>
    <t>T5 problem 2</t>
  </si>
  <si>
    <t>Measurement Quiz</t>
  </si>
  <si>
    <t>Pivot Table Prep</t>
  </si>
  <si>
    <t>Excel Modeling</t>
  </si>
  <si>
    <t>Decision Making Quiz</t>
  </si>
  <si>
    <t>Flowcharting Prep Problems</t>
  </si>
  <si>
    <t>SDLC &amp; PM Quiz</t>
  </si>
  <si>
    <t>Networking Quiz</t>
  </si>
  <si>
    <t>Flowcharting Group Quiz</t>
  </si>
  <si>
    <t>E-business Quiz</t>
  </si>
  <si>
    <t>Innovation &amp; Collaboration Quiz</t>
  </si>
  <si>
    <t>AFAS DB Project</t>
  </si>
  <si>
    <t>LISP Project</t>
  </si>
  <si>
    <t>UVT Project</t>
  </si>
  <si>
    <t>PT Project</t>
  </si>
  <si>
    <t>HTML Project</t>
  </si>
  <si>
    <t/>
  </si>
  <si>
    <t>Access, etc.</t>
  </si>
  <si>
    <t>Excel</t>
  </si>
  <si>
    <t>HTML Online Exam|961502</t>
  </si>
  <si>
    <t>Midterm Part 1</t>
  </si>
  <si>
    <t>Midterm Part 2</t>
  </si>
  <si>
    <t xml:space="preserve"> </t>
  </si>
  <si>
    <t>Final Exam Pt 1</t>
  </si>
  <si>
    <t>Final Exam Pt 2</t>
  </si>
  <si>
    <t>C+</t>
  </si>
  <si>
    <t>A-</t>
  </si>
  <si>
    <t>B+</t>
  </si>
  <si>
    <t>B</t>
  </si>
  <si>
    <t>A</t>
  </si>
  <si>
    <t>E</t>
  </si>
  <si>
    <t>B-</t>
  </si>
  <si>
    <t>C-</t>
  </si>
  <si>
    <t xml:space="preserve"> Total</t>
  </si>
  <si>
    <t>High</t>
  </si>
  <si>
    <t>Low</t>
  </si>
  <si>
    <t>Average</t>
  </si>
  <si>
    <t>Points Possible</t>
  </si>
  <si>
    <t># Zeros</t>
  </si>
  <si>
    <t>Displacement</t>
  </si>
  <si>
    <t>Max</t>
  </si>
  <si>
    <t>Min</t>
  </si>
  <si>
    <t>%</t>
  </si>
  <si>
    <t>Count</t>
  </si>
  <si>
    <t>D</t>
  </si>
  <si>
    <t>D+</t>
  </si>
  <si>
    <t>C</t>
  </si>
  <si>
    <t>StudentA</t>
  </si>
  <si>
    <t>StudentB</t>
  </si>
  <si>
    <t>StudentC</t>
  </si>
  <si>
    <t>StudentD</t>
  </si>
  <si>
    <t>StudentE</t>
  </si>
  <si>
    <t>StudentF</t>
  </si>
  <si>
    <t>StudentG</t>
  </si>
  <si>
    <t>StudentH</t>
  </si>
  <si>
    <t>StudentI</t>
  </si>
  <si>
    <t>StudentJ</t>
  </si>
  <si>
    <t>StudentK</t>
  </si>
  <si>
    <t>StudentL</t>
  </si>
  <si>
    <t>StudentM</t>
  </si>
  <si>
    <t>StudentN</t>
  </si>
  <si>
    <t>StudentO</t>
  </si>
  <si>
    <t>StudentP</t>
  </si>
  <si>
    <t>StudentQ</t>
  </si>
  <si>
    <t>StudentR</t>
  </si>
  <si>
    <t>StudentS</t>
  </si>
  <si>
    <t>StudentT</t>
  </si>
  <si>
    <t>StudentU</t>
  </si>
  <si>
    <t>StudentV</t>
  </si>
  <si>
    <t>StudentW</t>
  </si>
  <si>
    <t>StudentX</t>
  </si>
  <si>
    <t>StudentY</t>
  </si>
  <si>
    <t>StudentZ</t>
  </si>
  <si>
    <t>StudentAA</t>
  </si>
  <si>
    <t>StudentBB</t>
  </si>
  <si>
    <t>StudentCC</t>
  </si>
  <si>
    <t>StudentDD</t>
  </si>
  <si>
    <t>StudentEE</t>
  </si>
  <si>
    <t>StudentFF</t>
  </si>
  <si>
    <t>StudentGG</t>
  </si>
  <si>
    <t>StudentHH</t>
  </si>
  <si>
    <t>StudentII</t>
  </si>
  <si>
    <t>StudentJJ</t>
  </si>
  <si>
    <t>StudentKK</t>
  </si>
  <si>
    <t>StudentLL</t>
  </si>
  <si>
    <t>StudentMM</t>
  </si>
  <si>
    <t>StudentNN</t>
  </si>
  <si>
    <t>StudentOO</t>
  </si>
  <si>
    <t>StudentPP</t>
  </si>
  <si>
    <t>StudentQQ</t>
  </si>
  <si>
    <t>StudentRR</t>
  </si>
  <si>
    <t>StudentSS</t>
  </si>
  <si>
    <t>StudentTT</t>
  </si>
  <si>
    <t>StudentUU</t>
  </si>
  <si>
    <t>StudentVV</t>
  </si>
  <si>
    <t>StudentWW</t>
  </si>
  <si>
    <t>StudentXX</t>
  </si>
  <si>
    <t>Extra credit research paper</t>
  </si>
  <si>
    <t>Drop 2</t>
  </si>
  <si>
    <t>Submitted grades</t>
  </si>
  <si>
    <t>Excel Homework -</t>
  </si>
  <si>
    <t>Enter the following information:</t>
  </si>
  <si>
    <t>Name:</t>
  </si>
  <si>
    <t>NetID</t>
  </si>
  <si>
    <t>Email</t>
  </si>
  <si>
    <t>Save and email the completed homework to your course email.</t>
  </si>
  <si>
    <t>Debugging</t>
  </si>
  <si>
    <t>Excellent</t>
  </si>
  <si>
    <t>Too hard</t>
  </si>
  <si>
    <t>Right on target</t>
  </si>
  <si>
    <t>Good</t>
  </si>
  <si>
    <t>Hard</t>
  </si>
  <si>
    <t>Reasonable</t>
  </si>
  <si>
    <t>OK</t>
  </si>
  <si>
    <t>About right</t>
  </si>
  <si>
    <t>Poor</t>
  </si>
  <si>
    <t>Easy</t>
  </si>
  <si>
    <t>Useless</t>
  </si>
  <si>
    <t>Too easy</t>
  </si>
  <si>
    <t>Inappropriate</t>
  </si>
  <si>
    <t>Scale</t>
  </si>
  <si>
    <t>Your assessment</t>
  </si>
  <si>
    <t>Provides useful review?</t>
  </si>
  <si>
    <t>Level of difficulty</t>
  </si>
  <si>
    <t>Covered appropriate material?</t>
  </si>
  <si>
    <t>The maximum points for this assignment is 20 (i.e. any scores above 20 will be recorded as 20 points). However, see how many you can find!</t>
  </si>
  <si>
    <t>There are a lot of errors I will be checking for, you do not need to find and correct all errors to get the maximum 20 points.</t>
  </si>
  <si>
    <t>Not all cells with errors have points attached to them.</t>
  </si>
  <si>
    <t>To complete the following homework, find and correct the errors.</t>
  </si>
  <si>
    <t>Correcting a formula where the whole range is wrong will usually only result in 1 point. I will check random cells to see if they are corrected (not all of them).</t>
  </si>
  <si>
    <t>Be sure to also fill out the Assessment page information (non-graded) and the above ID information.</t>
  </si>
  <si>
    <r>
      <rPr>
        <sz val="11"/>
        <color rgb="FFFF0000"/>
        <rFont val="Calibri"/>
        <family val="2"/>
        <scheme val="minor"/>
      </rPr>
      <t xml:space="preserve">Do </t>
    </r>
    <r>
      <rPr>
        <u/>
        <sz val="11"/>
        <color rgb="FFFF0000"/>
        <rFont val="Calibri"/>
        <family val="2"/>
        <scheme val="minor"/>
      </rPr>
      <t>NOT</t>
    </r>
    <r>
      <rPr>
        <sz val="11"/>
        <color rgb="FFFF0000"/>
        <rFont val="Calibri"/>
        <family val="2"/>
        <scheme val="minor"/>
      </rPr>
      <t xml:space="preserve"> insert or delete rows or columns in any of the homework assignments as it may affect which cell is graded.</t>
    </r>
  </si>
  <si>
    <t>Assessment of the assignment</t>
  </si>
  <si>
    <t>Fill in the colored boxes with your assessment, using the scales shown.</t>
  </si>
  <si>
    <t>Moderately good</t>
  </si>
  <si>
    <t xml:space="preserve">About how much time (in minutes) did you spend on this assignment? </t>
  </si>
  <si>
    <t>minutes</t>
  </si>
  <si>
    <t>Other comments:</t>
  </si>
  <si>
    <t>Jonah Meherg</t>
  </si>
  <si>
    <t>jsmeherg</t>
  </si>
  <si>
    <t>mjonah768@yahoo.com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</si>
</sst>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.00%"/>
    <numFmt numFmtId="167" formatCode="mmm\ d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7" borderId="21" applyNumberFormat="0" applyBorder="0" applyAlignment="0">
      <alignment horizontal="left" wrapText="1"/>
    </xf>
    <xf numFmtId="0" fontId="3" fillId="0" borderId="0"/>
    <xf numFmtId="167" fontId="3" fillId="8" borderId="0"/>
  </cellStyleXfs>
  <cellXfs count="150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NumberFormat="1" applyFill="1"/>
    <xf numFmtId="0" fontId="2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Fill="1"/>
    <xf numFmtId="0" fontId="5" fillId="0" borderId="0" xfId="0" applyFont="1"/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0" borderId="0" xfId="2"/>
    <xf numFmtId="0" fontId="8" fillId="0" borderId="0" xfId="2" applyAlignment="1">
      <alignment horizontal="left" indent="1"/>
    </xf>
    <xf numFmtId="0" fontId="8" fillId="0" borderId="0" xfId="3"/>
    <xf numFmtId="0" fontId="8" fillId="0" borderId="0" xfId="4"/>
    <xf numFmtId="0" fontId="8" fillId="0" borderId="0" xfId="5"/>
    <xf numFmtId="0" fontId="8" fillId="0" borderId="0" xfId="6"/>
    <xf numFmtId="0" fontId="8" fillId="0" borderId="0" xfId="7"/>
    <xf numFmtId="0" fontId="8" fillId="0" borderId="0" xfId="8"/>
    <xf numFmtId="0" fontId="8" fillId="0" borderId="0" xfId="9"/>
    <xf numFmtId="0" fontId="2" fillId="0" borderId="0" xfId="0" quotePrefix="1" applyFont="1" applyFill="1"/>
    <xf numFmtId="0" fontId="8" fillId="0" borderId="0" xfId="10"/>
    <xf numFmtId="0" fontId="8" fillId="0" borderId="0" xfId="11"/>
    <xf numFmtId="0" fontId="8" fillId="0" borderId="0" xfId="12"/>
    <xf numFmtId="0" fontId="8" fillId="0" borderId="0" xfId="13"/>
    <xf numFmtId="0" fontId="8" fillId="0" borderId="0" xfId="14"/>
    <xf numFmtId="0" fontId="8" fillId="0" borderId="0" xfId="15"/>
    <xf numFmtId="0" fontId="9" fillId="0" borderId="0" xfId="0" applyFont="1"/>
    <xf numFmtId="164" fontId="0" fillId="0" borderId="0" xfId="0" applyNumberFormat="1"/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16"/>
    <xf numFmtId="165" fontId="0" fillId="0" borderId="0" xfId="0" applyNumberFormat="1" applyFill="1"/>
    <xf numFmtId="165" fontId="3" fillId="3" borderId="0" xfId="0" applyNumberFormat="1" applyFont="1" applyFill="1" applyAlignment="1">
      <alignment horizontal="center"/>
    </xf>
    <xf numFmtId="2" fontId="3" fillId="3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8" fillId="4" borderId="0" xfId="6" applyFill="1"/>
    <xf numFmtId="0" fontId="8" fillId="4" borderId="0" xfId="16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165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/>
    <xf numFmtId="1" fontId="9" fillId="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Fill="1"/>
    <xf numFmtId="2" fontId="10" fillId="2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2" fontId="6" fillId="2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0" fillId="0" borderId="2" xfId="0" applyBorder="1" applyAlignment="1">
      <alignment horizontal="right"/>
    </xf>
    <xf numFmtId="2" fontId="11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164" fontId="11" fillId="0" borderId="6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0" fontId="12" fillId="0" borderId="0" xfId="0" applyFont="1"/>
    <xf numFmtId="2" fontId="6" fillId="0" borderId="11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0" fontId="6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9" fillId="0" borderId="0" xfId="0" applyNumberFormat="1" applyFont="1" applyFill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/>
    <xf numFmtId="164" fontId="14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2" fillId="0" borderId="0" xfId="0" applyFont="1" applyBorder="1"/>
    <xf numFmtId="14" fontId="0" fillId="0" borderId="0" xfId="0" applyNumberFormat="1"/>
    <xf numFmtId="2" fontId="6" fillId="0" borderId="0" xfId="0" applyNumberFormat="1" applyFont="1"/>
    <xf numFmtId="11" fontId="0" fillId="0" borderId="0" xfId="0" applyNumberFormat="1"/>
    <xf numFmtId="0" fontId="1" fillId="0" borderId="0" xfId="17"/>
    <xf numFmtId="0" fontId="15" fillId="5" borderId="20" xfId="17" applyFont="1" applyFill="1" applyBorder="1"/>
    <xf numFmtId="0" fontId="1" fillId="0" borderId="0" xfId="17" applyFont="1"/>
    <xf numFmtId="0" fontId="1" fillId="0" borderId="0" xfId="17" applyFont="1" applyAlignment="1">
      <alignment horizontal="right"/>
    </xf>
    <xf numFmtId="0" fontId="1" fillId="0" borderId="0" xfId="17" applyAlignment="1">
      <alignment horizontal="left"/>
    </xf>
    <xf numFmtId="0" fontId="3" fillId="0" borderId="0" xfId="19"/>
    <xf numFmtId="0" fontId="3" fillId="2" borderId="17" xfId="19" applyFill="1" applyBorder="1"/>
    <xf numFmtId="0" fontId="17" fillId="0" borderId="0" xfId="19" applyFont="1"/>
    <xf numFmtId="0" fontId="0" fillId="0" borderId="0" xfId="17" applyFont="1"/>
    <xf numFmtId="0" fontId="8" fillId="0" borderId="0" xfId="3" quotePrefix="1"/>
    <xf numFmtId="0" fontId="18" fillId="0" borderId="0" xfId="17" applyFont="1"/>
    <xf numFmtId="0" fontId="20" fillId="0" borderId="0" xfId="19" applyFont="1"/>
    <xf numFmtId="0" fontId="3" fillId="0" borderId="0" xfId="19" applyAlignment="1">
      <alignment horizontal="center"/>
    </xf>
    <xf numFmtId="0" fontId="0" fillId="0" borderId="0" xfId="19" applyFont="1"/>
    <xf numFmtId="0" fontId="15" fillId="5" borderId="18" xfId="17" applyFont="1" applyFill="1" applyBorder="1" applyAlignment="1">
      <alignment horizontal="center"/>
    </xf>
    <xf numFmtId="0" fontId="0" fillId="0" borderId="19" xfId="0" applyBorder="1"/>
    <xf numFmtId="0" fontId="1" fillId="6" borderId="19" xfId="17" applyFill="1" applyBorder="1" applyAlignment="1">
      <alignment horizontal="left"/>
    </xf>
    <xf numFmtId="0" fontId="1" fillId="6" borderId="20" xfId="17" applyFill="1" applyBorder="1" applyAlignment="1">
      <alignment horizontal="left"/>
    </xf>
    <xf numFmtId="0" fontId="16" fillId="6" borderId="18" xfId="18" applyFill="1" applyBorder="1" applyAlignment="1" applyProtection="1">
      <alignment horizontal="left"/>
    </xf>
    <xf numFmtId="0" fontId="3" fillId="5" borderId="22" xfId="19" applyFill="1" applyBorder="1"/>
    <xf numFmtId="0" fontId="3" fillId="5" borderId="23" xfId="19" applyFill="1" applyBorder="1"/>
    <xf numFmtId="0" fontId="3" fillId="5" borderId="24" xfId="19" applyFill="1" applyBorder="1"/>
    <xf numFmtId="0" fontId="0" fillId="6" borderId="18" xfId="17" applyFont="1" applyFill="1" applyBorder="1" applyAlignment="1">
      <alignment horizontal="left"/>
    </xf>
  </cellXfs>
  <cellStyles count="23">
    <cellStyle name="Column Headings" xfId="20" xr:uid="{00000000-0005-0000-0000-000000000000}"/>
    <cellStyle name="Data" xfId="21" xr:uid="{00000000-0005-0000-0000-000001000000}"/>
    <cellStyle name="Date" xfId="22" xr:uid="{00000000-0005-0000-0000-000002000000}"/>
    <cellStyle name="Hyperlink" xfId="18" builtinId="8"/>
    <cellStyle name="Normal" xfId="0" builtinId="0"/>
    <cellStyle name="Normal 10" xfId="3" xr:uid="{00000000-0005-0000-0000-000005000000}"/>
    <cellStyle name="Normal 12" xfId="12" xr:uid="{00000000-0005-0000-0000-000006000000}"/>
    <cellStyle name="Normal 13" xfId="7" xr:uid="{00000000-0005-0000-0000-000007000000}"/>
    <cellStyle name="Normal 14" xfId="4" xr:uid="{00000000-0005-0000-0000-000008000000}"/>
    <cellStyle name="Normal 15" xfId="10" xr:uid="{00000000-0005-0000-0000-000009000000}"/>
    <cellStyle name="Normal 16" xfId="5" xr:uid="{00000000-0005-0000-0000-00000A000000}"/>
    <cellStyle name="Normal 17" xfId="8" xr:uid="{00000000-0005-0000-0000-00000B000000}"/>
    <cellStyle name="Normal 18" xfId="11" xr:uid="{00000000-0005-0000-0000-00000C000000}"/>
    <cellStyle name="Normal 19" xfId="9" xr:uid="{00000000-0005-0000-0000-00000D000000}"/>
    <cellStyle name="Normal 2" xfId="19" xr:uid="{00000000-0005-0000-0000-00000E000000}"/>
    <cellStyle name="Normal 20" xfId="14" xr:uid="{00000000-0005-0000-0000-00000F000000}"/>
    <cellStyle name="Normal 21" xfId="13" xr:uid="{00000000-0005-0000-0000-000010000000}"/>
    <cellStyle name="Normal 3" xfId="17" xr:uid="{00000000-0005-0000-0000-000011000000}"/>
    <cellStyle name="Normal 5" xfId="15" xr:uid="{00000000-0005-0000-0000-000012000000}"/>
    <cellStyle name="Normal 7" xfId="2" xr:uid="{00000000-0005-0000-0000-000013000000}"/>
    <cellStyle name="Normal 8" xfId="6" xr:uid="{00000000-0005-0000-0000-000014000000}"/>
    <cellStyle name="Normal 9" xfId="16" xr:uid="{00000000-0005-0000-0000-000015000000}"/>
    <cellStyle name="Percent" xfId="1" builtinId="5"/>
  </cellStyles>
  <dxfs count="7">
    <dxf>
      <font>
        <condense val="0"/>
        <extend val="0"/>
        <color indexed="17"/>
      </font>
      <fill>
        <patternFill>
          <bgColor indexed="41"/>
        </patternFill>
      </fill>
    </dxf>
    <dxf>
      <font>
        <condense val="0"/>
        <extend val="0"/>
        <color indexed="12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0%20Spreadsheets/2014-5%20Homework/HW_Ch3-Working-With-Names%20(v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0%20Spreadsheets/2013%20Homework%20revised/HW_Ch3-Nam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yman/Desktop/New%20folder%20(5)/From(Aaron%20Taylor%20(aaronstaylor@gmail.com))_Date(Mon,%2014%20Jan%202013%2022.58.13%20-0700)_HW_Ch3-Working-With-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</sheetNames>
    <sheetDataSet>
      <sheetData sheetId="0" refreshError="1"/>
      <sheetData sheetId="1">
        <row r="19">
          <cell r="C19">
            <v>6</v>
          </cell>
        </row>
        <row r="20">
          <cell r="C20">
            <v>100000</v>
          </cell>
        </row>
        <row r="21">
          <cell r="C21">
            <v>500000</v>
          </cell>
        </row>
        <row r="22">
          <cell r="C22">
            <v>1000000</v>
          </cell>
          <cell r="D22">
            <v>22</v>
          </cell>
          <cell r="E22" t="str">
            <v>Yellow</v>
          </cell>
          <cell r="F22" t="str">
            <v>Every Member a Missionary</v>
          </cell>
          <cell r="G22" t="str">
            <v>No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</sheetNames>
    <sheetDataSet>
      <sheetData sheetId="0"/>
      <sheetData sheetId="1">
        <row r="20">
          <cell r="C20">
            <v>6</v>
          </cell>
        </row>
        <row r="21">
          <cell r="C21">
            <v>100000</v>
          </cell>
        </row>
        <row r="22">
          <cell r="C22">
            <v>500000</v>
          </cell>
        </row>
        <row r="23">
          <cell r="C23">
            <v>1000000</v>
          </cell>
          <cell r="D23">
            <v>22</v>
          </cell>
          <cell r="E23" t="str">
            <v>Yellow</v>
          </cell>
          <cell r="F23" t="str">
            <v>Every Member a Missionary</v>
          </cell>
          <cell r="G23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  <sheetName val="Rubric"/>
    </sheetNames>
    <sheetDataSet>
      <sheetData sheetId="0"/>
      <sheetData sheetId="1">
        <row r="3">
          <cell r="G3" t="str">
            <v>Katie</v>
          </cell>
        </row>
        <row r="4">
          <cell r="G4" t="str">
            <v>Pat</v>
          </cell>
        </row>
        <row r="5">
          <cell r="G5" t="str">
            <v>Jenny</v>
          </cell>
        </row>
        <row r="6">
          <cell r="G6" t="str">
            <v>Kelly</v>
          </cell>
        </row>
        <row r="7">
          <cell r="G7" t="str">
            <v>Amy</v>
          </cell>
        </row>
        <row r="10">
          <cell r="H10" t="str">
            <v>Ignacio Jimenez</v>
          </cell>
        </row>
        <row r="11">
          <cell r="H11" t="str">
            <v>Norm Wahlsberg</v>
          </cell>
        </row>
        <row r="12">
          <cell r="H12" t="str">
            <v>Jeremy Stingham</v>
          </cell>
        </row>
        <row r="13">
          <cell r="H13" t="str">
            <v>Galen Hughs</v>
          </cell>
        </row>
        <row r="14">
          <cell r="H14" t="str">
            <v>Nathan Andrews</v>
          </cell>
        </row>
        <row r="15">
          <cell r="H15" t="str">
            <v>Nate Smith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jonah768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workbookViewId="0">
      <selection activeCell="C14" sqref="C14"/>
    </sheetView>
  </sheetViews>
  <sheetFormatPr defaultRowHeight="15" x14ac:dyDescent="0.25"/>
  <cols>
    <col min="1" max="1" width="2.28515625" customWidth="1"/>
    <col min="2" max="2" width="8" customWidth="1"/>
    <col min="3" max="3" width="22.5703125" customWidth="1"/>
    <col min="4" max="4" width="18.140625" customWidth="1"/>
    <col min="5" max="5" width="3.140625" customWidth="1"/>
    <col min="7" max="7" width="11.28515625" customWidth="1"/>
    <col min="8" max="8" width="10.7109375" customWidth="1"/>
  </cols>
  <sheetData>
    <row r="1" spans="1:8" ht="26.25" x14ac:dyDescent="0.4">
      <c r="A1" s="127"/>
      <c r="B1" s="141" t="s">
        <v>135</v>
      </c>
      <c r="C1" s="142"/>
      <c r="D1" s="128" t="s">
        <v>141</v>
      </c>
      <c r="E1" s="129"/>
      <c r="F1" s="127"/>
    </row>
    <row r="2" spans="1:8" x14ac:dyDescent="0.25">
      <c r="A2" s="127"/>
      <c r="B2" s="130"/>
      <c r="C2" s="131"/>
      <c r="D2" s="127"/>
      <c r="E2" s="127"/>
      <c r="F2" s="127"/>
    </row>
    <row r="3" spans="1:8" x14ac:dyDescent="0.25">
      <c r="A3" s="127"/>
      <c r="B3" s="127" t="s">
        <v>136</v>
      </c>
      <c r="C3" s="127"/>
      <c r="D3" s="127"/>
      <c r="E3" s="127"/>
      <c r="F3" s="127"/>
      <c r="H3" s="124"/>
    </row>
    <row r="4" spans="1:8" x14ac:dyDescent="0.25">
      <c r="A4" s="127"/>
      <c r="B4" s="127" t="s">
        <v>137</v>
      </c>
      <c r="C4" s="149" t="s">
        <v>173</v>
      </c>
      <c r="D4" s="143"/>
      <c r="E4" s="144"/>
      <c r="F4" s="127"/>
    </row>
    <row r="5" spans="1:8" x14ac:dyDescent="0.25">
      <c r="A5" s="127"/>
      <c r="B5" s="127" t="s">
        <v>138</v>
      </c>
      <c r="C5" s="149" t="s">
        <v>174</v>
      </c>
      <c r="D5" s="143"/>
      <c r="E5" s="144"/>
      <c r="F5" s="127"/>
    </row>
    <row r="6" spans="1:8" x14ac:dyDescent="0.25">
      <c r="A6" s="127"/>
      <c r="B6" s="127" t="s">
        <v>139</v>
      </c>
      <c r="C6" s="145" t="s">
        <v>175</v>
      </c>
      <c r="D6" s="143"/>
      <c r="E6" s="144"/>
      <c r="F6" s="127"/>
    </row>
    <row r="7" spans="1:8" x14ac:dyDescent="0.25">
      <c r="A7" s="127"/>
      <c r="B7" s="127"/>
      <c r="C7" s="127"/>
      <c r="D7" s="127"/>
      <c r="E7" s="127"/>
      <c r="F7" s="127"/>
    </row>
    <row r="8" spans="1:8" x14ac:dyDescent="0.25">
      <c r="A8" s="127"/>
      <c r="B8" s="135" t="s">
        <v>163</v>
      </c>
      <c r="C8" s="127"/>
      <c r="D8" s="127"/>
      <c r="E8" s="127"/>
      <c r="F8" s="127"/>
    </row>
    <row r="9" spans="1:8" x14ac:dyDescent="0.25">
      <c r="A9" s="127"/>
      <c r="B9" s="135" t="s">
        <v>161</v>
      </c>
      <c r="C9" s="127"/>
      <c r="D9" s="127"/>
      <c r="E9" s="127"/>
      <c r="F9" s="127"/>
    </row>
    <row r="10" spans="1:8" x14ac:dyDescent="0.25">
      <c r="A10" s="127"/>
      <c r="B10" s="135" t="s">
        <v>162</v>
      </c>
      <c r="C10" s="127"/>
      <c r="D10" s="127"/>
      <c r="E10" s="127"/>
      <c r="F10" s="127"/>
    </row>
    <row r="11" spans="1:8" x14ac:dyDescent="0.25">
      <c r="A11" s="127"/>
      <c r="B11" s="135" t="s">
        <v>164</v>
      </c>
      <c r="C11" s="127"/>
      <c r="D11" s="127"/>
      <c r="E11" s="127"/>
      <c r="F11" s="127"/>
    </row>
    <row r="12" spans="1:8" x14ac:dyDescent="0.25">
      <c r="A12" s="127"/>
      <c r="B12" s="135" t="s">
        <v>160</v>
      </c>
      <c r="C12" s="127"/>
      <c r="D12" s="127"/>
      <c r="E12" s="127"/>
      <c r="F12" s="127"/>
    </row>
    <row r="13" spans="1:8" x14ac:dyDescent="0.25">
      <c r="A13" s="127"/>
      <c r="B13" s="137" t="s">
        <v>165</v>
      </c>
      <c r="C13" s="127"/>
      <c r="D13" s="127"/>
      <c r="E13" s="127"/>
      <c r="F13" s="127"/>
    </row>
    <row r="14" spans="1:8" x14ac:dyDescent="0.25">
      <c r="A14" s="127"/>
      <c r="B14" s="137" t="s">
        <v>140</v>
      </c>
      <c r="C14" s="127"/>
      <c r="D14" s="127"/>
      <c r="E14" s="127"/>
      <c r="F14" s="127"/>
    </row>
    <row r="15" spans="1:8" x14ac:dyDescent="0.25">
      <c r="A15" s="127"/>
      <c r="B15" s="137" t="s">
        <v>166</v>
      </c>
      <c r="C15" s="127"/>
      <c r="D15" s="127"/>
      <c r="E15" s="127"/>
      <c r="F15" s="127"/>
    </row>
  </sheetData>
  <mergeCells count="4">
    <mergeCell ref="B1:C1"/>
    <mergeCell ref="C4:E4"/>
    <mergeCell ref="C5:E5"/>
    <mergeCell ref="C6:E6"/>
  </mergeCells>
  <hyperlinks>
    <hyperlink ref="C6" r:id="rId1" xr:uid="{6F589D25-DF09-4F82-807A-87FE53D3A7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39997558519241921"/>
  </sheetPr>
  <dimension ref="A1:BM30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G77" sqref="BG77"/>
    </sheetView>
  </sheetViews>
  <sheetFormatPr defaultRowHeight="15" outlineLevelCol="1" x14ac:dyDescent="0.25"/>
  <cols>
    <col min="1" max="1" width="14" customWidth="1"/>
    <col min="2" max="2" width="4.5703125" style="1" customWidth="1"/>
    <col min="3" max="3" width="1.85546875" style="1" customWidth="1"/>
    <col min="4" max="4" width="5.7109375" customWidth="1" outlineLevel="1"/>
    <col min="5" max="5" width="3.7109375" customWidth="1" outlineLevel="1"/>
    <col min="6" max="7" width="4.7109375" customWidth="1" outlineLevel="1"/>
    <col min="8" max="8" width="5.140625" customWidth="1" outlineLevel="1"/>
    <col min="9" max="9" width="3.7109375" customWidth="1" outlineLevel="1"/>
    <col min="10" max="11" width="4.140625" customWidth="1" outlineLevel="1"/>
    <col min="12" max="12" width="3.5703125" customWidth="1" outlineLevel="1"/>
    <col min="13" max="13" width="4.7109375" customWidth="1" outlineLevel="1"/>
    <col min="14" max="14" width="3.85546875" customWidth="1" outlineLevel="1"/>
    <col min="15" max="15" width="4.7109375" customWidth="1" outlineLevel="1"/>
    <col min="16" max="16" width="4.85546875" customWidth="1" outlineLevel="1"/>
    <col min="17" max="17" width="3.85546875" customWidth="1" outlineLevel="1"/>
    <col min="18" max="18" width="4.140625" customWidth="1" outlineLevel="1"/>
    <col min="19" max="19" width="3.85546875" customWidth="1" outlineLevel="1"/>
    <col min="20" max="20" width="4" customWidth="1" outlineLevel="1"/>
    <col min="21" max="21" width="4.28515625" customWidth="1" outlineLevel="1"/>
    <col min="22" max="23" width="5" customWidth="1" outlineLevel="1"/>
    <col min="24" max="24" width="4.28515625" customWidth="1" outlineLevel="1"/>
    <col min="25" max="25" width="3.140625" customWidth="1" outlineLevel="1"/>
    <col min="26" max="26" width="3.7109375" style="12" customWidth="1" outlineLevel="1"/>
    <col min="27" max="27" width="7.42578125" customWidth="1" outlineLevel="1"/>
    <col min="28" max="28" width="7.28515625" customWidth="1" outlineLevel="1"/>
    <col min="29" max="29" width="9.140625" customWidth="1" outlineLevel="1"/>
    <col min="30" max="30" width="18.28515625" style="57" customWidth="1"/>
    <col min="31" max="31" width="2.7109375" style="1" customWidth="1"/>
    <col min="32" max="32" width="8.5703125" customWidth="1" outlineLevel="1"/>
    <col min="33" max="37" width="9.140625" customWidth="1" outlineLevel="1"/>
    <col min="38" max="38" width="10.7109375" customWidth="1"/>
    <col min="39" max="39" width="3.28515625" style="12" customWidth="1"/>
    <col min="40" max="40" width="8.140625" customWidth="1" outlineLevel="1"/>
    <col min="41" max="41" width="9.140625" customWidth="1" outlineLevel="1"/>
    <col min="42" max="42" width="9.140625" style="12" customWidth="1" outlineLevel="1"/>
    <col min="43" max="43" width="4.7109375" style="12" customWidth="1"/>
    <col min="44" max="45" width="13" customWidth="1" outlineLevel="1"/>
    <col min="46" max="46" width="15.7109375" customWidth="1" outlineLevel="1"/>
    <col min="47" max="47" width="13.7109375" customWidth="1"/>
    <col min="48" max="48" width="3.42578125" style="12" customWidth="1"/>
    <col min="49" max="49" width="14" style="12" customWidth="1" outlineLevel="1"/>
    <col min="50" max="50" width="14.28515625" style="11" customWidth="1" outlineLevel="1"/>
    <col min="51" max="51" width="12.140625" style="12" customWidth="1" outlineLevel="1"/>
    <col min="52" max="52" width="8.28515625" style="12" customWidth="1"/>
    <col min="53" max="53" width="3.140625" style="12" customWidth="1"/>
    <col min="54" max="54" width="10" customWidth="1"/>
    <col min="55" max="55" width="13.140625" customWidth="1"/>
    <col min="56" max="56" width="8.42578125" customWidth="1"/>
    <col min="57" max="57" width="7.5703125" customWidth="1"/>
    <col min="58" max="58" width="6.7109375" customWidth="1"/>
    <col min="59" max="59" width="7.5703125" customWidth="1"/>
  </cols>
  <sheetData>
    <row r="1" spans="1:65" x14ac:dyDescent="0.25">
      <c r="A1" s="12" t="str">
        <f ca="1">TEXT(TODAY(),"yyyy")</f>
        <v>2019</v>
      </c>
      <c r="D1" s="2" t="s">
        <v>0</v>
      </c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3"/>
      <c r="AB1" s="3"/>
      <c r="AC1" s="3"/>
      <c r="AD1" s="6">
        <v>10</v>
      </c>
      <c r="AE1" s="7"/>
      <c r="AF1" s="8" t="s">
        <v>1</v>
      </c>
      <c r="AG1" s="8"/>
      <c r="AH1" s="3"/>
      <c r="AI1" s="3"/>
      <c r="AJ1" s="3"/>
      <c r="AK1" s="3"/>
      <c r="AL1" s="6">
        <v>20</v>
      </c>
      <c r="AM1" s="5"/>
      <c r="AN1" s="6">
        <v>10</v>
      </c>
      <c r="AO1" s="6">
        <v>8</v>
      </c>
      <c r="AP1" s="9">
        <v>7</v>
      </c>
      <c r="AQ1" s="10">
        <v>26</v>
      </c>
      <c r="AR1" s="3"/>
      <c r="AS1" s="3"/>
      <c r="AT1" s="8"/>
      <c r="AU1" s="6">
        <v>20</v>
      </c>
      <c r="AV1" s="10"/>
      <c r="AW1" s="5"/>
      <c r="AY1" s="5"/>
      <c r="AZ1" s="6">
        <v>25</v>
      </c>
      <c r="BB1" s="13">
        <f>+AD1+AL1+AN1+AO1+AP1+AU1+AZ1</f>
        <v>100</v>
      </c>
    </row>
    <row r="2" spans="1:65" x14ac:dyDescent="0.25">
      <c r="A2" s="14" t="s">
        <v>2</v>
      </c>
      <c r="B2" s="15" t="s">
        <v>3</v>
      </c>
      <c r="C2" s="15"/>
      <c r="J2" s="1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7"/>
      <c r="AA2" s="18" t="s">
        <v>4</v>
      </c>
      <c r="AB2" s="18" t="s">
        <v>133</v>
      </c>
      <c r="AC2" s="19" t="s">
        <v>5</v>
      </c>
      <c r="AD2" s="14" t="s">
        <v>6</v>
      </c>
      <c r="AE2" s="15"/>
      <c r="AF2">
        <v>1</v>
      </c>
      <c r="AG2">
        <v>2</v>
      </c>
      <c r="AH2" s="16">
        <v>3</v>
      </c>
      <c r="AI2" s="4">
        <v>4</v>
      </c>
      <c r="AJ2" s="4">
        <v>5</v>
      </c>
      <c r="AK2" s="20" t="s">
        <v>7</v>
      </c>
      <c r="AL2" s="14" t="s">
        <v>8</v>
      </c>
      <c r="AM2" s="15"/>
      <c r="AN2" s="4" t="s">
        <v>9</v>
      </c>
      <c r="AO2" s="4" t="s">
        <v>10</v>
      </c>
      <c r="AP2" s="17" t="s">
        <v>11</v>
      </c>
      <c r="AQ2" s="14" t="s">
        <v>12</v>
      </c>
      <c r="AR2" s="4"/>
      <c r="AS2" s="4"/>
      <c r="AT2" s="20" t="s">
        <v>13</v>
      </c>
      <c r="AU2" s="21" t="s">
        <v>14</v>
      </c>
      <c r="AV2" s="20"/>
      <c r="AW2" s="22" t="s">
        <v>15</v>
      </c>
      <c r="AX2" s="23" t="s">
        <v>16</v>
      </c>
      <c r="AY2" s="14" t="s">
        <v>17</v>
      </c>
      <c r="AZ2" s="14" t="s">
        <v>18</v>
      </c>
      <c r="BA2" s="15"/>
      <c r="BB2" s="24" t="s">
        <v>19</v>
      </c>
      <c r="BC2" s="24" t="s">
        <v>20</v>
      </c>
      <c r="BD2" s="24" t="s">
        <v>21</v>
      </c>
      <c r="BE2" s="24" t="s">
        <v>22</v>
      </c>
      <c r="BF2" s="24"/>
      <c r="BH2" s="24"/>
      <c r="BI2" s="24"/>
    </row>
    <row r="3" spans="1:65" x14ac:dyDescent="0.25">
      <c r="D3" s="25" t="s">
        <v>23</v>
      </c>
      <c r="E3" s="25" t="s">
        <v>24</v>
      </c>
      <c r="F3" s="25" t="s">
        <v>25</v>
      </c>
      <c r="G3" s="25" t="s">
        <v>26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31</v>
      </c>
      <c r="M3" s="25" t="s">
        <v>32</v>
      </c>
      <c r="N3" s="26" t="s">
        <v>33</v>
      </c>
      <c r="O3" s="25" t="s">
        <v>34</v>
      </c>
      <c r="P3" s="25" t="s">
        <v>35</v>
      </c>
      <c r="Q3" s="27" t="s">
        <v>36</v>
      </c>
      <c r="R3" s="27" t="s">
        <v>37</v>
      </c>
      <c r="S3" s="27" t="s">
        <v>38</v>
      </c>
      <c r="T3" s="27" t="s">
        <v>39</v>
      </c>
      <c r="U3" s="28" t="s">
        <v>40</v>
      </c>
      <c r="V3" s="28" t="s">
        <v>41</v>
      </c>
      <c r="W3" s="28" t="s">
        <v>42</v>
      </c>
      <c r="X3" s="28" t="s">
        <v>43</v>
      </c>
      <c r="Y3" s="29" t="s">
        <v>44</v>
      </c>
      <c r="Z3" s="29" t="s">
        <v>45</v>
      </c>
      <c r="AA3" s="18"/>
      <c r="AB3" s="18"/>
      <c r="AC3" s="19"/>
      <c r="AD3" s="14"/>
      <c r="AE3" s="15"/>
      <c r="AF3" s="30" t="s">
        <v>46</v>
      </c>
      <c r="AG3" s="31" t="s">
        <v>47</v>
      </c>
      <c r="AH3" s="32" t="s">
        <v>48</v>
      </c>
      <c r="AI3" s="32" t="s">
        <v>49</v>
      </c>
      <c r="AJ3" s="33" t="s">
        <v>50</v>
      </c>
      <c r="AK3" s="34" t="s">
        <v>51</v>
      </c>
      <c r="AL3" s="14"/>
      <c r="AM3" s="15"/>
      <c r="AN3" s="4" t="s">
        <v>52</v>
      </c>
      <c r="AO3" s="35" t="s">
        <v>53</v>
      </c>
      <c r="AP3" s="36" t="s">
        <v>54</v>
      </c>
      <c r="AQ3" s="20"/>
      <c r="AR3" s="37" t="s">
        <v>55</v>
      </c>
      <c r="AS3" s="37" t="s">
        <v>56</v>
      </c>
      <c r="AT3" s="20" t="s">
        <v>57</v>
      </c>
      <c r="AU3" s="21"/>
      <c r="AV3" s="20"/>
      <c r="AW3" s="38" t="s">
        <v>58</v>
      </c>
      <c r="AX3" s="39" t="s">
        <v>59</v>
      </c>
      <c r="AY3" s="14"/>
      <c r="AZ3" s="14"/>
      <c r="BA3" s="15"/>
      <c r="BB3" s="24"/>
      <c r="BC3" s="24"/>
      <c r="BD3" s="24"/>
      <c r="BE3" s="24"/>
      <c r="BF3" s="24"/>
      <c r="BH3" s="4"/>
    </row>
    <row r="4" spans="1:65" x14ac:dyDescent="0.25">
      <c r="A4" s="40" t="s">
        <v>82</v>
      </c>
      <c r="B4" s="1">
        <v>1</v>
      </c>
      <c r="D4" s="25">
        <v>10</v>
      </c>
      <c r="E4" s="25">
        <v>7</v>
      </c>
      <c r="F4" s="25">
        <v>11</v>
      </c>
      <c r="G4" s="25">
        <v>0</v>
      </c>
      <c r="H4" s="25">
        <v>10</v>
      </c>
      <c r="I4" s="25">
        <v>7</v>
      </c>
      <c r="J4" s="25">
        <v>9</v>
      </c>
      <c r="K4" s="25">
        <v>7</v>
      </c>
      <c r="L4" s="25">
        <v>10</v>
      </c>
      <c r="M4" s="25">
        <v>10</v>
      </c>
      <c r="N4" s="25">
        <v>7</v>
      </c>
      <c r="O4" s="25">
        <v>10</v>
      </c>
      <c r="P4" s="25">
        <v>10</v>
      </c>
      <c r="Q4" s="27">
        <v>7</v>
      </c>
      <c r="R4" s="27">
        <v>10</v>
      </c>
      <c r="S4" s="27">
        <v>9</v>
      </c>
      <c r="T4" s="27">
        <v>0</v>
      </c>
      <c r="U4" s="28">
        <v>10</v>
      </c>
      <c r="V4" s="28">
        <v>9</v>
      </c>
      <c r="W4" s="28">
        <v>6</v>
      </c>
      <c r="X4" s="28">
        <v>10</v>
      </c>
      <c r="Y4" s="29">
        <v>0</v>
      </c>
      <c r="Z4" s="29">
        <v>6</v>
      </c>
      <c r="AA4" s="41">
        <f>SMALL($D4:$Z4,1)</f>
        <v>0</v>
      </c>
      <c r="AB4" s="41">
        <f>SMALL($D4:$Z4,3)</f>
        <v>0</v>
      </c>
      <c r="AC4" s="42">
        <f>+SUM(D4:Z4) - SUM(AA4:AB4)</f>
        <v>175</v>
      </c>
      <c r="AD4" s="43">
        <f t="shared" ref="AD4:AD35" si="0">IF(AC4/$AC$58&gt;1,1,AC4/$AC$58)</f>
        <v>0.875</v>
      </c>
      <c r="AE4" s="44"/>
      <c r="AF4" s="30">
        <v>26</v>
      </c>
      <c r="AG4" s="31">
        <v>22</v>
      </c>
      <c r="AH4" s="32">
        <v>24</v>
      </c>
      <c r="AI4" s="32">
        <v>28</v>
      </c>
      <c r="AJ4" s="33">
        <v>35</v>
      </c>
      <c r="AK4" s="44">
        <f>SUM(AF4:AJ4)</f>
        <v>135</v>
      </c>
      <c r="AL4" s="43">
        <f t="shared" ref="AL4:AL35" si="1">AK4/$AK$58</f>
        <v>0.79411764705882348</v>
      </c>
      <c r="AM4" s="44"/>
      <c r="AN4" s="45">
        <v>40</v>
      </c>
      <c r="AO4" s="35">
        <v>80</v>
      </c>
      <c r="AP4" s="36">
        <v>17</v>
      </c>
      <c r="AQ4" s="46"/>
      <c r="AR4" s="37">
        <v>81</v>
      </c>
      <c r="AS4" s="37">
        <v>34</v>
      </c>
      <c r="AT4" s="44">
        <f t="shared" ref="AT4:AT52" si="2">SUM(AR4:AS4)</f>
        <v>115</v>
      </c>
      <c r="AU4" s="43">
        <f t="shared" ref="AU4:AU13" si="3">IF($AT$58&gt;0,AT4/$AT$58,0)</f>
        <v>0.71875</v>
      </c>
      <c r="AV4" s="44"/>
      <c r="AW4">
        <v>83</v>
      </c>
      <c r="AX4" s="39">
        <v>16</v>
      </c>
      <c r="AY4" s="43">
        <f t="shared" ref="AY4:AY53" si="4">SUM(AW4:AX4)</f>
        <v>99</v>
      </c>
      <c r="AZ4" s="43">
        <f t="shared" ref="AZ4:AZ35" si="5">IF($AY$58&gt;0,AY4/$AY$58,0)</f>
        <v>0.73333333333333328</v>
      </c>
      <c r="BA4" s="44"/>
      <c r="BB4" s="47">
        <f t="shared" ref="BB4:BB35" si="6">AD4*$AD$1+AL4*$AL$1+IF($AN$58&gt;0,AN4/$AN$58*$AN$1,0)+IF($AO$58&gt;0,AO4/$AO$58*$AO$1,0)+IF($AP$58&gt;0,AP4/$AP$58*$AP$1,0)+AU4*$AU$1+AZ4*$AZ$1</f>
        <v>77.211797385620912</v>
      </c>
      <c r="BC4" s="48">
        <f t="shared" ref="BC4:BC35" si="7">+BB4/$BB$58*100+BF4</f>
        <v>77.211797385620912</v>
      </c>
      <c r="BD4" s="49" t="str">
        <f t="shared" ref="BD4:BD35" si="8">VLOOKUP(BC4,$BD$65:$BE$76,2)</f>
        <v>C+</v>
      </c>
      <c r="BE4" s="50">
        <f>VLOOKUP(BC4,$BD$65:$BF$80,3)</f>
        <v>2.4</v>
      </c>
      <c r="BF4" s="50"/>
      <c r="BG4" s="51"/>
      <c r="BH4" s="4"/>
    </row>
    <row r="5" spans="1:65" x14ac:dyDescent="0.25">
      <c r="A5" s="40" t="s">
        <v>83</v>
      </c>
      <c r="B5" s="1">
        <v>1</v>
      </c>
      <c r="D5" s="25">
        <v>10</v>
      </c>
      <c r="E5" s="25">
        <v>8</v>
      </c>
      <c r="F5" s="25">
        <v>11</v>
      </c>
      <c r="G5" s="25">
        <v>10</v>
      </c>
      <c r="H5" s="25">
        <v>10</v>
      </c>
      <c r="I5" s="25">
        <v>10</v>
      </c>
      <c r="J5" s="25">
        <v>10</v>
      </c>
      <c r="K5" s="25">
        <v>10</v>
      </c>
      <c r="L5" s="25">
        <v>10</v>
      </c>
      <c r="M5" s="25">
        <v>10</v>
      </c>
      <c r="N5" s="25">
        <v>7</v>
      </c>
      <c r="O5" s="25">
        <v>10</v>
      </c>
      <c r="P5" s="25">
        <v>10</v>
      </c>
      <c r="Q5" s="27">
        <v>10</v>
      </c>
      <c r="R5" s="27">
        <v>10</v>
      </c>
      <c r="S5" s="27">
        <v>10</v>
      </c>
      <c r="T5" s="27">
        <v>10</v>
      </c>
      <c r="U5" s="28">
        <v>10</v>
      </c>
      <c r="V5" s="28">
        <v>9</v>
      </c>
      <c r="W5" s="28">
        <v>10</v>
      </c>
      <c r="X5" s="28">
        <v>10</v>
      </c>
      <c r="Y5" s="29">
        <v>10</v>
      </c>
      <c r="Z5" s="29">
        <v>10</v>
      </c>
      <c r="AA5" s="41">
        <f t="shared" ref="AA5:AA35" si="9">SMALL($D5:$Z5,1)</f>
        <v>7</v>
      </c>
      <c r="AB5" s="41">
        <f>SMALL($D5:$Z5,2)</f>
        <v>8</v>
      </c>
      <c r="AC5" s="42">
        <f t="shared" ref="AC5:AC53" si="10">+SUM(D5:Z5) - SUM(AA5:AB5)</f>
        <v>210</v>
      </c>
      <c r="AD5" s="43">
        <f t="shared" si="0"/>
        <v>1</v>
      </c>
      <c r="AE5" s="44"/>
      <c r="AF5" s="30">
        <v>28</v>
      </c>
      <c r="AG5" s="31">
        <v>29</v>
      </c>
      <c r="AH5" s="32">
        <v>30</v>
      </c>
      <c r="AI5" s="32">
        <v>37</v>
      </c>
      <c r="AJ5" s="33">
        <v>40</v>
      </c>
      <c r="AK5" s="44">
        <f t="shared" ref="AK5:AK53" si="11">SUM(AF5:AJ5)</f>
        <v>164</v>
      </c>
      <c r="AL5" s="43">
        <f t="shared" si="1"/>
        <v>0.96470588235294119</v>
      </c>
      <c r="AM5" s="44"/>
      <c r="AN5" s="45">
        <v>50</v>
      </c>
      <c r="AO5" s="35">
        <v>89</v>
      </c>
      <c r="AP5" s="36">
        <v>22</v>
      </c>
      <c r="AQ5" s="46"/>
      <c r="AR5" s="37">
        <v>107</v>
      </c>
      <c r="AS5" s="37">
        <v>47.5</v>
      </c>
      <c r="AT5" s="44">
        <f t="shared" si="2"/>
        <v>154.5</v>
      </c>
      <c r="AU5" s="43">
        <f t="shared" si="3"/>
        <v>0.96562499999999996</v>
      </c>
      <c r="AV5" s="44"/>
      <c r="AW5">
        <v>95</v>
      </c>
      <c r="AX5" s="39">
        <v>29</v>
      </c>
      <c r="AY5" s="43">
        <f t="shared" si="4"/>
        <v>124</v>
      </c>
      <c r="AZ5" s="43">
        <f t="shared" si="5"/>
        <v>0.91851851851851851</v>
      </c>
      <c r="BA5" s="44"/>
      <c r="BB5" s="47">
        <f t="shared" si="6"/>
        <v>95.640691721132896</v>
      </c>
      <c r="BC5" s="48">
        <f t="shared" si="7"/>
        <v>95.640691721132896</v>
      </c>
      <c r="BD5" s="49" t="str">
        <f t="shared" si="8"/>
        <v>A</v>
      </c>
      <c r="BE5" s="50">
        <f t="shared" ref="BE5:BE53" si="12">VLOOKUP(BC5,$BD$65:$BF$80,3)</f>
        <v>4</v>
      </c>
      <c r="BF5" s="50"/>
      <c r="BG5" s="51"/>
      <c r="BK5" s="51"/>
      <c r="BM5" s="52"/>
    </row>
    <row r="6" spans="1:65" x14ac:dyDescent="0.25">
      <c r="A6" s="40" t="s">
        <v>84</v>
      </c>
      <c r="B6" s="1">
        <v>1</v>
      </c>
      <c r="D6" s="25">
        <v>10</v>
      </c>
      <c r="E6" s="25">
        <v>9</v>
      </c>
      <c r="F6" s="25">
        <v>11</v>
      </c>
      <c r="G6" s="25">
        <v>10</v>
      </c>
      <c r="H6" s="25">
        <v>10</v>
      </c>
      <c r="I6" s="25">
        <v>8</v>
      </c>
      <c r="J6" s="25">
        <v>8</v>
      </c>
      <c r="K6" s="25">
        <v>7</v>
      </c>
      <c r="L6" s="25">
        <v>10</v>
      </c>
      <c r="M6" s="25">
        <v>10</v>
      </c>
      <c r="N6" s="25">
        <v>8</v>
      </c>
      <c r="O6" s="25">
        <v>10</v>
      </c>
      <c r="P6" s="25">
        <v>10</v>
      </c>
      <c r="Q6" s="27">
        <v>7</v>
      </c>
      <c r="R6" s="27">
        <v>10</v>
      </c>
      <c r="S6" s="27">
        <v>10</v>
      </c>
      <c r="T6" s="27">
        <v>10</v>
      </c>
      <c r="U6" s="28">
        <v>10</v>
      </c>
      <c r="V6" s="28">
        <v>8</v>
      </c>
      <c r="W6" s="28">
        <v>10</v>
      </c>
      <c r="X6" s="28">
        <v>10</v>
      </c>
      <c r="Y6" s="29">
        <v>7</v>
      </c>
      <c r="Z6" s="29">
        <v>8</v>
      </c>
      <c r="AA6" s="41">
        <f t="shared" si="9"/>
        <v>7</v>
      </c>
      <c r="AB6" s="41">
        <f>SMALL($D6:$Z6,2)</f>
        <v>7</v>
      </c>
      <c r="AC6" s="42">
        <f t="shared" si="10"/>
        <v>197</v>
      </c>
      <c r="AD6" s="43">
        <f t="shared" si="0"/>
        <v>0.98499999999999999</v>
      </c>
      <c r="AE6" s="44"/>
      <c r="AF6" s="30">
        <v>22</v>
      </c>
      <c r="AG6" s="31">
        <v>30</v>
      </c>
      <c r="AH6" s="32">
        <v>30</v>
      </c>
      <c r="AI6" s="32">
        <v>39</v>
      </c>
      <c r="AJ6" s="33">
        <v>37</v>
      </c>
      <c r="AK6" s="44">
        <f t="shared" si="11"/>
        <v>158</v>
      </c>
      <c r="AL6" s="43">
        <f t="shared" si="1"/>
        <v>0.92941176470588238</v>
      </c>
      <c r="AM6" s="44"/>
      <c r="AN6" s="45">
        <v>44</v>
      </c>
      <c r="AO6" s="35">
        <v>60</v>
      </c>
      <c r="AP6" s="36">
        <v>18</v>
      </c>
      <c r="AQ6" s="46"/>
      <c r="AR6" s="37">
        <v>89</v>
      </c>
      <c r="AS6" s="37">
        <v>37</v>
      </c>
      <c r="AT6" s="44">
        <f t="shared" si="2"/>
        <v>126</v>
      </c>
      <c r="AU6" s="43">
        <f t="shared" si="3"/>
        <v>0.78749999999999998</v>
      </c>
      <c r="AV6" s="44"/>
      <c r="AW6">
        <v>90</v>
      </c>
      <c r="AX6" s="39">
        <v>23</v>
      </c>
      <c r="AY6" s="43">
        <f t="shared" si="4"/>
        <v>113</v>
      </c>
      <c r="AZ6" s="43">
        <f t="shared" si="5"/>
        <v>0.83703703703703702</v>
      </c>
      <c r="BA6" s="44"/>
      <c r="BB6" s="47">
        <f t="shared" si="6"/>
        <v>84.287494553376902</v>
      </c>
      <c r="BC6" s="48">
        <f t="shared" si="7"/>
        <v>84.287494553376902</v>
      </c>
      <c r="BD6" s="49" t="str">
        <f t="shared" si="8"/>
        <v>B</v>
      </c>
      <c r="BE6" s="50">
        <f t="shared" si="12"/>
        <v>3</v>
      </c>
      <c r="BF6" s="50"/>
      <c r="BG6" s="51"/>
      <c r="BJ6" s="52"/>
      <c r="BK6" s="51"/>
      <c r="BM6" s="52"/>
    </row>
    <row r="7" spans="1:65" x14ac:dyDescent="0.25">
      <c r="A7" s="40" t="s">
        <v>85</v>
      </c>
      <c r="B7" s="1">
        <v>1</v>
      </c>
      <c r="D7" s="25">
        <v>10</v>
      </c>
      <c r="E7" s="25">
        <v>9</v>
      </c>
      <c r="F7" s="25">
        <v>10</v>
      </c>
      <c r="G7" s="25">
        <v>10</v>
      </c>
      <c r="H7" s="25">
        <v>10</v>
      </c>
      <c r="I7" s="25">
        <v>10</v>
      </c>
      <c r="J7" s="25">
        <v>8</v>
      </c>
      <c r="K7" s="25">
        <v>9</v>
      </c>
      <c r="L7" s="25">
        <v>10</v>
      </c>
      <c r="M7" s="25">
        <v>10</v>
      </c>
      <c r="N7" s="25">
        <v>8</v>
      </c>
      <c r="O7" s="25">
        <v>10</v>
      </c>
      <c r="P7" s="25">
        <v>10</v>
      </c>
      <c r="Q7" s="27">
        <v>10</v>
      </c>
      <c r="R7" s="27">
        <v>10</v>
      </c>
      <c r="S7" s="27">
        <v>9</v>
      </c>
      <c r="T7" s="27">
        <v>10</v>
      </c>
      <c r="U7" s="28">
        <v>10</v>
      </c>
      <c r="V7" s="28">
        <v>7</v>
      </c>
      <c r="W7" s="28">
        <v>9</v>
      </c>
      <c r="X7" s="28">
        <v>10</v>
      </c>
      <c r="Y7" s="29">
        <v>8</v>
      </c>
      <c r="Z7" s="29">
        <v>9</v>
      </c>
      <c r="AA7" s="41">
        <f t="shared" si="9"/>
        <v>7</v>
      </c>
      <c r="AB7" s="41">
        <f>SMALL($D7:$Z7,2)</f>
        <v>8</v>
      </c>
      <c r="AC7" s="42">
        <f t="shared" si="10"/>
        <v>201</v>
      </c>
      <c r="AD7" s="43">
        <f t="shared" si="0"/>
        <v>1</v>
      </c>
      <c r="AE7" s="44"/>
      <c r="AF7" s="30">
        <v>30</v>
      </c>
      <c r="AG7" s="31">
        <v>26</v>
      </c>
      <c r="AH7" s="32">
        <v>29</v>
      </c>
      <c r="AI7" s="32">
        <v>37</v>
      </c>
      <c r="AJ7" s="33">
        <v>38</v>
      </c>
      <c r="AK7" s="44">
        <f t="shared" si="11"/>
        <v>160</v>
      </c>
      <c r="AL7" s="43">
        <f t="shared" si="1"/>
        <v>0.94117647058823528</v>
      </c>
      <c r="AM7" s="44"/>
      <c r="AN7" s="45">
        <v>48</v>
      </c>
      <c r="AO7" s="35">
        <v>69.5</v>
      </c>
      <c r="AP7" s="36">
        <v>18</v>
      </c>
      <c r="AQ7" s="46"/>
      <c r="AR7" s="37">
        <v>101</v>
      </c>
      <c r="AS7" s="37">
        <v>36</v>
      </c>
      <c r="AT7" s="44">
        <f t="shared" si="2"/>
        <v>137</v>
      </c>
      <c r="AU7" s="43">
        <f t="shared" si="3"/>
        <v>0.85624999999999996</v>
      </c>
      <c r="AV7" s="44"/>
      <c r="AW7">
        <v>84</v>
      </c>
      <c r="AX7" s="39">
        <v>28</v>
      </c>
      <c r="AY7" s="43">
        <f t="shared" si="4"/>
        <v>112</v>
      </c>
      <c r="AZ7" s="43">
        <f t="shared" si="5"/>
        <v>0.82962962962962961</v>
      </c>
      <c r="BA7" s="44"/>
      <c r="BB7" s="47">
        <f t="shared" si="6"/>
        <v>87.507047930283221</v>
      </c>
      <c r="BC7" s="48">
        <f t="shared" si="7"/>
        <v>88.507047930283221</v>
      </c>
      <c r="BD7" s="49" t="str">
        <f t="shared" si="8"/>
        <v>A-</v>
      </c>
      <c r="BE7" s="50">
        <f t="shared" si="12"/>
        <v>3.7</v>
      </c>
      <c r="BF7" s="50">
        <v>1</v>
      </c>
      <c r="BG7" s="51" t="s">
        <v>132</v>
      </c>
      <c r="BJ7" s="52"/>
      <c r="BK7" s="51"/>
      <c r="BM7" s="52"/>
    </row>
    <row r="8" spans="1:65" x14ac:dyDescent="0.25">
      <c r="A8" s="40" t="s">
        <v>86</v>
      </c>
      <c r="B8" s="1">
        <v>1</v>
      </c>
      <c r="D8" s="25">
        <v>10</v>
      </c>
      <c r="E8" s="25">
        <v>8</v>
      </c>
      <c r="F8" s="25">
        <v>11</v>
      </c>
      <c r="G8" s="25">
        <v>10</v>
      </c>
      <c r="H8" s="25">
        <v>10</v>
      </c>
      <c r="I8" s="25">
        <v>6</v>
      </c>
      <c r="J8" s="25">
        <v>8</v>
      </c>
      <c r="K8" s="25">
        <v>9</v>
      </c>
      <c r="L8" s="25">
        <v>10</v>
      </c>
      <c r="M8" s="25">
        <v>10</v>
      </c>
      <c r="N8" s="25">
        <v>7</v>
      </c>
      <c r="O8" s="25">
        <v>10</v>
      </c>
      <c r="P8" s="25">
        <v>10</v>
      </c>
      <c r="Q8" s="27">
        <v>7</v>
      </c>
      <c r="R8" s="27">
        <v>10</v>
      </c>
      <c r="S8" s="27">
        <v>10</v>
      </c>
      <c r="T8" s="27">
        <v>9</v>
      </c>
      <c r="U8" s="28">
        <v>10</v>
      </c>
      <c r="V8" s="28">
        <v>8</v>
      </c>
      <c r="W8" s="28">
        <v>7</v>
      </c>
      <c r="X8" s="28">
        <v>10</v>
      </c>
      <c r="Y8" s="29">
        <v>7</v>
      </c>
      <c r="Z8" s="29">
        <v>10</v>
      </c>
      <c r="AA8" s="41">
        <f t="shared" si="9"/>
        <v>6</v>
      </c>
      <c r="AB8" s="41">
        <f>SMALL($D8:$Z8,2)</f>
        <v>7</v>
      </c>
      <c r="AC8" s="42">
        <f t="shared" si="10"/>
        <v>194</v>
      </c>
      <c r="AD8" s="43">
        <f t="shared" si="0"/>
        <v>0.97</v>
      </c>
      <c r="AE8" s="44"/>
      <c r="AF8" s="30">
        <v>30</v>
      </c>
      <c r="AG8" s="31">
        <v>30</v>
      </c>
      <c r="AH8" s="32">
        <v>30</v>
      </c>
      <c r="AI8" s="32">
        <v>36</v>
      </c>
      <c r="AJ8" s="33">
        <v>37</v>
      </c>
      <c r="AK8" s="44">
        <f t="shared" si="11"/>
        <v>163</v>
      </c>
      <c r="AL8" s="43">
        <f t="shared" si="1"/>
        <v>0.95882352941176474</v>
      </c>
      <c r="AM8" s="44"/>
      <c r="AN8" s="45">
        <v>47</v>
      </c>
      <c r="AO8" s="35">
        <v>87.5</v>
      </c>
      <c r="AP8" s="36">
        <v>21</v>
      </c>
      <c r="AQ8" s="46"/>
      <c r="AR8" s="37">
        <v>103</v>
      </c>
      <c r="AS8" s="37">
        <v>43</v>
      </c>
      <c r="AT8" s="44">
        <f t="shared" si="2"/>
        <v>146</v>
      </c>
      <c r="AU8" s="43">
        <f t="shared" si="3"/>
        <v>0.91249999999999998</v>
      </c>
      <c r="AV8" s="44"/>
      <c r="AW8">
        <v>81</v>
      </c>
      <c r="AX8" s="39">
        <v>29</v>
      </c>
      <c r="AY8" s="43">
        <f t="shared" si="4"/>
        <v>110</v>
      </c>
      <c r="AZ8" s="43">
        <f t="shared" si="5"/>
        <v>0.81481481481481477</v>
      </c>
      <c r="BA8" s="44"/>
      <c r="BB8" s="47">
        <f t="shared" si="6"/>
        <v>90.554618736383432</v>
      </c>
      <c r="BC8" s="48">
        <f t="shared" si="7"/>
        <v>90.554618736383432</v>
      </c>
      <c r="BD8" s="49" t="str">
        <f t="shared" si="8"/>
        <v>A-</v>
      </c>
      <c r="BE8" s="50">
        <f t="shared" si="12"/>
        <v>3.7</v>
      </c>
      <c r="BF8" s="50"/>
      <c r="BG8" s="51"/>
      <c r="BJ8" s="52"/>
      <c r="BK8" s="51"/>
      <c r="BM8" s="52"/>
    </row>
    <row r="9" spans="1:65" x14ac:dyDescent="0.25">
      <c r="A9" s="40" t="s">
        <v>87</v>
      </c>
      <c r="B9" s="1">
        <v>1</v>
      </c>
      <c r="D9" s="25">
        <v>10</v>
      </c>
      <c r="E9" s="25">
        <v>3</v>
      </c>
      <c r="F9" s="25">
        <v>10</v>
      </c>
      <c r="G9" s="25">
        <v>10</v>
      </c>
      <c r="H9" s="25">
        <v>9</v>
      </c>
      <c r="I9" s="25">
        <v>7</v>
      </c>
      <c r="J9" s="25">
        <v>0</v>
      </c>
      <c r="K9" s="25">
        <v>9</v>
      </c>
      <c r="L9" s="25">
        <v>0</v>
      </c>
      <c r="M9" s="25">
        <v>0</v>
      </c>
      <c r="N9" s="25">
        <v>2</v>
      </c>
      <c r="O9" s="25">
        <v>0</v>
      </c>
      <c r="P9" s="25">
        <v>0</v>
      </c>
      <c r="Q9" s="27">
        <v>6</v>
      </c>
      <c r="R9" s="27">
        <v>10</v>
      </c>
      <c r="S9" s="27">
        <v>4</v>
      </c>
      <c r="T9" s="27">
        <v>7</v>
      </c>
      <c r="U9" s="28">
        <v>0</v>
      </c>
      <c r="V9" s="28">
        <v>5</v>
      </c>
      <c r="W9" s="28">
        <v>0</v>
      </c>
      <c r="X9" s="28">
        <v>10</v>
      </c>
      <c r="Y9" s="29">
        <v>0</v>
      </c>
      <c r="Z9" s="29">
        <v>7</v>
      </c>
      <c r="AA9" s="41">
        <f t="shared" si="9"/>
        <v>0</v>
      </c>
      <c r="AB9" s="41">
        <f t="shared" ref="AB9:AB53" si="13">SMALL($D9:$Z9,2)</f>
        <v>0</v>
      </c>
      <c r="AC9" s="42">
        <f t="shared" si="10"/>
        <v>109</v>
      </c>
      <c r="AD9" s="43">
        <f t="shared" si="0"/>
        <v>0.54500000000000004</v>
      </c>
      <c r="AE9" s="44"/>
      <c r="AF9" s="30">
        <v>21.5</v>
      </c>
      <c r="AG9" s="31">
        <v>17</v>
      </c>
      <c r="AH9" s="32">
        <v>0</v>
      </c>
      <c r="AI9" s="32">
        <v>11</v>
      </c>
      <c r="AJ9" s="33">
        <v>0</v>
      </c>
      <c r="AK9" s="44">
        <f t="shared" si="11"/>
        <v>49.5</v>
      </c>
      <c r="AL9" s="43">
        <f t="shared" si="1"/>
        <v>0.29117647058823531</v>
      </c>
      <c r="AM9" s="44"/>
      <c r="AN9" s="45">
        <v>23</v>
      </c>
      <c r="AO9" s="35">
        <v>0</v>
      </c>
      <c r="AP9" s="36">
        <v>0</v>
      </c>
      <c r="AQ9" s="46"/>
      <c r="AR9" s="37">
        <v>81</v>
      </c>
      <c r="AS9" s="37">
        <v>16.5</v>
      </c>
      <c r="AT9" s="44">
        <f t="shared" si="2"/>
        <v>97.5</v>
      </c>
      <c r="AU9" s="43">
        <f t="shared" si="3"/>
        <v>0.609375</v>
      </c>
      <c r="AV9" s="44"/>
      <c r="AW9">
        <v>58</v>
      </c>
      <c r="AX9" s="39">
        <v>16</v>
      </c>
      <c r="AY9" s="43">
        <f t="shared" si="4"/>
        <v>74</v>
      </c>
      <c r="AZ9" s="43">
        <f t="shared" si="5"/>
        <v>0.54814814814814816</v>
      </c>
      <c r="BA9" s="44"/>
      <c r="BB9" s="47">
        <f t="shared" si="6"/>
        <v>41.76473311546841</v>
      </c>
      <c r="BC9" s="48">
        <f t="shared" si="7"/>
        <v>41.76473311546841</v>
      </c>
      <c r="BD9" s="49" t="str">
        <f t="shared" si="8"/>
        <v>E</v>
      </c>
      <c r="BE9" s="50">
        <f t="shared" si="12"/>
        <v>0</v>
      </c>
      <c r="BF9" s="50"/>
      <c r="BG9" s="51"/>
      <c r="BJ9" s="52"/>
      <c r="BK9" s="51"/>
      <c r="BM9" s="52"/>
    </row>
    <row r="10" spans="1:65" x14ac:dyDescent="0.25">
      <c r="A10" s="40" t="s">
        <v>88</v>
      </c>
      <c r="B10" s="1">
        <v>1</v>
      </c>
      <c r="D10" s="25">
        <v>10</v>
      </c>
      <c r="E10" s="25">
        <v>9</v>
      </c>
      <c r="F10" s="25">
        <v>10</v>
      </c>
      <c r="G10" s="25">
        <v>10</v>
      </c>
      <c r="H10" s="25">
        <v>10</v>
      </c>
      <c r="I10" s="25">
        <v>10</v>
      </c>
      <c r="J10" s="25">
        <v>9</v>
      </c>
      <c r="K10" s="25">
        <v>8</v>
      </c>
      <c r="L10" s="25">
        <v>10</v>
      </c>
      <c r="M10" s="25">
        <v>10</v>
      </c>
      <c r="N10" s="25">
        <v>7</v>
      </c>
      <c r="O10" s="25">
        <v>10</v>
      </c>
      <c r="P10" s="25">
        <v>10</v>
      </c>
      <c r="Q10" s="27">
        <v>10</v>
      </c>
      <c r="R10" s="27">
        <v>10</v>
      </c>
      <c r="S10" s="27">
        <v>10</v>
      </c>
      <c r="T10" s="27">
        <v>10</v>
      </c>
      <c r="U10" s="28">
        <v>10</v>
      </c>
      <c r="V10" s="28">
        <v>8</v>
      </c>
      <c r="W10" s="28">
        <v>10</v>
      </c>
      <c r="X10" s="28">
        <v>10</v>
      </c>
      <c r="Y10" s="29">
        <v>6</v>
      </c>
      <c r="Z10" s="29">
        <v>8</v>
      </c>
      <c r="AA10" s="41">
        <f t="shared" si="9"/>
        <v>6</v>
      </c>
      <c r="AB10" s="41">
        <f t="shared" si="13"/>
        <v>7</v>
      </c>
      <c r="AC10" s="42">
        <f t="shared" si="10"/>
        <v>202</v>
      </c>
      <c r="AD10" s="43">
        <f t="shared" si="0"/>
        <v>1</v>
      </c>
      <c r="AE10" s="44"/>
      <c r="AF10" s="30">
        <v>28</v>
      </c>
      <c r="AG10" s="31">
        <v>29</v>
      </c>
      <c r="AH10" s="32">
        <v>29</v>
      </c>
      <c r="AI10" s="32">
        <v>39</v>
      </c>
      <c r="AJ10" s="33">
        <v>40</v>
      </c>
      <c r="AK10" s="44">
        <f t="shared" si="11"/>
        <v>165</v>
      </c>
      <c r="AL10" s="43">
        <f t="shared" si="1"/>
        <v>0.97058823529411764</v>
      </c>
      <c r="AM10" s="44"/>
      <c r="AN10" s="45">
        <v>49</v>
      </c>
      <c r="AO10" s="35">
        <v>89.5</v>
      </c>
      <c r="AP10" s="36">
        <v>23</v>
      </c>
      <c r="AQ10" s="46"/>
      <c r="AR10" s="37">
        <v>96</v>
      </c>
      <c r="AS10" s="37">
        <v>39.5</v>
      </c>
      <c r="AT10" s="44">
        <f t="shared" si="2"/>
        <v>135.5</v>
      </c>
      <c r="AU10" s="43">
        <f t="shared" si="3"/>
        <v>0.84687500000000004</v>
      </c>
      <c r="AV10" s="44"/>
      <c r="AW10">
        <v>97</v>
      </c>
      <c r="AX10" s="39">
        <v>27</v>
      </c>
      <c r="AY10" s="43">
        <f t="shared" si="4"/>
        <v>124</v>
      </c>
      <c r="AZ10" s="43">
        <f t="shared" si="5"/>
        <v>0.91851851851851851</v>
      </c>
      <c r="BA10" s="44"/>
      <c r="BB10" s="47">
        <f t="shared" si="6"/>
        <v>93.507783224400868</v>
      </c>
      <c r="BC10" s="48">
        <f t="shared" si="7"/>
        <v>93.507783224400868</v>
      </c>
      <c r="BD10" s="49" t="str">
        <f t="shared" ref="BD10:BD11" si="14">VLOOKUP(BC10,$BD$65:$BE$76,2)</f>
        <v>A</v>
      </c>
      <c r="BE10" s="50">
        <f t="shared" si="12"/>
        <v>4</v>
      </c>
      <c r="BF10" s="50"/>
      <c r="BG10" s="51"/>
      <c r="BJ10" s="52"/>
      <c r="BK10" s="51"/>
      <c r="BM10" s="52"/>
    </row>
    <row r="11" spans="1:65" x14ac:dyDescent="0.25">
      <c r="A11" s="40" t="s">
        <v>89</v>
      </c>
      <c r="B11" s="1">
        <v>1</v>
      </c>
      <c r="D11" s="25">
        <v>10</v>
      </c>
      <c r="E11" s="25">
        <v>9</v>
      </c>
      <c r="F11" s="25">
        <v>9</v>
      </c>
      <c r="G11" s="25">
        <v>10</v>
      </c>
      <c r="H11" s="25">
        <v>10</v>
      </c>
      <c r="I11" s="25">
        <v>9</v>
      </c>
      <c r="J11" s="25">
        <v>9</v>
      </c>
      <c r="K11" s="25">
        <v>0</v>
      </c>
      <c r="L11" s="25">
        <v>10</v>
      </c>
      <c r="M11" s="25">
        <v>10</v>
      </c>
      <c r="N11" s="25">
        <v>8</v>
      </c>
      <c r="O11" s="25">
        <v>10</v>
      </c>
      <c r="P11" s="25">
        <v>10</v>
      </c>
      <c r="Q11" s="27">
        <v>10</v>
      </c>
      <c r="R11" s="27">
        <v>10</v>
      </c>
      <c r="S11" s="27">
        <v>10</v>
      </c>
      <c r="T11" s="27">
        <v>10</v>
      </c>
      <c r="U11" s="28">
        <v>10</v>
      </c>
      <c r="V11" s="28">
        <v>8</v>
      </c>
      <c r="W11" s="28">
        <v>10</v>
      </c>
      <c r="X11" s="28">
        <v>10</v>
      </c>
      <c r="Y11" s="29">
        <v>8</v>
      </c>
      <c r="Z11" s="29">
        <v>10</v>
      </c>
      <c r="AA11" s="41">
        <f t="shared" si="9"/>
        <v>0</v>
      </c>
      <c r="AB11" s="41">
        <f t="shared" si="13"/>
        <v>8</v>
      </c>
      <c r="AC11" s="42">
        <f t="shared" si="10"/>
        <v>202</v>
      </c>
      <c r="AD11" s="43">
        <f t="shared" si="0"/>
        <v>1</v>
      </c>
      <c r="AE11" s="44"/>
      <c r="AF11" s="30">
        <v>20</v>
      </c>
      <c r="AG11" s="31">
        <v>30</v>
      </c>
      <c r="AH11" s="32">
        <v>30</v>
      </c>
      <c r="AI11" s="32">
        <v>38</v>
      </c>
      <c r="AJ11" s="33">
        <v>40</v>
      </c>
      <c r="AK11" s="44">
        <f t="shared" si="11"/>
        <v>158</v>
      </c>
      <c r="AL11" s="43">
        <f t="shared" si="1"/>
        <v>0.92941176470588238</v>
      </c>
      <c r="AM11" s="44"/>
      <c r="AN11" s="45">
        <v>50</v>
      </c>
      <c r="AO11" s="35">
        <v>86.5</v>
      </c>
      <c r="AP11" s="36">
        <v>22</v>
      </c>
      <c r="AQ11" s="46"/>
      <c r="AR11" s="37">
        <v>107</v>
      </c>
      <c r="AS11" s="37">
        <v>46.5</v>
      </c>
      <c r="AT11" s="44">
        <f t="shared" si="2"/>
        <v>153.5</v>
      </c>
      <c r="AU11" s="43">
        <f t="shared" si="3"/>
        <v>0.95937499999999998</v>
      </c>
      <c r="AV11" s="44"/>
      <c r="AW11">
        <v>101</v>
      </c>
      <c r="AX11" s="39">
        <v>29</v>
      </c>
      <c r="AY11" s="43">
        <f t="shared" si="4"/>
        <v>130</v>
      </c>
      <c r="AZ11" s="43">
        <f t="shared" si="5"/>
        <v>0.96296296296296291</v>
      </c>
      <c r="BA11" s="44"/>
      <c r="BB11" s="47">
        <f t="shared" si="6"/>
        <v>95.698698257080622</v>
      </c>
      <c r="BC11" s="48">
        <f t="shared" si="7"/>
        <v>95.698698257080622</v>
      </c>
      <c r="BD11" s="49" t="str">
        <f t="shared" si="14"/>
        <v>A</v>
      </c>
      <c r="BE11" s="50">
        <f t="shared" si="12"/>
        <v>4</v>
      </c>
      <c r="BF11" s="50"/>
      <c r="BG11" s="51"/>
      <c r="BH11" s="4"/>
      <c r="BI11" s="4"/>
      <c r="BJ11" s="52"/>
      <c r="BK11" s="51"/>
      <c r="BM11" s="52"/>
    </row>
    <row r="12" spans="1:65" x14ac:dyDescent="0.25">
      <c r="A12" s="40" t="s">
        <v>90</v>
      </c>
      <c r="B12" s="1">
        <v>1</v>
      </c>
      <c r="D12" s="25">
        <v>10</v>
      </c>
      <c r="E12" s="25">
        <v>7</v>
      </c>
      <c r="F12" s="25">
        <v>11</v>
      </c>
      <c r="G12" s="25">
        <v>10</v>
      </c>
      <c r="H12" s="25">
        <v>10</v>
      </c>
      <c r="I12" s="25">
        <v>0</v>
      </c>
      <c r="J12" s="25">
        <v>9</v>
      </c>
      <c r="K12" s="25">
        <v>0</v>
      </c>
      <c r="L12" s="25">
        <v>10</v>
      </c>
      <c r="M12" s="25">
        <v>10</v>
      </c>
      <c r="N12" s="25">
        <v>8</v>
      </c>
      <c r="O12" s="25">
        <v>10</v>
      </c>
      <c r="P12" s="25">
        <v>10</v>
      </c>
      <c r="Q12" s="27">
        <v>0</v>
      </c>
      <c r="R12" s="27">
        <v>10</v>
      </c>
      <c r="S12" s="27">
        <v>10</v>
      </c>
      <c r="T12" s="27">
        <v>0</v>
      </c>
      <c r="U12" s="28">
        <v>10</v>
      </c>
      <c r="V12" s="28">
        <v>0</v>
      </c>
      <c r="W12" s="28">
        <v>0</v>
      </c>
      <c r="X12" s="28">
        <v>10</v>
      </c>
      <c r="Y12" s="29">
        <v>0</v>
      </c>
      <c r="Z12" s="29">
        <v>0</v>
      </c>
      <c r="AA12" s="41">
        <f t="shared" si="9"/>
        <v>0</v>
      </c>
      <c r="AB12" s="41">
        <f t="shared" si="13"/>
        <v>0</v>
      </c>
      <c r="AC12" s="42">
        <f t="shared" si="10"/>
        <v>145</v>
      </c>
      <c r="AD12" s="43">
        <f t="shared" si="0"/>
        <v>0.72499999999999998</v>
      </c>
      <c r="AE12" s="44"/>
      <c r="AF12" s="30">
        <v>30</v>
      </c>
      <c r="AG12" s="31">
        <v>30</v>
      </c>
      <c r="AH12" s="32">
        <v>30</v>
      </c>
      <c r="AI12" s="32">
        <v>37</v>
      </c>
      <c r="AJ12" s="33">
        <v>40</v>
      </c>
      <c r="AK12" s="44">
        <f t="shared" si="11"/>
        <v>167</v>
      </c>
      <c r="AL12" s="43">
        <f t="shared" si="1"/>
        <v>0.98235294117647054</v>
      </c>
      <c r="AM12" s="44"/>
      <c r="AN12" s="45">
        <v>50</v>
      </c>
      <c r="AO12" s="35">
        <v>89.5</v>
      </c>
      <c r="AP12" s="36">
        <v>22</v>
      </c>
      <c r="AQ12" s="46"/>
      <c r="AR12" s="37">
        <v>105</v>
      </c>
      <c r="AS12" s="37">
        <v>45</v>
      </c>
      <c r="AT12" s="44">
        <f t="shared" si="2"/>
        <v>150</v>
      </c>
      <c r="AU12" s="43">
        <f t="shared" si="3"/>
        <v>0.9375</v>
      </c>
      <c r="AV12" s="44"/>
      <c r="AW12">
        <v>81</v>
      </c>
      <c r="AX12" s="39">
        <v>30</v>
      </c>
      <c r="AY12" s="43">
        <f t="shared" si="4"/>
        <v>111</v>
      </c>
      <c r="AZ12" s="43">
        <f t="shared" si="5"/>
        <v>0.82222222222222219</v>
      </c>
      <c r="BA12" s="44"/>
      <c r="BB12" s="47">
        <f t="shared" si="6"/>
        <v>90.318169934640522</v>
      </c>
      <c r="BC12" s="48">
        <f t="shared" si="7"/>
        <v>90.318169934640522</v>
      </c>
      <c r="BD12" s="49" t="str">
        <f t="shared" si="8"/>
        <v>A-</v>
      </c>
      <c r="BE12" s="50">
        <f t="shared" si="12"/>
        <v>3.7</v>
      </c>
      <c r="BF12" s="50"/>
      <c r="BG12" s="51"/>
      <c r="BH12" s="4"/>
    </row>
    <row r="13" spans="1:65" x14ac:dyDescent="0.25">
      <c r="A13" s="40" t="s">
        <v>91</v>
      </c>
      <c r="B13" s="1">
        <v>1</v>
      </c>
      <c r="D13" s="25">
        <v>10</v>
      </c>
      <c r="E13" s="25">
        <v>8</v>
      </c>
      <c r="F13" s="25">
        <v>11</v>
      </c>
      <c r="G13" s="25">
        <v>10</v>
      </c>
      <c r="H13" s="25">
        <v>10</v>
      </c>
      <c r="I13" s="25">
        <v>8</v>
      </c>
      <c r="J13" s="25">
        <v>9</v>
      </c>
      <c r="K13" s="25">
        <v>10</v>
      </c>
      <c r="L13" s="25">
        <v>10</v>
      </c>
      <c r="M13" s="25">
        <v>10</v>
      </c>
      <c r="N13" s="25">
        <v>8</v>
      </c>
      <c r="O13" s="25">
        <v>10</v>
      </c>
      <c r="P13" s="25">
        <v>10</v>
      </c>
      <c r="Q13" s="27">
        <v>9</v>
      </c>
      <c r="R13" s="27">
        <v>10</v>
      </c>
      <c r="S13" s="136">
        <v>0</v>
      </c>
      <c r="T13" s="27">
        <v>10</v>
      </c>
      <c r="U13" s="28">
        <v>10</v>
      </c>
      <c r="V13" s="28">
        <v>9</v>
      </c>
      <c r="W13" s="28">
        <v>7</v>
      </c>
      <c r="X13" s="28">
        <v>10</v>
      </c>
      <c r="Y13" s="29">
        <v>0</v>
      </c>
      <c r="Z13" s="29">
        <v>8</v>
      </c>
      <c r="AA13" s="41">
        <f t="shared" si="9"/>
        <v>0</v>
      </c>
      <c r="AB13" s="41">
        <f t="shared" si="13"/>
        <v>0</v>
      </c>
      <c r="AC13" s="42">
        <f t="shared" si="10"/>
        <v>197</v>
      </c>
      <c r="AD13" s="43">
        <f t="shared" si="0"/>
        <v>0.98499999999999999</v>
      </c>
      <c r="AE13" s="44"/>
      <c r="AF13" s="30">
        <v>27</v>
      </c>
      <c r="AG13" s="31">
        <v>28</v>
      </c>
      <c r="AH13" s="32">
        <v>28</v>
      </c>
      <c r="AI13" s="32">
        <v>39</v>
      </c>
      <c r="AJ13" s="33">
        <v>38</v>
      </c>
      <c r="AK13" s="44">
        <f t="shared" si="11"/>
        <v>160</v>
      </c>
      <c r="AL13" s="43">
        <f t="shared" si="1"/>
        <v>0.94117647058823528</v>
      </c>
      <c r="AM13" s="44"/>
      <c r="AN13" s="45">
        <v>47</v>
      </c>
      <c r="AO13" s="35">
        <v>84.5</v>
      </c>
      <c r="AP13" s="36">
        <v>22</v>
      </c>
      <c r="AQ13" s="46"/>
      <c r="AR13" s="37">
        <v>90</v>
      </c>
      <c r="AS13" s="37">
        <v>42</v>
      </c>
      <c r="AT13" s="44">
        <f t="shared" si="2"/>
        <v>132</v>
      </c>
      <c r="AU13" s="43">
        <f t="shared" si="3"/>
        <v>0.82499999999999996</v>
      </c>
      <c r="AV13" s="44"/>
      <c r="AW13">
        <v>76</v>
      </c>
      <c r="AX13" s="39">
        <v>24</v>
      </c>
      <c r="AY13" s="43">
        <f t="shared" si="4"/>
        <v>100</v>
      </c>
      <c r="AZ13" s="43">
        <f t="shared" si="5"/>
        <v>0.7407407407407407</v>
      </c>
      <c r="BA13" s="44"/>
      <c r="BB13" s="47">
        <f t="shared" si="6"/>
        <v>86.763159041394331</v>
      </c>
      <c r="BC13" s="48">
        <f t="shared" si="7"/>
        <v>86.763159041394331</v>
      </c>
      <c r="BD13" s="49" t="str">
        <f t="shared" si="8"/>
        <v>B+</v>
      </c>
      <c r="BE13" s="50">
        <f t="shared" si="12"/>
        <v>3.4</v>
      </c>
      <c r="BF13" s="50"/>
      <c r="BG13" s="51"/>
    </row>
    <row r="14" spans="1:65" x14ac:dyDescent="0.25">
      <c r="A14" s="40" t="s">
        <v>92</v>
      </c>
      <c r="B14" s="1">
        <v>1</v>
      </c>
      <c r="D14" s="25">
        <v>10</v>
      </c>
      <c r="E14" s="25">
        <v>7</v>
      </c>
      <c r="F14" s="25">
        <v>11</v>
      </c>
      <c r="G14" s="25">
        <v>10</v>
      </c>
      <c r="H14" s="25">
        <v>10</v>
      </c>
      <c r="I14" s="25">
        <v>6</v>
      </c>
      <c r="J14" s="25">
        <v>8</v>
      </c>
      <c r="K14" s="25">
        <v>6</v>
      </c>
      <c r="L14" s="25">
        <v>10</v>
      </c>
      <c r="M14" s="25">
        <v>10</v>
      </c>
      <c r="N14" s="25">
        <v>6</v>
      </c>
      <c r="O14" s="25">
        <v>10</v>
      </c>
      <c r="P14" s="25">
        <v>10</v>
      </c>
      <c r="Q14" s="27">
        <v>6</v>
      </c>
      <c r="R14" s="27">
        <v>10</v>
      </c>
      <c r="S14" s="27">
        <v>8</v>
      </c>
      <c r="T14" s="27">
        <v>10</v>
      </c>
      <c r="U14" s="28">
        <v>10</v>
      </c>
      <c r="V14" s="28">
        <v>6</v>
      </c>
      <c r="W14" s="28">
        <v>6</v>
      </c>
      <c r="X14" s="28">
        <v>10</v>
      </c>
      <c r="Y14" s="29">
        <v>6</v>
      </c>
      <c r="Z14" s="29">
        <v>5</v>
      </c>
      <c r="AA14" s="41">
        <f t="shared" si="9"/>
        <v>5</v>
      </c>
      <c r="AB14" s="41">
        <f t="shared" si="13"/>
        <v>6</v>
      </c>
      <c r="AC14" s="42">
        <f t="shared" si="10"/>
        <v>180</v>
      </c>
      <c r="AD14" s="43">
        <f t="shared" si="0"/>
        <v>0.9</v>
      </c>
      <c r="AE14" s="44"/>
      <c r="AF14" s="53">
        <v>18</v>
      </c>
      <c r="AG14" s="31">
        <v>28</v>
      </c>
      <c r="AH14" s="32">
        <v>30</v>
      </c>
      <c r="AI14" s="32">
        <v>40</v>
      </c>
      <c r="AJ14" s="33">
        <v>40</v>
      </c>
      <c r="AK14" s="44">
        <f t="shared" si="11"/>
        <v>156</v>
      </c>
      <c r="AL14" s="43">
        <f t="shared" si="1"/>
        <v>0.91764705882352937</v>
      </c>
      <c r="AM14" s="44"/>
      <c r="AN14" s="54">
        <v>43</v>
      </c>
      <c r="AO14" s="35">
        <v>50.5</v>
      </c>
      <c r="AP14" s="36">
        <v>17</v>
      </c>
      <c r="AQ14" s="46"/>
      <c r="AR14" s="37">
        <v>91</v>
      </c>
      <c r="AS14" s="37">
        <v>41</v>
      </c>
      <c r="AT14" s="44">
        <f t="shared" si="2"/>
        <v>132</v>
      </c>
      <c r="AU14" s="43">
        <f t="shared" ref="AU14" si="15">IF($AT$58&gt;0,AT14/$AT$58,0)</f>
        <v>0.82499999999999996</v>
      </c>
      <c r="AV14" s="44"/>
      <c r="AW14">
        <v>90</v>
      </c>
      <c r="AX14" s="39">
        <v>23</v>
      </c>
      <c r="AY14" s="43">
        <f t="shared" si="4"/>
        <v>113</v>
      </c>
      <c r="AZ14" s="43">
        <f t="shared" si="5"/>
        <v>0.83703703703703702</v>
      </c>
      <c r="BA14" s="44"/>
      <c r="BB14" s="47">
        <f t="shared" si="6"/>
        <v>82.627755991285397</v>
      </c>
      <c r="BC14" s="48">
        <f t="shared" si="7"/>
        <v>82.627755991285397</v>
      </c>
      <c r="BD14" s="49" t="str">
        <f t="shared" si="8"/>
        <v>B</v>
      </c>
      <c r="BE14" s="50">
        <f t="shared" si="12"/>
        <v>3</v>
      </c>
      <c r="BF14" s="50"/>
      <c r="BG14" s="51"/>
      <c r="BH14" s="4"/>
    </row>
    <row r="15" spans="1:65" x14ac:dyDescent="0.25">
      <c r="A15" s="40" t="s">
        <v>93</v>
      </c>
      <c r="B15" s="1">
        <v>1</v>
      </c>
      <c r="D15" s="25">
        <v>0</v>
      </c>
      <c r="E15" s="25">
        <v>9</v>
      </c>
      <c r="F15" s="25">
        <v>11</v>
      </c>
      <c r="G15" s="25">
        <v>10</v>
      </c>
      <c r="H15" s="25">
        <v>10</v>
      </c>
      <c r="I15" s="25">
        <v>8</v>
      </c>
      <c r="J15" s="25">
        <v>10</v>
      </c>
      <c r="K15" s="25">
        <v>9</v>
      </c>
      <c r="L15" s="25">
        <v>10</v>
      </c>
      <c r="M15" s="25">
        <v>0</v>
      </c>
      <c r="N15" s="25">
        <v>8</v>
      </c>
      <c r="O15" s="25">
        <v>10</v>
      </c>
      <c r="P15" s="25">
        <v>10</v>
      </c>
      <c r="Q15" s="27">
        <v>10</v>
      </c>
      <c r="R15" s="27">
        <v>10</v>
      </c>
      <c r="S15" s="27">
        <v>9</v>
      </c>
      <c r="T15" s="27">
        <v>9</v>
      </c>
      <c r="U15" s="28">
        <v>10</v>
      </c>
      <c r="V15" s="28">
        <v>6</v>
      </c>
      <c r="W15" s="28">
        <v>10</v>
      </c>
      <c r="X15" s="28">
        <v>10</v>
      </c>
      <c r="Y15" s="29">
        <v>8</v>
      </c>
      <c r="Z15" s="29">
        <v>7</v>
      </c>
      <c r="AA15" s="41">
        <f t="shared" si="9"/>
        <v>0</v>
      </c>
      <c r="AB15" s="41">
        <f t="shared" si="13"/>
        <v>0</v>
      </c>
      <c r="AC15" s="42">
        <f t="shared" si="10"/>
        <v>194</v>
      </c>
      <c r="AD15" s="43">
        <f t="shared" si="0"/>
        <v>0.97</v>
      </c>
      <c r="AE15" s="44"/>
      <c r="AF15" s="30">
        <v>28</v>
      </c>
      <c r="AG15" s="31">
        <v>29</v>
      </c>
      <c r="AH15" s="32">
        <v>27</v>
      </c>
      <c r="AI15" s="32">
        <v>37</v>
      </c>
      <c r="AJ15" s="33">
        <v>40</v>
      </c>
      <c r="AK15" s="44">
        <f t="shared" si="11"/>
        <v>161</v>
      </c>
      <c r="AL15" s="43">
        <f t="shared" si="1"/>
        <v>0.94705882352941173</v>
      </c>
      <c r="AM15" s="44"/>
      <c r="AN15" s="45">
        <v>46</v>
      </c>
      <c r="AO15" s="35">
        <v>90</v>
      </c>
      <c r="AP15" s="36">
        <v>24</v>
      </c>
      <c r="AQ15" s="46"/>
      <c r="AR15" s="37">
        <v>106</v>
      </c>
      <c r="AS15" s="37">
        <v>46.5</v>
      </c>
      <c r="AT15" s="44">
        <f t="shared" si="2"/>
        <v>152.5</v>
      </c>
      <c r="AU15" s="43">
        <f t="shared" ref="AU15:AU25" si="16">IF($AT$58&gt;0,AT15/$AT$58,0)</f>
        <v>0.953125</v>
      </c>
      <c r="AV15" s="44"/>
      <c r="AW15">
        <v>88</v>
      </c>
      <c r="AX15" s="39">
        <v>26</v>
      </c>
      <c r="AY15" s="43">
        <f t="shared" si="4"/>
        <v>114</v>
      </c>
      <c r="AZ15" s="43">
        <f t="shared" si="5"/>
        <v>0.84444444444444444</v>
      </c>
      <c r="BA15" s="44"/>
      <c r="BB15" s="47">
        <f t="shared" si="6"/>
        <v>92.734787581699351</v>
      </c>
      <c r="BC15" s="48">
        <f t="shared" si="7"/>
        <v>92.734787581699351</v>
      </c>
      <c r="BD15" s="49" t="str">
        <f t="shared" si="8"/>
        <v>A</v>
      </c>
      <c r="BE15" s="50">
        <f t="shared" si="12"/>
        <v>4</v>
      </c>
      <c r="BF15" s="50"/>
      <c r="BG15" s="51"/>
    </row>
    <row r="16" spans="1:65" x14ac:dyDescent="0.25">
      <c r="A16" s="40" t="s">
        <v>94</v>
      </c>
      <c r="B16" s="1">
        <v>1</v>
      </c>
      <c r="D16" s="25">
        <v>10</v>
      </c>
      <c r="E16" s="25">
        <v>8</v>
      </c>
      <c r="F16" s="25">
        <v>11</v>
      </c>
      <c r="G16" s="25">
        <v>10</v>
      </c>
      <c r="H16" s="25">
        <v>10</v>
      </c>
      <c r="I16" s="25">
        <v>7</v>
      </c>
      <c r="J16" s="25">
        <v>9</v>
      </c>
      <c r="K16" s="25">
        <v>8</v>
      </c>
      <c r="L16" s="25">
        <v>10</v>
      </c>
      <c r="M16" s="25">
        <v>10</v>
      </c>
      <c r="N16" s="25">
        <v>8</v>
      </c>
      <c r="O16" s="25">
        <v>10</v>
      </c>
      <c r="P16" s="25">
        <v>10</v>
      </c>
      <c r="Q16" s="27">
        <v>9</v>
      </c>
      <c r="R16" s="27">
        <v>10</v>
      </c>
      <c r="S16" s="27">
        <v>9</v>
      </c>
      <c r="T16" s="27">
        <v>9</v>
      </c>
      <c r="U16" s="28">
        <v>10</v>
      </c>
      <c r="V16" s="28">
        <v>7</v>
      </c>
      <c r="W16" s="28">
        <v>10</v>
      </c>
      <c r="X16" s="28">
        <v>10</v>
      </c>
      <c r="Y16" s="29">
        <v>8</v>
      </c>
      <c r="Z16" s="29">
        <v>5</v>
      </c>
      <c r="AA16" s="41">
        <f t="shared" si="9"/>
        <v>5</v>
      </c>
      <c r="AB16" s="41">
        <f t="shared" si="13"/>
        <v>7</v>
      </c>
      <c r="AC16" s="42">
        <f t="shared" si="10"/>
        <v>196</v>
      </c>
      <c r="AD16" s="43">
        <f t="shared" si="0"/>
        <v>0.98</v>
      </c>
      <c r="AE16" s="44"/>
      <c r="AF16" s="30">
        <v>30</v>
      </c>
      <c r="AG16" s="31">
        <v>30</v>
      </c>
      <c r="AH16" s="32">
        <v>29</v>
      </c>
      <c r="AI16" s="32">
        <v>37</v>
      </c>
      <c r="AJ16" s="33">
        <v>38</v>
      </c>
      <c r="AK16" s="44">
        <f t="shared" si="11"/>
        <v>164</v>
      </c>
      <c r="AL16" s="43">
        <f t="shared" si="1"/>
        <v>0.96470588235294119</v>
      </c>
      <c r="AM16" s="44"/>
      <c r="AN16" s="45">
        <v>41</v>
      </c>
      <c r="AO16" s="35">
        <v>68.5</v>
      </c>
      <c r="AP16" s="36">
        <v>20</v>
      </c>
      <c r="AQ16" s="46"/>
      <c r="AR16" s="37">
        <v>97</v>
      </c>
      <c r="AS16" s="37">
        <v>41</v>
      </c>
      <c r="AT16" s="44">
        <f t="shared" si="2"/>
        <v>138</v>
      </c>
      <c r="AU16" s="43">
        <f t="shared" si="16"/>
        <v>0.86250000000000004</v>
      </c>
      <c r="AV16" s="44"/>
      <c r="AW16">
        <v>93</v>
      </c>
      <c r="AX16" s="39">
        <v>28</v>
      </c>
      <c r="AY16" s="43">
        <f t="shared" si="4"/>
        <v>121</v>
      </c>
      <c r="AZ16" s="43">
        <f t="shared" si="5"/>
        <v>0.89629629629629626</v>
      </c>
      <c r="BA16" s="44"/>
      <c r="BB16" s="47">
        <f t="shared" si="6"/>
        <v>88.640413943355114</v>
      </c>
      <c r="BC16" s="48">
        <f t="shared" si="7"/>
        <v>88.640413943355114</v>
      </c>
      <c r="BD16" s="49" t="str">
        <f t="shared" si="8"/>
        <v>A-</v>
      </c>
      <c r="BE16" s="50">
        <f t="shared" si="12"/>
        <v>3.7</v>
      </c>
      <c r="BF16" s="50"/>
      <c r="BG16" s="51"/>
      <c r="BH16" s="4"/>
    </row>
    <row r="17" spans="1:60" x14ac:dyDescent="0.25">
      <c r="A17" s="40" t="s">
        <v>95</v>
      </c>
      <c r="B17" s="1">
        <v>1</v>
      </c>
      <c r="D17" s="25">
        <v>10</v>
      </c>
      <c r="E17" s="25">
        <v>9</v>
      </c>
      <c r="F17" s="25">
        <v>11</v>
      </c>
      <c r="G17" s="25">
        <v>10</v>
      </c>
      <c r="H17" s="25">
        <v>10</v>
      </c>
      <c r="I17" s="25">
        <v>10</v>
      </c>
      <c r="J17" s="25">
        <v>10</v>
      </c>
      <c r="K17" s="25">
        <v>9</v>
      </c>
      <c r="L17" s="25">
        <v>10</v>
      </c>
      <c r="M17" s="25">
        <v>10</v>
      </c>
      <c r="N17" s="25">
        <v>8</v>
      </c>
      <c r="O17" s="25">
        <v>10</v>
      </c>
      <c r="P17" s="25">
        <v>10</v>
      </c>
      <c r="Q17" s="27">
        <v>8</v>
      </c>
      <c r="R17" s="27">
        <v>10</v>
      </c>
      <c r="S17" s="27">
        <v>10</v>
      </c>
      <c r="T17" s="27">
        <v>9</v>
      </c>
      <c r="U17" s="28">
        <v>10</v>
      </c>
      <c r="V17" s="28">
        <v>10</v>
      </c>
      <c r="W17" s="28">
        <v>10</v>
      </c>
      <c r="X17" s="28">
        <v>10</v>
      </c>
      <c r="Y17" s="29">
        <v>9</v>
      </c>
      <c r="Z17" s="29">
        <v>8</v>
      </c>
      <c r="AA17" s="41">
        <f t="shared" si="9"/>
        <v>8</v>
      </c>
      <c r="AB17" s="41">
        <f t="shared" si="13"/>
        <v>8</v>
      </c>
      <c r="AC17" s="42">
        <f t="shared" si="10"/>
        <v>205</v>
      </c>
      <c r="AD17" s="43">
        <f t="shared" si="0"/>
        <v>1</v>
      </c>
      <c r="AE17" s="44"/>
      <c r="AF17" s="30">
        <v>28</v>
      </c>
      <c r="AG17" s="31">
        <v>30</v>
      </c>
      <c r="AH17" s="32">
        <v>30</v>
      </c>
      <c r="AI17" s="32">
        <v>40</v>
      </c>
      <c r="AJ17" s="33">
        <v>38</v>
      </c>
      <c r="AK17" s="44">
        <f t="shared" si="11"/>
        <v>166</v>
      </c>
      <c r="AL17" s="43">
        <f t="shared" si="1"/>
        <v>0.97647058823529409</v>
      </c>
      <c r="AM17" s="44"/>
      <c r="AN17" s="45">
        <v>50</v>
      </c>
      <c r="AO17" s="35">
        <v>79.5</v>
      </c>
      <c r="AP17" s="36">
        <v>20</v>
      </c>
      <c r="AQ17" s="46"/>
      <c r="AR17" s="37">
        <v>101</v>
      </c>
      <c r="AS17" s="37">
        <v>43</v>
      </c>
      <c r="AT17" s="44">
        <f t="shared" si="2"/>
        <v>144</v>
      </c>
      <c r="AU17" s="43">
        <f t="shared" si="16"/>
        <v>0.9</v>
      </c>
      <c r="AV17" s="44"/>
      <c r="AW17">
        <v>96</v>
      </c>
      <c r="AX17" s="39">
        <v>28</v>
      </c>
      <c r="AY17" s="43">
        <f t="shared" si="4"/>
        <v>124</v>
      </c>
      <c r="AZ17" s="43">
        <f t="shared" si="5"/>
        <v>0.91851851851851851</v>
      </c>
      <c r="BA17" s="44"/>
      <c r="BB17" s="47">
        <f t="shared" si="6"/>
        <v>93.159041394335503</v>
      </c>
      <c r="BC17" s="48">
        <f t="shared" si="7"/>
        <v>93.159041394335503</v>
      </c>
      <c r="BD17" s="49" t="str">
        <f t="shared" si="8"/>
        <v>A</v>
      </c>
      <c r="BE17" s="50">
        <f t="shared" si="12"/>
        <v>4</v>
      </c>
      <c r="BF17" s="50"/>
      <c r="BG17" s="51"/>
    </row>
    <row r="18" spans="1:60" x14ac:dyDescent="0.25">
      <c r="A18" s="40" t="s">
        <v>96</v>
      </c>
      <c r="B18" s="1">
        <v>1</v>
      </c>
      <c r="D18" s="25">
        <v>10</v>
      </c>
      <c r="E18" s="25">
        <v>9</v>
      </c>
      <c r="F18" s="25">
        <v>10</v>
      </c>
      <c r="G18" s="25">
        <v>10</v>
      </c>
      <c r="H18" s="25">
        <v>10</v>
      </c>
      <c r="I18" s="25">
        <v>6</v>
      </c>
      <c r="J18" s="25">
        <v>10</v>
      </c>
      <c r="K18" s="25">
        <v>7</v>
      </c>
      <c r="L18" s="25">
        <v>10</v>
      </c>
      <c r="M18" s="25">
        <v>10</v>
      </c>
      <c r="N18" s="25">
        <v>8</v>
      </c>
      <c r="O18" s="25">
        <v>10</v>
      </c>
      <c r="P18" s="25">
        <v>10</v>
      </c>
      <c r="Q18" s="27">
        <v>7</v>
      </c>
      <c r="R18" s="27">
        <v>10</v>
      </c>
      <c r="S18" s="27">
        <v>10</v>
      </c>
      <c r="T18" s="27">
        <v>10</v>
      </c>
      <c r="U18" s="28">
        <v>10</v>
      </c>
      <c r="V18" s="28">
        <v>6</v>
      </c>
      <c r="W18" s="28">
        <v>10</v>
      </c>
      <c r="X18" s="28">
        <v>10</v>
      </c>
      <c r="Y18" s="29">
        <v>9</v>
      </c>
      <c r="Z18" s="29">
        <v>10</v>
      </c>
      <c r="AA18" s="41">
        <f t="shared" si="9"/>
        <v>6</v>
      </c>
      <c r="AB18" s="41">
        <f t="shared" si="13"/>
        <v>6</v>
      </c>
      <c r="AC18" s="42">
        <f t="shared" si="10"/>
        <v>200</v>
      </c>
      <c r="AD18" s="43">
        <f t="shared" si="0"/>
        <v>1</v>
      </c>
      <c r="AE18" s="44"/>
      <c r="AF18" s="30">
        <v>21.5</v>
      </c>
      <c r="AG18" s="31">
        <v>25</v>
      </c>
      <c r="AH18" s="32">
        <v>29</v>
      </c>
      <c r="AI18" s="32">
        <v>38</v>
      </c>
      <c r="AJ18" s="33">
        <v>35</v>
      </c>
      <c r="AK18" s="44">
        <f t="shared" si="11"/>
        <v>148.5</v>
      </c>
      <c r="AL18" s="43">
        <f t="shared" si="1"/>
        <v>0.87352941176470589</v>
      </c>
      <c r="AM18" s="44"/>
      <c r="AN18" s="45">
        <v>42</v>
      </c>
      <c r="AO18" s="35">
        <v>85.5</v>
      </c>
      <c r="AP18" s="36">
        <v>17</v>
      </c>
      <c r="AQ18" s="46"/>
      <c r="AR18" s="37">
        <v>102</v>
      </c>
      <c r="AS18" s="37">
        <v>39.5</v>
      </c>
      <c r="AT18" s="44">
        <f t="shared" si="2"/>
        <v>141.5</v>
      </c>
      <c r="AU18" s="43">
        <f t="shared" si="16"/>
        <v>0.88437500000000002</v>
      </c>
      <c r="AV18" s="44"/>
      <c r="AW18">
        <v>93</v>
      </c>
      <c r="AX18" s="39">
        <v>29</v>
      </c>
      <c r="AY18" s="43">
        <f t="shared" si="4"/>
        <v>122</v>
      </c>
      <c r="AZ18" s="43">
        <f t="shared" si="5"/>
        <v>0.90370370370370368</v>
      </c>
      <c r="BA18" s="44"/>
      <c r="BB18" s="47">
        <f t="shared" si="6"/>
        <v>88.510680827886702</v>
      </c>
      <c r="BC18" s="48">
        <f t="shared" si="7"/>
        <v>88.510680827886702</v>
      </c>
      <c r="BD18" s="49" t="str">
        <f t="shared" si="8"/>
        <v>A-</v>
      </c>
      <c r="BE18" s="50">
        <f t="shared" si="12"/>
        <v>3.7</v>
      </c>
      <c r="BF18" s="50"/>
      <c r="BG18" s="51"/>
      <c r="BH18" s="4"/>
    </row>
    <row r="19" spans="1:60" x14ac:dyDescent="0.25">
      <c r="A19" s="40" t="s">
        <v>97</v>
      </c>
      <c r="B19" s="1">
        <v>1</v>
      </c>
      <c r="D19" s="25">
        <v>10</v>
      </c>
      <c r="E19" s="25">
        <v>8</v>
      </c>
      <c r="F19" s="25">
        <v>11</v>
      </c>
      <c r="G19" s="25">
        <v>10</v>
      </c>
      <c r="H19" s="25">
        <v>10</v>
      </c>
      <c r="I19" s="25">
        <v>8</v>
      </c>
      <c r="J19" s="25">
        <v>5</v>
      </c>
      <c r="K19" s="25">
        <v>9</v>
      </c>
      <c r="L19" s="25">
        <v>10</v>
      </c>
      <c r="M19" s="25">
        <v>10</v>
      </c>
      <c r="N19" s="25">
        <v>7</v>
      </c>
      <c r="O19" s="25">
        <v>10</v>
      </c>
      <c r="P19" s="25">
        <v>10</v>
      </c>
      <c r="Q19" s="27">
        <v>9</v>
      </c>
      <c r="R19" s="27">
        <v>10</v>
      </c>
      <c r="S19" s="27">
        <v>10</v>
      </c>
      <c r="T19" s="27">
        <v>10</v>
      </c>
      <c r="U19" s="28">
        <v>10</v>
      </c>
      <c r="V19" s="28">
        <v>7</v>
      </c>
      <c r="W19" s="28">
        <v>9</v>
      </c>
      <c r="X19" s="28">
        <v>10</v>
      </c>
      <c r="Y19" s="29">
        <v>9</v>
      </c>
      <c r="Z19" s="29">
        <v>10</v>
      </c>
      <c r="AA19" s="41">
        <f t="shared" si="9"/>
        <v>5</v>
      </c>
      <c r="AB19" s="41">
        <f t="shared" si="13"/>
        <v>7</v>
      </c>
      <c r="AC19" s="42">
        <f t="shared" si="10"/>
        <v>200</v>
      </c>
      <c r="AD19" s="43">
        <f t="shared" si="0"/>
        <v>1</v>
      </c>
      <c r="AE19" s="44"/>
      <c r="AF19" s="30">
        <v>30</v>
      </c>
      <c r="AG19" s="31">
        <v>28</v>
      </c>
      <c r="AH19" s="32">
        <v>30</v>
      </c>
      <c r="AI19" s="32">
        <v>39</v>
      </c>
      <c r="AJ19" s="33">
        <v>38</v>
      </c>
      <c r="AK19" s="44">
        <f t="shared" si="11"/>
        <v>165</v>
      </c>
      <c r="AL19" s="43">
        <f t="shared" si="1"/>
        <v>0.97058823529411764</v>
      </c>
      <c r="AM19" s="44"/>
      <c r="AN19" s="45">
        <v>45</v>
      </c>
      <c r="AO19" s="35">
        <v>88</v>
      </c>
      <c r="AP19" s="36">
        <v>23</v>
      </c>
      <c r="AQ19" s="46"/>
      <c r="AR19" s="37">
        <v>90</v>
      </c>
      <c r="AS19" s="37">
        <v>46</v>
      </c>
      <c r="AT19" s="44">
        <f t="shared" si="2"/>
        <v>136</v>
      </c>
      <c r="AU19" s="43">
        <f t="shared" si="16"/>
        <v>0.85</v>
      </c>
      <c r="AV19" s="44"/>
      <c r="AW19">
        <v>78</v>
      </c>
      <c r="AX19" s="39">
        <v>25</v>
      </c>
      <c r="AY19" s="43">
        <f t="shared" si="4"/>
        <v>103</v>
      </c>
      <c r="AZ19" s="43">
        <f t="shared" si="5"/>
        <v>0.76296296296296295</v>
      </c>
      <c r="BA19" s="44"/>
      <c r="BB19" s="47">
        <f t="shared" si="6"/>
        <v>88.748061002178645</v>
      </c>
      <c r="BC19" s="48">
        <f t="shared" si="7"/>
        <v>88.748061002178645</v>
      </c>
      <c r="BD19" s="49" t="str">
        <f t="shared" si="8"/>
        <v>A-</v>
      </c>
      <c r="BE19" s="50">
        <f t="shared" si="12"/>
        <v>3.7</v>
      </c>
      <c r="BF19" s="50"/>
      <c r="BG19" s="51"/>
    </row>
    <row r="20" spans="1:60" x14ac:dyDescent="0.25">
      <c r="A20" s="40" t="s">
        <v>98</v>
      </c>
      <c r="B20" s="1">
        <v>1</v>
      </c>
      <c r="D20" s="25">
        <v>10</v>
      </c>
      <c r="E20" s="25">
        <v>9</v>
      </c>
      <c r="F20" s="25">
        <v>10</v>
      </c>
      <c r="G20" s="25">
        <v>10</v>
      </c>
      <c r="H20" s="25">
        <v>10</v>
      </c>
      <c r="I20" s="25">
        <v>8</v>
      </c>
      <c r="J20" s="25">
        <v>10</v>
      </c>
      <c r="K20" s="25">
        <v>10</v>
      </c>
      <c r="L20" s="25">
        <v>10</v>
      </c>
      <c r="M20" s="25">
        <v>10</v>
      </c>
      <c r="N20" s="25">
        <v>7</v>
      </c>
      <c r="O20" s="25">
        <v>10</v>
      </c>
      <c r="P20" s="25">
        <v>10</v>
      </c>
      <c r="Q20" s="27">
        <v>10</v>
      </c>
      <c r="R20" s="27">
        <v>0</v>
      </c>
      <c r="S20" s="27">
        <v>9</v>
      </c>
      <c r="T20" s="27">
        <v>9</v>
      </c>
      <c r="U20" s="28">
        <v>10</v>
      </c>
      <c r="V20" s="28">
        <v>7</v>
      </c>
      <c r="W20" s="28">
        <v>8</v>
      </c>
      <c r="X20" s="28">
        <v>10</v>
      </c>
      <c r="Y20" s="29">
        <v>0</v>
      </c>
      <c r="Z20" s="29">
        <v>8</v>
      </c>
      <c r="AA20" s="41">
        <f t="shared" si="9"/>
        <v>0</v>
      </c>
      <c r="AB20" s="41">
        <f t="shared" si="13"/>
        <v>0</v>
      </c>
      <c r="AC20" s="42">
        <f t="shared" si="10"/>
        <v>195</v>
      </c>
      <c r="AD20" s="43">
        <f t="shared" si="0"/>
        <v>0.97499999999999998</v>
      </c>
      <c r="AE20" s="44"/>
      <c r="AF20" s="30">
        <v>26</v>
      </c>
      <c r="AG20" s="31">
        <v>27</v>
      </c>
      <c r="AH20" s="32">
        <v>26</v>
      </c>
      <c r="AI20" s="32">
        <v>40</v>
      </c>
      <c r="AJ20" s="33">
        <v>38</v>
      </c>
      <c r="AK20" s="44">
        <f t="shared" si="11"/>
        <v>157</v>
      </c>
      <c r="AL20" s="43">
        <f t="shared" si="1"/>
        <v>0.92352941176470593</v>
      </c>
      <c r="AM20" s="44"/>
      <c r="AN20" s="45">
        <v>43</v>
      </c>
      <c r="AO20" s="35">
        <v>88.5</v>
      </c>
      <c r="AP20" s="36">
        <v>23</v>
      </c>
      <c r="AQ20" s="46"/>
      <c r="AR20" s="37">
        <v>103</v>
      </c>
      <c r="AS20" s="37">
        <v>39.5</v>
      </c>
      <c r="AT20" s="44">
        <f t="shared" si="2"/>
        <v>142.5</v>
      </c>
      <c r="AU20" s="43">
        <f t="shared" si="16"/>
        <v>0.890625</v>
      </c>
      <c r="AV20" s="44"/>
      <c r="AW20">
        <v>88</v>
      </c>
      <c r="AX20" s="39">
        <v>25</v>
      </c>
      <c r="AY20" s="43">
        <f t="shared" si="4"/>
        <v>113</v>
      </c>
      <c r="AZ20" s="43">
        <f t="shared" si="5"/>
        <v>0.83703703703703702</v>
      </c>
      <c r="BA20" s="44"/>
      <c r="BB20" s="47">
        <f t="shared" si="6"/>
        <v>89.865680827886706</v>
      </c>
      <c r="BC20" s="48">
        <f t="shared" si="7"/>
        <v>89.865680827886706</v>
      </c>
      <c r="BD20" s="49" t="str">
        <f t="shared" si="8"/>
        <v>A-</v>
      </c>
      <c r="BE20" s="50">
        <f t="shared" si="12"/>
        <v>3.7</v>
      </c>
      <c r="BF20" s="50"/>
      <c r="BG20" s="51"/>
    </row>
    <row r="21" spans="1:60" x14ac:dyDescent="0.25">
      <c r="A21" s="40" t="s">
        <v>99</v>
      </c>
      <c r="B21" s="1">
        <v>1</v>
      </c>
      <c r="D21" s="25">
        <v>10</v>
      </c>
      <c r="E21" s="25">
        <v>8</v>
      </c>
      <c r="F21" s="25">
        <v>9</v>
      </c>
      <c r="G21" s="25">
        <v>10</v>
      </c>
      <c r="H21" s="25">
        <v>10</v>
      </c>
      <c r="I21" s="25">
        <v>0</v>
      </c>
      <c r="J21" s="25">
        <v>9</v>
      </c>
      <c r="K21" s="25">
        <v>5</v>
      </c>
      <c r="L21" s="25">
        <v>7</v>
      </c>
      <c r="M21" s="25">
        <v>10</v>
      </c>
      <c r="N21" s="25">
        <v>5</v>
      </c>
      <c r="O21" s="25">
        <v>10</v>
      </c>
      <c r="P21" s="25">
        <v>10</v>
      </c>
      <c r="Q21" s="27">
        <v>8</v>
      </c>
      <c r="R21" s="27">
        <v>10</v>
      </c>
      <c r="S21" s="27">
        <v>10</v>
      </c>
      <c r="T21" s="27">
        <v>10</v>
      </c>
      <c r="U21" s="28">
        <v>10</v>
      </c>
      <c r="V21" s="28">
        <v>10</v>
      </c>
      <c r="W21" s="28">
        <v>9</v>
      </c>
      <c r="X21" s="28">
        <v>10</v>
      </c>
      <c r="Y21" s="29">
        <v>7</v>
      </c>
      <c r="Z21" s="29">
        <v>10</v>
      </c>
      <c r="AA21" s="41">
        <f t="shared" si="9"/>
        <v>0</v>
      </c>
      <c r="AB21" s="41">
        <f t="shared" si="13"/>
        <v>5</v>
      </c>
      <c r="AC21" s="42">
        <f t="shared" si="10"/>
        <v>192</v>
      </c>
      <c r="AD21" s="43">
        <f t="shared" si="0"/>
        <v>0.96</v>
      </c>
      <c r="AE21" s="44"/>
      <c r="AF21" s="30">
        <v>30</v>
      </c>
      <c r="AG21" s="31">
        <v>26</v>
      </c>
      <c r="AH21" s="32">
        <v>30</v>
      </c>
      <c r="AI21" s="32">
        <v>40</v>
      </c>
      <c r="AJ21" s="33">
        <v>38</v>
      </c>
      <c r="AK21" s="44">
        <f t="shared" si="11"/>
        <v>164</v>
      </c>
      <c r="AL21" s="43">
        <f t="shared" si="1"/>
        <v>0.96470588235294119</v>
      </c>
      <c r="AM21" s="44"/>
      <c r="AN21" s="45">
        <v>49</v>
      </c>
      <c r="AO21" s="35">
        <v>82</v>
      </c>
      <c r="AP21" s="36">
        <v>20</v>
      </c>
      <c r="AQ21" s="46"/>
      <c r="AR21" s="37">
        <v>94</v>
      </c>
      <c r="AS21" s="37">
        <v>40</v>
      </c>
      <c r="AT21" s="44">
        <f t="shared" si="2"/>
        <v>134</v>
      </c>
      <c r="AU21" s="43">
        <f t="shared" si="16"/>
        <v>0.83750000000000002</v>
      </c>
      <c r="AV21" s="44"/>
      <c r="AW21">
        <v>81</v>
      </c>
      <c r="AX21" s="39">
        <v>19</v>
      </c>
      <c r="AY21" s="43">
        <f t="shared" si="4"/>
        <v>100</v>
      </c>
      <c r="AZ21" s="43">
        <f t="shared" si="5"/>
        <v>0.7407407407407407</v>
      </c>
      <c r="BA21" s="44"/>
      <c r="BB21" s="47">
        <f t="shared" si="6"/>
        <v>86.851525054466222</v>
      </c>
      <c r="BC21" s="48">
        <f t="shared" si="7"/>
        <v>86.851525054466222</v>
      </c>
      <c r="BD21" s="49" t="str">
        <f t="shared" si="8"/>
        <v>B+</v>
      </c>
      <c r="BE21" s="50">
        <f t="shared" si="12"/>
        <v>3.4</v>
      </c>
      <c r="BF21" s="50"/>
      <c r="BG21" s="51"/>
    </row>
    <row r="22" spans="1:60" x14ac:dyDescent="0.25">
      <c r="A22" s="40" t="s">
        <v>100</v>
      </c>
      <c r="B22" s="1">
        <v>1</v>
      </c>
      <c r="D22" s="25">
        <v>10</v>
      </c>
      <c r="E22" s="25">
        <v>9</v>
      </c>
      <c r="F22" s="25">
        <v>11</v>
      </c>
      <c r="G22" s="25">
        <v>10</v>
      </c>
      <c r="H22" s="25">
        <v>10</v>
      </c>
      <c r="I22" s="25">
        <v>8</v>
      </c>
      <c r="J22" s="25">
        <v>10</v>
      </c>
      <c r="K22" s="25">
        <v>10</v>
      </c>
      <c r="L22" s="25">
        <v>10</v>
      </c>
      <c r="M22" s="25">
        <v>10</v>
      </c>
      <c r="N22" s="25">
        <v>8</v>
      </c>
      <c r="O22" s="25">
        <v>10</v>
      </c>
      <c r="P22" s="25">
        <v>10</v>
      </c>
      <c r="Q22" s="27">
        <v>9</v>
      </c>
      <c r="R22" s="27">
        <v>10</v>
      </c>
      <c r="S22" s="27">
        <v>10</v>
      </c>
      <c r="T22" s="27">
        <v>10</v>
      </c>
      <c r="U22" s="28">
        <v>10</v>
      </c>
      <c r="V22" s="28">
        <v>7</v>
      </c>
      <c r="W22" s="28">
        <v>9</v>
      </c>
      <c r="X22" s="28">
        <v>10</v>
      </c>
      <c r="Y22" s="29">
        <v>9</v>
      </c>
      <c r="Z22" s="29">
        <v>10</v>
      </c>
      <c r="AA22" s="41">
        <f t="shared" si="9"/>
        <v>7</v>
      </c>
      <c r="AB22" s="41">
        <f t="shared" si="13"/>
        <v>8</v>
      </c>
      <c r="AC22" s="42">
        <f t="shared" si="10"/>
        <v>205</v>
      </c>
      <c r="AD22" s="43">
        <f t="shared" si="0"/>
        <v>1</v>
      </c>
      <c r="AE22" s="44"/>
      <c r="AF22" s="30">
        <v>28</v>
      </c>
      <c r="AG22" s="31">
        <v>30</v>
      </c>
      <c r="AH22" s="32">
        <v>27</v>
      </c>
      <c r="AI22" s="32">
        <v>40</v>
      </c>
      <c r="AJ22" s="33">
        <v>37</v>
      </c>
      <c r="AK22" s="44">
        <f t="shared" si="11"/>
        <v>162</v>
      </c>
      <c r="AL22" s="43">
        <f t="shared" si="1"/>
        <v>0.95294117647058818</v>
      </c>
      <c r="AM22" s="44"/>
      <c r="AN22" s="45">
        <v>49.5</v>
      </c>
      <c r="AO22" s="35">
        <v>85.5</v>
      </c>
      <c r="AP22" s="36">
        <v>22</v>
      </c>
      <c r="AQ22" s="46"/>
      <c r="AR22" s="37">
        <v>108</v>
      </c>
      <c r="AS22" s="37">
        <v>47.5</v>
      </c>
      <c r="AT22" s="44">
        <f t="shared" si="2"/>
        <v>155.5</v>
      </c>
      <c r="AU22" s="43">
        <f t="shared" si="16"/>
        <v>0.97187500000000004</v>
      </c>
      <c r="AV22" s="44"/>
      <c r="AW22">
        <v>96</v>
      </c>
      <c r="AX22" s="39">
        <v>22</v>
      </c>
      <c r="AY22" s="43">
        <f t="shared" si="4"/>
        <v>118</v>
      </c>
      <c r="AZ22" s="43">
        <f t="shared" si="5"/>
        <v>0.87407407407407411</v>
      </c>
      <c r="BA22" s="44"/>
      <c r="BB22" s="47">
        <f t="shared" si="6"/>
        <v>94.008175381263612</v>
      </c>
      <c r="BC22" s="48">
        <f t="shared" si="7"/>
        <v>94.008175381263612</v>
      </c>
      <c r="BD22" s="49" t="str">
        <f t="shared" si="8"/>
        <v>A</v>
      </c>
      <c r="BE22" s="50">
        <f t="shared" si="12"/>
        <v>4</v>
      </c>
      <c r="BF22" s="50"/>
      <c r="BG22" s="51"/>
    </row>
    <row r="23" spans="1:60" x14ac:dyDescent="0.25">
      <c r="A23" s="40" t="s">
        <v>101</v>
      </c>
      <c r="B23" s="1">
        <v>1</v>
      </c>
      <c r="D23" s="25">
        <v>0</v>
      </c>
      <c r="E23" s="25">
        <v>7</v>
      </c>
      <c r="F23" s="25">
        <v>11</v>
      </c>
      <c r="G23" s="25">
        <v>10</v>
      </c>
      <c r="H23" s="25">
        <v>10</v>
      </c>
      <c r="I23" s="25">
        <v>8</v>
      </c>
      <c r="J23" s="25">
        <v>10</v>
      </c>
      <c r="K23" s="25">
        <v>8</v>
      </c>
      <c r="L23" s="25">
        <v>10</v>
      </c>
      <c r="M23" s="25">
        <v>0</v>
      </c>
      <c r="N23" s="25">
        <v>7</v>
      </c>
      <c r="O23" s="25">
        <v>10</v>
      </c>
      <c r="P23" s="25">
        <v>0</v>
      </c>
      <c r="Q23" s="27">
        <v>7</v>
      </c>
      <c r="R23" s="27">
        <v>10</v>
      </c>
      <c r="S23" s="27">
        <v>8</v>
      </c>
      <c r="T23" s="27">
        <v>10</v>
      </c>
      <c r="U23" s="28">
        <v>10</v>
      </c>
      <c r="V23" s="28">
        <v>7</v>
      </c>
      <c r="W23" s="28">
        <v>9</v>
      </c>
      <c r="X23" s="28">
        <v>10</v>
      </c>
      <c r="Y23" s="29">
        <v>8</v>
      </c>
      <c r="Z23" s="29">
        <v>8</v>
      </c>
      <c r="AA23" s="41">
        <f t="shared" si="9"/>
        <v>0</v>
      </c>
      <c r="AB23" s="41">
        <f t="shared" si="13"/>
        <v>0</v>
      </c>
      <c r="AC23" s="42">
        <f t="shared" si="10"/>
        <v>178</v>
      </c>
      <c r="AD23" s="43">
        <f t="shared" si="0"/>
        <v>0.89</v>
      </c>
      <c r="AE23" s="44"/>
      <c r="AF23" s="30">
        <v>25</v>
      </c>
      <c r="AG23" s="31">
        <v>29</v>
      </c>
      <c r="AH23" s="32">
        <v>0</v>
      </c>
      <c r="AI23" s="32">
        <v>38</v>
      </c>
      <c r="AJ23" s="33">
        <v>40</v>
      </c>
      <c r="AK23" s="44">
        <f t="shared" si="11"/>
        <v>132</v>
      </c>
      <c r="AL23" s="43">
        <f t="shared" si="1"/>
        <v>0.77647058823529413</v>
      </c>
      <c r="AM23" s="44"/>
      <c r="AN23" s="45">
        <v>45</v>
      </c>
      <c r="AO23" s="35">
        <v>88</v>
      </c>
      <c r="AP23" s="36">
        <v>21</v>
      </c>
      <c r="AQ23" s="46"/>
      <c r="AR23" s="37">
        <v>95</v>
      </c>
      <c r="AS23" s="37">
        <v>35</v>
      </c>
      <c r="AT23" s="44">
        <f t="shared" si="2"/>
        <v>130</v>
      </c>
      <c r="AU23" s="43">
        <f t="shared" si="16"/>
        <v>0.8125</v>
      </c>
      <c r="AV23" s="44"/>
      <c r="AW23">
        <v>87</v>
      </c>
      <c r="AX23" s="39">
        <v>27</v>
      </c>
      <c r="AY23" s="43">
        <f t="shared" si="4"/>
        <v>114</v>
      </c>
      <c r="AZ23" s="43">
        <f t="shared" si="5"/>
        <v>0.84444444444444444</v>
      </c>
      <c r="BA23" s="44"/>
      <c r="BB23" s="47">
        <f t="shared" si="6"/>
        <v>84.492745098039222</v>
      </c>
      <c r="BC23" s="48">
        <f t="shared" si="7"/>
        <v>84.492745098039222</v>
      </c>
      <c r="BD23" s="49" t="str">
        <f t="shared" si="8"/>
        <v>B</v>
      </c>
      <c r="BE23" s="50">
        <f t="shared" si="12"/>
        <v>3</v>
      </c>
      <c r="BF23" s="50"/>
      <c r="BG23" s="51"/>
    </row>
    <row r="24" spans="1:60" x14ac:dyDescent="0.25">
      <c r="A24" s="40" t="s">
        <v>102</v>
      </c>
      <c r="B24" s="1">
        <v>1</v>
      </c>
      <c r="D24" s="25">
        <v>10</v>
      </c>
      <c r="E24" s="25">
        <v>8</v>
      </c>
      <c r="F24" s="25">
        <v>11</v>
      </c>
      <c r="G24" s="25">
        <v>10</v>
      </c>
      <c r="H24" s="25">
        <v>10</v>
      </c>
      <c r="I24" s="25">
        <v>8</v>
      </c>
      <c r="J24" s="25">
        <v>10</v>
      </c>
      <c r="K24" s="25">
        <v>4</v>
      </c>
      <c r="L24" s="25">
        <v>10</v>
      </c>
      <c r="M24" s="25">
        <v>10</v>
      </c>
      <c r="N24" s="25">
        <v>5</v>
      </c>
      <c r="O24" s="25">
        <v>10</v>
      </c>
      <c r="P24" s="25">
        <v>10</v>
      </c>
      <c r="Q24" s="27">
        <v>6</v>
      </c>
      <c r="R24" s="27">
        <v>10</v>
      </c>
      <c r="S24" s="27">
        <v>7</v>
      </c>
      <c r="T24" s="27">
        <v>9</v>
      </c>
      <c r="U24" s="28">
        <v>10</v>
      </c>
      <c r="V24" s="28">
        <v>7</v>
      </c>
      <c r="W24" s="28">
        <v>10</v>
      </c>
      <c r="X24" s="28">
        <v>10</v>
      </c>
      <c r="Y24" s="29">
        <v>9</v>
      </c>
      <c r="Z24" s="29">
        <v>10</v>
      </c>
      <c r="AA24" s="41">
        <f t="shared" si="9"/>
        <v>4</v>
      </c>
      <c r="AB24" s="41">
        <f t="shared" si="13"/>
        <v>5</v>
      </c>
      <c r="AC24" s="42">
        <f t="shared" si="10"/>
        <v>195</v>
      </c>
      <c r="AD24" s="43">
        <f t="shared" si="0"/>
        <v>0.97499999999999998</v>
      </c>
      <c r="AE24" s="44"/>
      <c r="AF24" s="30">
        <v>22</v>
      </c>
      <c r="AG24" s="31">
        <v>29</v>
      </c>
      <c r="AH24" s="32">
        <v>30</v>
      </c>
      <c r="AI24" s="32">
        <v>38</v>
      </c>
      <c r="AJ24" s="33">
        <v>40</v>
      </c>
      <c r="AK24" s="44">
        <f t="shared" si="11"/>
        <v>159</v>
      </c>
      <c r="AL24" s="43">
        <f t="shared" si="1"/>
        <v>0.93529411764705883</v>
      </c>
      <c r="AM24" s="44"/>
      <c r="AN24" s="45">
        <v>45</v>
      </c>
      <c r="AO24" s="35">
        <v>82</v>
      </c>
      <c r="AP24" s="36">
        <v>17</v>
      </c>
      <c r="AQ24" s="46"/>
      <c r="AR24" s="37">
        <v>93</v>
      </c>
      <c r="AS24" s="37">
        <v>38.5</v>
      </c>
      <c r="AT24" s="44">
        <f t="shared" si="2"/>
        <v>131.5</v>
      </c>
      <c r="AU24" s="43">
        <f t="shared" si="16"/>
        <v>0.82187500000000002</v>
      </c>
      <c r="AV24" s="44"/>
      <c r="AW24">
        <v>79</v>
      </c>
      <c r="AX24" s="39">
        <v>23</v>
      </c>
      <c r="AY24" s="43">
        <f t="shared" si="4"/>
        <v>102</v>
      </c>
      <c r="AZ24" s="43">
        <f t="shared" si="5"/>
        <v>0.75555555555555554</v>
      </c>
      <c r="BA24" s="44"/>
      <c r="BB24" s="47">
        <f t="shared" si="6"/>
        <v>84.831160130718956</v>
      </c>
      <c r="BC24" s="48">
        <f t="shared" si="7"/>
        <v>84.831160130718956</v>
      </c>
      <c r="BD24" s="49" t="str">
        <f t="shared" si="8"/>
        <v>B</v>
      </c>
      <c r="BE24" s="50">
        <f t="shared" si="12"/>
        <v>3</v>
      </c>
      <c r="BF24" s="50"/>
      <c r="BG24" s="51"/>
    </row>
    <row r="25" spans="1:60" x14ac:dyDescent="0.25">
      <c r="A25" s="40" t="s">
        <v>103</v>
      </c>
      <c r="B25" s="1">
        <v>1</v>
      </c>
      <c r="D25" s="25">
        <v>10</v>
      </c>
      <c r="E25" s="25">
        <v>9</v>
      </c>
      <c r="F25" s="25">
        <v>11</v>
      </c>
      <c r="G25" s="25">
        <v>10</v>
      </c>
      <c r="H25" s="25">
        <v>10</v>
      </c>
      <c r="I25" s="25">
        <v>7</v>
      </c>
      <c r="J25" s="25">
        <v>9</v>
      </c>
      <c r="K25" s="25">
        <v>10</v>
      </c>
      <c r="L25" s="25">
        <v>10</v>
      </c>
      <c r="M25" s="25">
        <v>10</v>
      </c>
      <c r="N25" s="25">
        <v>8</v>
      </c>
      <c r="O25" s="25">
        <v>10</v>
      </c>
      <c r="P25" s="25">
        <v>10</v>
      </c>
      <c r="Q25" s="27">
        <v>6</v>
      </c>
      <c r="R25" s="27">
        <v>0</v>
      </c>
      <c r="S25" s="27">
        <v>8</v>
      </c>
      <c r="T25" s="27">
        <v>10</v>
      </c>
      <c r="U25" s="28">
        <v>10</v>
      </c>
      <c r="V25" s="28">
        <v>8</v>
      </c>
      <c r="W25" s="28">
        <v>9</v>
      </c>
      <c r="X25" s="28">
        <v>0</v>
      </c>
      <c r="Y25" s="29">
        <v>9</v>
      </c>
      <c r="Z25" s="29">
        <v>9</v>
      </c>
      <c r="AA25" s="41">
        <f t="shared" si="9"/>
        <v>0</v>
      </c>
      <c r="AB25" s="41">
        <f t="shared" si="13"/>
        <v>0</v>
      </c>
      <c r="AC25" s="42">
        <f t="shared" si="10"/>
        <v>193</v>
      </c>
      <c r="AD25" s="43">
        <f t="shared" si="0"/>
        <v>0.96499999999999997</v>
      </c>
      <c r="AE25" s="44"/>
      <c r="AF25" s="30">
        <v>27</v>
      </c>
      <c r="AG25" s="31">
        <v>27</v>
      </c>
      <c r="AH25" s="32">
        <v>16.8</v>
      </c>
      <c r="AI25" s="32">
        <v>39</v>
      </c>
      <c r="AJ25" s="33">
        <v>40</v>
      </c>
      <c r="AK25" s="44">
        <f t="shared" si="11"/>
        <v>149.80000000000001</v>
      </c>
      <c r="AL25" s="43">
        <f t="shared" si="1"/>
        <v>0.88117647058823534</v>
      </c>
      <c r="AM25" s="44"/>
      <c r="AN25" s="45">
        <v>50</v>
      </c>
      <c r="AO25" s="35">
        <v>77</v>
      </c>
      <c r="AP25" s="36">
        <v>24</v>
      </c>
      <c r="AQ25" s="46"/>
      <c r="AR25" s="37">
        <v>90</v>
      </c>
      <c r="AS25" s="37">
        <v>30</v>
      </c>
      <c r="AT25" s="44">
        <f t="shared" si="2"/>
        <v>120</v>
      </c>
      <c r="AU25" s="43">
        <f t="shared" si="16"/>
        <v>0.75</v>
      </c>
      <c r="AV25" s="44"/>
      <c r="AW25">
        <v>76</v>
      </c>
      <c r="AX25" s="39">
        <v>25</v>
      </c>
      <c r="AY25" s="43">
        <f t="shared" si="4"/>
        <v>101</v>
      </c>
      <c r="AZ25" s="43">
        <f t="shared" si="5"/>
        <v>0.74814814814814812</v>
      </c>
      <c r="BA25" s="44"/>
      <c r="BB25" s="47">
        <f t="shared" si="6"/>
        <v>84.541677559912841</v>
      </c>
      <c r="BC25" s="48">
        <f t="shared" si="7"/>
        <v>84.541677559912841</v>
      </c>
      <c r="BD25" s="49" t="str">
        <f t="shared" si="8"/>
        <v>B</v>
      </c>
      <c r="BE25" s="50">
        <f t="shared" si="12"/>
        <v>3</v>
      </c>
      <c r="BF25" s="50"/>
      <c r="BG25" s="51"/>
    </row>
    <row r="26" spans="1:60" x14ac:dyDescent="0.25">
      <c r="A26" s="40" t="s">
        <v>104</v>
      </c>
      <c r="B26" s="1">
        <v>1</v>
      </c>
      <c r="D26" s="25">
        <v>10</v>
      </c>
      <c r="E26" s="25">
        <v>8</v>
      </c>
      <c r="F26" s="25">
        <v>11</v>
      </c>
      <c r="G26" s="25">
        <v>10</v>
      </c>
      <c r="H26" s="25">
        <v>10</v>
      </c>
      <c r="I26" s="25">
        <v>10</v>
      </c>
      <c r="J26" s="25">
        <v>10</v>
      </c>
      <c r="K26" s="25">
        <v>10</v>
      </c>
      <c r="L26" s="25">
        <v>10</v>
      </c>
      <c r="M26" s="25">
        <v>10</v>
      </c>
      <c r="N26" s="25">
        <v>6</v>
      </c>
      <c r="O26" s="25">
        <v>10</v>
      </c>
      <c r="P26" s="25">
        <v>10</v>
      </c>
      <c r="Q26" s="27">
        <v>10</v>
      </c>
      <c r="R26" s="27">
        <v>10</v>
      </c>
      <c r="S26" s="27">
        <v>10</v>
      </c>
      <c r="T26" s="27">
        <v>10</v>
      </c>
      <c r="U26" s="28">
        <v>10</v>
      </c>
      <c r="V26" s="28">
        <v>8</v>
      </c>
      <c r="W26" s="28">
        <v>10</v>
      </c>
      <c r="X26" s="28">
        <v>10</v>
      </c>
      <c r="Y26" s="29">
        <v>8</v>
      </c>
      <c r="Z26" s="29">
        <v>10</v>
      </c>
      <c r="AA26" s="41">
        <f t="shared" si="9"/>
        <v>6</v>
      </c>
      <c r="AB26" s="41">
        <f t="shared" si="13"/>
        <v>8</v>
      </c>
      <c r="AC26" s="42">
        <f t="shared" si="10"/>
        <v>207</v>
      </c>
      <c r="AD26" s="43">
        <f t="shared" si="0"/>
        <v>1</v>
      </c>
      <c r="AE26" s="44"/>
      <c r="AF26" s="30">
        <v>26</v>
      </c>
      <c r="AG26" s="31">
        <v>29</v>
      </c>
      <c r="AH26" s="32">
        <v>30</v>
      </c>
      <c r="AI26" s="32">
        <v>39</v>
      </c>
      <c r="AJ26" s="33">
        <v>39</v>
      </c>
      <c r="AK26" s="44">
        <f t="shared" si="11"/>
        <v>163</v>
      </c>
      <c r="AL26" s="43">
        <f t="shared" si="1"/>
        <v>0.95882352941176474</v>
      </c>
      <c r="AM26" s="44"/>
      <c r="AN26" s="45">
        <v>46</v>
      </c>
      <c r="AO26" s="35">
        <v>86</v>
      </c>
      <c r="AP26" s="36">
        <v>21</v>
      </c>
      <c r="AQ26" s="46"/>
      <c r="AR26" s="37">
        <v>94</v>
      </c>
      <c r="AS26" s="37">
        <v>40</v>
      </c>
      <c r="AT26" s="44">
        <f t="shared" si="2"/>
        <v>134</v>
      </c>
      <c r="AU26" s="43">
        <f t="shared" ref="AU26:AU49" si="17">IF($AT$58&gt;0,AT26/$AT$58,0)</f>
        <v>0.83750000000000002</v>
      </c>
      <c r="AV26" s="44"/>
      <c r="AW26">
        <v>89</v>
      </c>
      <c r="AX26" s="39">
        <v>28</v>
      </c>
      <c r="AY26" s="43">
        <f t="shared" si="4"/>
        <v>117</v>
      </c>
      <c r="AZ26" s="43">
        <f t="shared" si="5"/>
        <v>0.8666666666666667</v>
      </c>
      <c r="BA26" s="44"/>
      <c r="BB26" s="47">
        <f t="shared" si="6"/>
        <v>90.317581699346405</v>
      </c>
      <c r="BC26" s="48">
        <f t="shared" si="7"/>
        <v>90.317581699346405</v>
      </c>
      <c r="BD26" s="49" t="str">
        <f t="shared" si="8"/>
        <v>A-</v>
      </c>
      <c r="BE26" s="50">
        <f t="shared" si="12"/>
        <v>3.7</v>
      </c>
      <c r="BF26" s="50"/>
      <c r="BG26" s="51"/>
    </row>
    <row r="27" spans="1:60" x14ac:dyDescent="0.25">
      <c r="A27" s="40" t="s">
        <v>105</v>
      </c>
      <c r="B27" s="1">
        <v>1</v>
      </c>
      <c r="D27" s="25">
        <v>10</v>
      </c>
      <c r="E27" s="25">
        <v>8</v>
      </c>
      <c r="F27" s="25">
        <v>11</v>
      </c>
      <c r="G27" s="25">
        <v>10</v>
      </c>
      <c r="H27" s="25">
        <v>10</v>
      </c>
      <c r="I27" s="25">
        <v>6</v>
      </c>
      <c r="J27" s="25">
        <v>6</v>
      </c>
      <c r="K27" s="25">
        <v>9</v>
      </c>
      <c r="L27" s="25">
        <v>10</v>
      </c>
      <c r="M27" s="25">
        <v>10</v>
      </c>
      <c r="N27" s="25">
        <v>7</v>
      </c>
      <c r="O27" s="25">
        <v>10</v>
      </c>
      <c r="P27" s="25">
        <v>10</v>
      </c>
      <c r="Q27" s="27">
        <v>7</v>
      </c>
      <c r="R27" s="27">
        <v>10</v>
      </c>
      <c r="S27" s="27">
        <v>8</v>
      </c>
      <c r="T27" s="27">
        <v>9</v>
      </c>
      <c r="U27" s="28">
        <v>10</v>
      </c>
      <c r="V27" s="28">
        <v>9</v>
      </c>
      <c r="W27" s="28">
        <v>8</v>
      </c>
      <c r="X27" s="28">
        <v>10</v>
      </c>
      <c r="Y27" s="29">
        <v>8</v>
      </c>
      <c r="Z27" s="29">
        <v>7</v>
      </c>
      <c r="AA27" s="41">
        <f t="shared" si="9"/>
        <v>6</v>
      </c>
      <c r="AB27" s="41">
        <f t="shared" si="13"/>
        <v>6</v>
      </c>
      <c r="AC27" s="42">
        <f t="shared" si="10"/>
        <v>191</v>
      </c>
      <c r="AD27" s="43">
        <f t="shared" si="0"/>
        <v>0.95499999999999996</v>
      </c>
      <c r="AE27" s="44"/>
      <c r="AF27" s="30">
        <v>28</v>
      </c>
      <c r="AG27" s="31">
        <v>26</v>
      </c>
      <c r="AH27" s="32">
        <v>16.8</v>
      </c>
      <c r="AI27" s="32">
        <v>37</v>
      </c>
      <c r="AJ27" s="33">
        <v>36</v>
      </c>
      <c r="AK27" s="44">
        <f t="shared" si="11"/>
        <v>143.80000000000001</v>
      </c>
      <c r="AL27" s="43">
        <f t="shared" si="1"/>
        <v>0.84588235294117653</v>
      </c>
      <c r="AM27" s="44"/>
      <c r="AN27" s="45">
        <v>42</v>
      </c>
      <c r="AO27" s="35">
        <v>66</v>
      </c>
      <c r="AP27" s="36">
        <v>14</v>
      </c>
      <c r="AQ27" s="46"/>
      <c r="AR27" s="37">
        <v>98</v>
      </c>
      <c r="AS27" s="37">
        <v>33.5</v>
      </c>
      <c r="AT27" s="44">
        <f t="shared" si="2"/>
        <v>131.5</v>
      </c>
      <c r="AU27" s="43">
        <f t="shared" si="17"/>
        <v>0.82187500000000002</v>
      </c>
      <c r="AV27" s="44"/>
      <c r="AW27">
        <v>86</v>
      </c>
      <c r="AX27" s="39">
        <v>21</v>
      </c>
      <c r="AY27" s="43">
        <f t="shared" si="4"/>
        <v>107</v>
      </c>
      <c r="AZ27" s="43">
        <f t="shared" si="5"/>
        <v>0.79259259259259263</v>
      </c>
      <c r="BA27" s="44"/>
      <c r="BB27" s="47">
        <f t="shared" si="6"/>
        <v>80.906628540305007</v>
      </c>
      <c r="BC27" s="48">
        <f t="shared" si="7"/>
        <v>80.906628540305007</v>
      </c>
      <c r="BD27" s="49" t="str">
        <f t="shared" si="8"/>
        <v>B-</v>
      </c>
      <c r="BE27" s="50">
        <f t="shared" si="12"/>
        <v>2.7</v>
      </c>
      <c r="BF27" s="50"/>
      <c r="BG27" s="51"/>
    </row>
    <row r="28" spans="1:60" x14ac:dyDescent="0.25">
      <c r="A28" s="40" t="s">
        <v>106</v>
      </c>
      <c r="B28" s="1">
        <v>1</v>
      </c>
      <c r="D28" s="25">
        <v>10</v>
      </c>
      <c r="E28" s="25">
        <v>8</v>
      </c>
      <c r="F28" s="25">
        <v>11</v>
      </c>
      <c r="G28" s="25">
        <v>10</v>
      </c>
      <c r="H28" s="25">
        <v>10</v>
      </c>
      <c r="I28" s="25">
        <v>8</v>
      </c>
      <c r="J28" s="25">
        <v>9</v>
      </c>
      <c r="K28" s="25">
        <v>8</v>
      </c>
      <c r="L28" s="25">
        <v>10</v>
      </c>
      <c r="M28" s="25">
        <v>0</v>
      </c>
      <c r="N28" s="25">
        <v>6</v>
      </c>
      <c r="O28" s="25">
        <v>10</v>
      </c>
      <c r="P28" s="25">
        <v>10</v>
      </c>
      <c r="Q28" s="27">
        <v>7</v>
      </c>
      <c r="R28" s="27">
        <v>10</v>
      </c>
      <c r="S28" s="27">
        <v>9</v>
      </c>
      <c r="T28" s="27">
        <v>8</v>
      </c>
      <c r="U28" s="28">
        <v>0</v>
      </c>
      <c r="V28" s="28">
        <v>5</v>
      </c>
      <c r="W28" s="28">
        <v>7</v>
      </c>
      <c r="X28" s="28">
        <v>10</v>
      </c>
      <c r="Y28" s="29">
        <v>8</v>
      </c>
      <c r="Z28" s="29">
        <v>5</v>
      </c>
      <c r="AA28" s="41">
        <f t="shared" si="9"/>
        <v>0</v>
      </c>
      <c r="AB28" s="41">
        <f t="shared" si="13"/>
        <v>0</v>
      </c>
      <c r="AC28" s="42">
        <f t="shared" si="10"/>
        <v>179</v>
      </c>
      <c r="AD28" s="43">
        <f t="shared" si="0"/>
        <v>0.89500000000000002</v>
      </c>
      <c r="AE28" s="44"/>
      <c r="AF28" s="30">
        <v>28</v>
      </c>
      <c r="AG28" s="31">
        <v>24</v>
      </c>
      <c r="AH28" s="32">
        <v>27</v>
      </c>
      <c r="AI28" s="32">
        <v>38</v>
      </c>
      <c r="AJ28" s="33">
        <v>39</v>
      </c>
      <c r="AK28" s="44">
        <f t="shared" si="11"/>
        <v>156</v>
      </c>
      <c r="AL28" s="43">
        <f t="shared" si="1"/>
        <v>0.91764705882352937</v>
      </c>
      <c r="AM28" s="44"/>
      <c r="AN28" s="45">
        <v>49</v>
      </c>
      <c r="AO28" s="35">
        <v>85.5</v>
      </c>
      <c r="AP28" s="36">
        <v>22</v>
      </c>
      <c r="AQ28" s="46"/>
      <c r="AR28" s="37">
        <v>98</v>
      </c>
      <c r="AS28" s="37">
        <v>44.5</v>
      </c>
      <c r="AT28" s="44">
        <f t="shared" si="2"/>
        <v>142.5</v>
      </c>
      <c r="AU28" s="43">
        <f t="shared" si="17"/>
        <v>0.890625</v>
      </c>
      <c r="AV28" s="44"/>
      <c r="AW28">
        <v>78</v>
      </c>
      <c r="AX28" s="39">
        <v>26</v>
      </c>
      <c r="AY28" s="43">
        <f t="shared" si="4"/>
        <v>104</v>
      </c>
      <c r="AZ28" s="43">
        <f t="shared" si="5"/>
        <v>0.77037037037037037</v>
      </c>
      <c r="BA28" s="44"/>
      <c r="BB28" s="47">
        <f t="shared" si="6"/>
        <v>87.934700435729837</v>
      </c>
      <c r="BC28" s="48">
        <f t="shared" si="7"/>
        <v>87.934700435729837</v>
      </c>
      <c r="BD28" s="49" t="str">
        <f t="shared" si="8"/>
        <v>B+</v>
      </c>
      <c r="BE28" s="50">
        <f t="shared" si="12"/>
        <v>3.4</v>
      </c>
      <c r="BF28" s="50"/>
      <c r="BG28" s="51"/>
    </row>
    <row r="29" spans="1:60" x14ac:dyDescent="0.25">
      <c r="A29" s="40" t="s">
        <v>107</v>
      </c>
      <c r="B29" s="1">
        <v>1</v>
      </c>
      <c r="D29" s="25">
        <v>10</v>
      </c>
      <c r="E29" s="25">
        <v>8</v>
      </c>
      <c r="F29" s="25">
        <v>10</v>
      </c>
      <c r="G29" s="25">
        <v>10</v>
      </c>
      <c r="H29" s="25">
        <v>10</v>
      </c>
      <c r="I29" s="25">
        <v>10</v>
      </c>
      <c r="J29" s="25">
        <v>9</v>
      </c>
      <c r="K29" s="25">
        <v>8</v>
      </c>
      <c r="L29" s="25">
        <v>10</v>
      </c>
      <c r="M29" s="25">
        <v>10</v>
      </c>
      <c r="N29" s="25">
        <v>5</v>
      </c>
      <c r="O29" s="25">
        <v>10</v>
      </c>
      <c r="P29" s="25">
        <v>10</v>
      </c>
      <c r="Q29" s="27">
        <v>5</v>
      </c>
      <c r="R29" s="27">
        <v>10</v>
      </c>
      <c r="S29" s="27">
        <v>8</v>
      </c>
      <c r="T29" s="27">
        <v>10</v>
      </c>
      <c r="U29" s="28">
        <v>0</v>
      </c>
      <c r="V29" s="28">
        <v>7</v>
      </c>
      <c r="W29" s="28">
        <v>9</v>
      </c>
      <c r="X29" s="28">
        <v>10</v>
      </c>
      <c r="Y29" s="29">
        <v>8</v>
      </c>
      <c r="Z29" s="29">
        <v>10</v>
      </c>
      <c r="AA29" s="41">
        <f t="shared" si="9"/>
        <v>0</v>
      </c>
      <c r="AB29" s="41">
        <f t="shared" si="13"/>
        <v>5</v>
      </c>
      <c r="AC29" s="42">
        <f t="shared" si="10"/>
        <v>192</v>
      </c>
      <c r="AD29" s="43">
        <f t="shared" si="0"/>
        <v>0.96</v>
      </c>
      <c r="AE29" s="44"/>
      <c r="AF29" s="30">
        <v>28</v>
      </c>
      <c r="AG29" s="31">
        <v>29</v>
      </c>
      <c r="AH29" s="32">
        <v>30</v>
      </c>
      <c r="AI29" s="32">
        <v>38</v>
      </c>
      <c r="AJ29" s="33">
        <v>40</v>
      </c>
      <c r="AK29" s="44">
        <f t="shared" si="11"/>
        <v>165</v>
      </c>
      <c r="AL29" s="43">
        <f t="shared" si="1"/>
        <v>0.97058823529411764</v>
      </c>
      <c r="AM29" s="44"/>
      <c r="AN29" s="45">
        <v>44</v>
      </c>
      <c r="AO29" s="35">
        <v>85</v>
      </c>
      <c r="AP29" s="36">
        <v>22</v>
      </c>
      <c r="AQ29" s="46"/>
      <c r="AR29" s="37">
        <v>94</v>
      </c>
      <c r="AS29" s="37">
        <v>41</v>
      </c>
      <c r="AT29" s="44">
        <f t="shared" si="2"/>
        <v>135</v>
      </c>
      <c r="AU29" s="43">
        <f t="shared" si="17"/>
        <v>0.84375</v>
      </c>
      <c r="AV29" s="44"/>
      <c r="AW29">
        <v>84</v>
      </c>
      <c r="AX29" s="39">
        <v>22</v>
      </c>
      <c r="AY29" s="43">
        <f t="shared" si="4"/>
        <v>106</v>
      </c>
      <c r="AZ29" s="43">
        <f t="shared" si="5"/>
        <v>0.78518518518518521</v>
      </c>
      <c r="BA29" s="44"/>
      <c r="BB29" s="47">
        <f t="shared" si="6"/>
        <v>88.031949891067541</v>
      </c>
      <c r="BC29" s="48">
        <f t="shared" si="7"/>
        <v>88.031949891067541</v>
      </c>
      <c r="BD29" s="49" t="str">
        <f t="shared" si="8"/>
        <v>A-</v>
      </c>
      <c r="BE29" s="50">
        <f t="shared" si="12"/>
        <v>3.7</v>
      </c>
      <c r="BF29" s="50"/>
      <c r="BG29" s="51"/>
      <c r="BH29" s="4"/>
    </row>
    <row r="30" spans="1:60" x14ac:dyDescent="0.25">
      <c r="A30" s="40" t="s">
        <v>108</v>
      </c>
      <c r="B30" s="1">
        <v>1</v>
      </c>
      <c r="D30" s="25">
        <v>10</v>
      </c>
      <c r="E30" s="25">
        <v>8</v>
      </c>
      <c r="F30" s="25">
        <v>11</v>
      </c>
      <c r="G30" s="25">
        <v>10</v>
      </c>
      <c r="H30" s="25">
        <v>10</v>
      </c>
      <c r="I30" s="25">
        <v>9</v>
      </c>
      <c r="J30" s="25">
        <v>10</v>
      </c>
      <c r="K30" s="25">
        <v>8</v>
      </c>
      <c r="L30" s="25">
        <v>10</v>
      </c>
      <c r="M30" s="25">
        <v>10</v>
      </c>
      <c r="N30" s="25">
        <v>8</v>
      </c>
      <c r="O30" s="25">
        <v>10</v>
      </c>
      <c r="P30" s="25">
        <v>10</v>
      </c>
      <c r="Q30" s="27">
        <v>9</v>
      </c>
      <c r="R30" s="27">
        <v>10</v>
      </c>
      <c r="S30" s="27">
        <v>10</v>
      </c>
      <c r="T30" s="27">
        <v>10</v>
      </c>
      <c r="U30" s="28">
        <v>10</v>
      </c>
      <c r="V30" s="28">
        <v>9</v>
      </c>
      <c r="W30" s="28">
        <v>8</v>
      </c>
      <c r="X30" s="28">
        <v>10</v>
      </c>
      <c r="Y30" s="29">
        <v>7</v>
      </c>
      <c r="Z30" s="29">
        <v>7</v>
      </c>
      <c r="AA30" s="41">
        <f t="shared" si="9"/>
        <v>7</v>
      </c>
      <c r="AB30" s="41">
        <f t="shared" si="13"/>
        <v>7</v>
      </c>
      <c r="AC30" s="42">
        <f t="shared" si="10"/>
        <v>200</v>
      </c>
      <c r="AD30" s="43">
        <f t="shared" si="0"/>
        <v>1</v>
      </c>
      <c r="AE30" s="44"/>
      <c r="AF30" s="30">
        <v>28</v>
      </c>
      <c r="AG30" s="31">
        <v>29</v>
      </c>
      <c r="AH30" s="32">
        <v>30</v>
      </c>
      <c r="AI30" s="32">
        <v>35</v>
      </c>
      <c r="AJ30" s="33">
        <v>40</v>
      </c>
      <c r="AK30" s="44">
        <f t="shared" si="11"/>
        <v>162</v>
      </c>
      <c r="AL30" s="43">
        <f t="shared" si="1"/>
        <v>0.95294117647058818</v>
      </c>
      <c r="AM30" s="44"/>
      <c r="AN30" s="45">
        <v>47</v>
      </c>
      <c r="AO30" s="35">
        <v>80</v>
      </c>
      <c r="AP30" s="36">
        <v>20</v>
      </c>
      <c r="AQ30" s="46"/>
      <c r="AR30" s="37">
        <v>99</v>
      </c>
      <c r="AS30" s="37">
        <v>39</v>
      </c>
      <c r="AT30" s="44">
        <f t="shared" si="2"/>
        <v>138</v>
      </c>
      <c r="AU30" s="43">
        <f t="shared" si="17"/>
        <v>0.86250000000000004</v>
      </c>
      <c r="AV30" s="44"/>
      <c r="AW30">
        <v>82</v>
      </c>
      <c r="AX30" s="39">
        <v>21</v>
      </c>
      <c r="AY30" s="43">
        <f t="shared" si="4"/>
        <v>103</v>
      </c>
      <c r="AZ30" s="43">
        <f t="shared" si="5"/>
        <v>0.76296296296296295</v>
      </c>
      <c r="BA30" s="44"/>
      <c r="BB30" s="47">
        <f t="shared" si="6"/>
        <v>87.494008714596958</v>
      </c>
      <c r="BC30" s="48">
        <f t="shared" si="7"/>
        <v>87.494008714596958</v>
      </c>
      <c r="BD30" s="49" t="str">
        <f t="shared" si="8"/>
        <v>B+</v>
      </c>
      <c r="BE30" s="50">
        <f t="shared" si="12"/>
        <v>3.4</v>
      </c>
      <c r="BF30" s="50"/>
      <c r="BG30" s="51"/>
    </row>
    <row r="31" spans="1:60" x14ac:dyDescent="0.25">
      <c r="A31" s="40" t="s">
        <v>109</v>
      </c>
      <c r="B31" s="1">
        <v>1</v>
      </c>
      <c r="D31" s="25">
        <v>10</v>
      </c>
      <c r="E31" s="25">
        <v>8</v>
      </c>
      <c r="F31" s="25">
        <v>11</v>
      </c>
      <c r="G31" s="25">
        <v>10</v>
      </c>
      <c r="H31" s="25">
        <v>10</v>
      </c>
      <c r="I31" s="25">
        <v>7</v>
      </c>
      <c r="J31" s="25">
        <v>10</v>
      </c>
      <c r="K31" s="25">
        <v>6</v>
      </c>
      <c r="L31" s="25">
        <v>10</v>
      </c>
      <c r="M31" s="25">
        <v>10</v>
      </c>
      <c r="N31" s="25">
        <v>8</v>
      </c>
      <c r="O31" s="25">
        <v>10</v>
      </c>
      <c r="P31" s="25">
        <v>10</v>
      </c>
      <c r="Q31" s="27">
        <v>8</v>
      </c>
      <c r="R31" s="27">
        <v>10</v>
      </c>
      <c r="S31" s="27">
        <v>9</v>
      </c>
      <c r="T31" s="27">
        <v>10</v>
      </c>
      <c r="U31" s="28">
        <v>10</v>
      </c>
      <c r="V31" s="28">
        <v>5</v>
      </c>
      <c r="W31" s="28">
        <v>7</v>
      </c>
      <c r="X31" s="28">
        <v>10</v>
      </c>
      <c r="Y31" s="29">
        <v>10</v>
      </c>
      <c r="Z31" s="29">
        <v>9</v>
      </c>
      <c r="AA31" s="41">
        <f t="shared" si="9"/>
        <v>5</v>
      </c>
      <c r="AB31" s="41">
        <f t="shared" si="13"/>
        <v>6</v>
      </c>
      <c r="AC31" s="42">
        <f t="shared" si="10"/>
        <v>197</v>
      </c>
      <c r="AD31" s="43">
        <f t="shared" si="0"/>
        <v>0.98499999999999999</v>
      </c>
      <c r="AE31" s="44"/>
      <c r="AF31" s="30">
        <v>29</v>
      </c>
      <c r="AG31" s="31">
        <v>27</v>
      </c>
      <c r="AH31" s="32">
        <v>27</v>
      </c>
      <c r="AI31" s="32">
        <v>34</v>
      </c>
      <c r="AJ31" s="33">
        <v>39</v>
      </c>
      <c r="AK31" s="44">
        <f t="shared" si="11"/>
        <v>156</v>
      </c>
      <c r="AL31" s="43">
        <f t="shared" si="1"/>
        <v>0.91764705882352937</v>
      </c>
      <c r="AM31" s="44"/>
      <c r="AN31" s="45">
        <v>45</v>
      </c>
      <c r="AO31" s="35">
        <v>88</v>
      </c>
      <c r="AP31" s="36">
        <v>18</v>
      </c>
      <c r="AQ31" s="46"/>
      <c r="AR31" s="37">
        <v>86</v>
      </c>
      <c r="AS31" s="37">
        <v>38.5</v>
      </c>
      <c r="AT31" s="44">
        <f t="shared" si="2"/>
        <v>124.5</v>
      </c>
      <c r="AU31" s="43">
        <f t="shared" si="17"/>
        <v>0.77812499999999996</v>
      </c>
      <c r="AV31" s="44"/>
      <c r="AW31">
        <v>81</v>
      </c>
      <c r="AX31" s="39">
        <v>26</v>
      </c>
      <c r="AY31" s="43">
        <f t="shared" si="4"/>
        <v>107</v>
      </c>
      <c r="AZ31" s="43">
        <f t="shared" si="5"/>
        <v>0.79259259259259263</v>
      </c>
      <c r="BA31" s="44"/>
      <c r="BB31" s="47">
        <f t="shared" si="6"/>
        <v>85.442478213507627</v>
      </c>
      <c r="BC31" s="48">
        <f t="shared" si="7"/>
        <v>85.442478213507627</v>
      </c>
      <c r="BD31" s="49" t="str">
        <f t="shared" si="8"/>
        <v>B+</v>
      </c>
      <c r="BE31" s="50">
        <f t="shared" si="12"/>
        <v>3.4</v>
      </c>
      <c r="BF31" s="50"/>
      <c r="BG31" s="51"/>
    </row>
    <row r="32" spans="1:60" x14ac:dyDescent="0.25">
      <c r="A32" s="40" t="s">
        <v>110</v>
      </c>
      <c r="B32" s="1">
        <v>1</v>
      </c>
      <c r="D32" s="25">
        <v>10</v>
      </c>
      <c r="E32" s="25">
        <v>8</v>
      </c>
      <c r="F32" s="25">
        <v>11</v>
      </c>
      <c r="G32" s="25">
        <v>10</v>
      </c>
      <c r="H32" s="25">
        <v>10</v>
      </c>
      <c r="I32" s="25">
        <v>7</v>
      </c>
      <c r="J32" s="25">
        <v>10</v>
      </c>
      <c r="K32" s="25">
        <v>9</v>
      </c>
      <c r="L32" s="25">
        <v>10</v>
      </c>
      <c r="M32" s="25">
        <v>10</v>
      </c>
      <c r="N32" s="25">
        <v>6</v>
      </c>
      <c r="O32" s="25">
        <v>0</v>
      </c>
      <c r="P32" s="25">
        <v>0</v>
      </c>
      <c r="Q32" s="27">
        <v>8</v>
      </c>
      <c r="R32" s="27">
        <v>10</v>
      </c>
      <c r="S32" s="27">
        <v>9</v>
      </c>
      <c r="T32" s="27">
        <v>10</v>
      </c>
      <c r="U32" s="28">
        <v>0</v>
      </c>
      <c r="V32" s="28">
        <v>0</v>
      </c>
      <c r="W32" s="28">
        <v>7</v>
      </c>
      <c r="X32" s="28">
        <v>10</v>
      </c>
      <c r="Y32" s="29">
        <v>8</v>
      </c>
      <c r="Z32" s="29">
        <v>0</v>
      </c>
      <c r="AA32" s="41">
        <f t="shared" si="9"/>
        <v>0</v>
      </c>
      <c r="AB32" s="41">
        <f t="shared" si="13"/>
        <v>0</v>
      </c>
      <c r="AC32" s="42">
        <f t="shared" si="10"/>
        <v>163</v>
      </c>
      <c r="AD32" s="43">
        <f t="shared" si="0"/>
        <v>0.81499999999999995</v>
      </c>
      <c r="AE32" s="44"/>
      <c r="AF32" s="30">
        <v>22.5</v>
      </c>
      <c r="AG32" s="31">
        <v>29</v>
      </c>
      <c r="AH32" s="32">
        <v>24</v>
      </c>
      <c r="AI32" s="32">
        <v>28</v>
      </c>
      <c r="AJ32" s="33">
        <v>38</v>
      </c>
      <c r="AK32" s="44">
        <f t="shared" si="11"/>
        <v>141.5</v>
      </c>
      <c r="AL32" s="43">
        <f t="shared" si="1"/>
        <v>0.83235294117647063</v>
      </c>
      <c r="AM32" s="44"/>
      <c r="AN32" s="45">
        <v>46</v>
      </c>
      <c r="AO32" s="35">
        <v>71</v>
      </c>
      <c r="AP32" s="36">
        <v>17</v>
      </c>
      <c r="AQ32" s="46"/>
      <c r="AR32" s="37">
        <v>94</v>
      </c>
      <c r="AS32" s="37">
        <v>34</v>
      </c>
      <c r="AT32" s="44">
        <f t="shared" si="2"/>
        <v>128</v>
      </c>
      <c r="AU32" s="43">
        <f t="shared" si="17"/>
        <v>0.8</v>
      </c>
      <c r="AV32" s="44"/>
      <c r="AW32">
        <v>82</v>
      </c>
      <c r="AX32" s="39">
        <v>26</v>
      </c>
      <c r="AY32" s="43">
        <f t="shared" si="4"/>
        <v>108</v>
      </c>
      <c r="AZ32" s="43">
        <f t="shared" si="5"/>
        <v>0.8</v>
      </c>
      <c r="BA32" s="44"/>
      <c r="BB32" s="47">
        <f t="shared" si="6"/>
        <v>81.068169934640522</v>
      </c>
      <c r="BC32" s="48">
        <f t="shared" si="7"/>
        <v>81.068169934640522</v>
      </c>
      <c r="BD32" s="49" t="str">
        <f t="shared" si="8"/>
        <v>B</v>
      </c>
      <c r="BE32" s="50">
        <f t="shared" si="12"/>
        <v>3</v>
      </c>
      <c r="BF32" s="50"/>
      <c r="BG32" s="51"/>
      <c r="BH32" s="4"/>
    </row>
    <row r="33" spans="1:61" x14ac:dyDescent="0.25">
      <c r="A33" s="40" t="s">
        <v>111</v>
      </c>
      <c r="B33" s="1">
        <v>1</v>
      </c>
      <c r="D33" s="25">
        <v>10</v>
      </c>
      <c r="E33" s="25">
        <v>5</v>
      </c>
      <c r="F33" s="25">
        <v>11</v>
      </c>
      <c r="G33" s="25">
        <v>10</v>
      </c>
      <c r="H33" s="25">
        <v>10</v>
      </c>
      <c r="I33" s="25">
        <v>9</v>
      </c>
      <c r="J33" s="25">
        <v>9</v>
      </c>
      <c r="K33" s="25">
        <v>9</v>
      </c>
      <c r="L33" s="25">
        <v>10</v>
      </c>
      <c r="M33" s="25">
        <v>10</v>
      </c>
      <c r="N33" s="25">
        <v>8</v>
      </c>
      <c r="O33" s="25">
        <v>10</v>
      </c>
      <c r="P33" s="25">
        <v>10</v>
      </c>
      <c r="Q33" s="27">
        <v>7</v>
      </c>
      <c r="R33" s="27">
        <v>10</v>
      </c>
      <c r="S33" s="27">
        <v>10</v>
      </c>
      <c r="T33" s="27">
        <v>0</v>
      </c>
      <c r="U33" s="28">
        <v>0</v>
      </c>
      <c r="V33" s="28">
        <v>10</v>
      </c>
      <c r="W33" s="28">
        <v>10</v>
      </c>
      <c r="X33" s="28">
        <v>10</v>
      </c>
      <c r="Y33" s="29">
        <v>0</v>
      </c>
      <c r="Z33" s="29">
        <v>9</v>
      </c>
      <c r="AA33" s="41">
        <f t="shared" si="9"/>
        <v>0</v>
      </c>
      <c r="AB33" s="41">
        <f t="shared" si="13"/>
        <v>0</v>
      </c>
      <c r="AC33" s="42">
        <f t="shared" si="10"/>
        <v>187</v>
      </c>
      <c r="AD33" s="43">
        <f t="shared" si="0"/>
        <v>0.93500000000000005</v>
      </c>
      <c r="AE33" s="44"/>
      <c r="AF33" s="30">
        <v>28</v>
      </c>
      <c r="AG33" s="31">
        <v>25</v>
      </c>
      <c r="AH33" s="32">
        <v>28</v>
      </c>
      <c r="AI33" s="32">
        <v>36</v>
      </c>
      <c r="AJ33" s="33">
        <v>40</v>
      </c>
      <c r="AK33" s="44">
        <f t="shared" si="11"/>
        <v>157</v>
      </c>
      <c r="AL33" s="43">
        <f t="shared" si="1"/>
        <v>0.92352941176470593</v>
      </c>
      <c r="AM33" s="44"/>
      <c r="AN33" s="45">
        <v>49</v>
      </c>
      <c r="AO33" s="35">
        <v>77</v>
      </c>
      <c r="AP33" s="36">
        <v>21</v>
      </c>
      <c r="AQ33" s="46"/>
      <c r="AR33" s="37">
        <v>89</v>
      </c>
      <c r="AS33" s="37">
        <v>37</v>
      </c>
      <c r="AT33" s="44">
        <f t="shared" si="2"/>
        <v>126</v>
      </c>
      <c r="AU33" s="43">
        <f t="shared" si="17"/>
        <v>0.78749999999999998</v>
      </c>
      <c r="AV33" s="44"/>
      <c r="AW33">
        <v>72</v>
      </c>
      <c r="AX33" s="39">
        <v>27</v>
      </c>
      <c r="AY33" s="43">
        <f t="shared" si="4"/>
        <v>99</v>
      </c>
      <c r="AZ33" s="43">
        <f t="shared" si="5"/>
        <v>0.73333333333333328</v>
      </c>
      <c r="BA33" s="44"/>
      <c r="BB33" s="47">
        <f t="shared" si="6"/>
        <v>84.428366013071894</v>
      </c>
      <c r="BC33" s="48">
        <f t="shared" si="7"/>
        <v>84.428366013071894</v>
      </c>
      <c r="BD33" s="49" t="str">
        <f t="shared" si="8"/>
        <v>B</v>
      </c>
      <c r="BE33" s="50">
        <f t="shared" si="12"/>
        <v>3</v>
      </c>
      <c r="BF33" s="50"/>
      <c r="BG33" s="51"/>
    </row>
    <row r="34" spans="1:61" x14ac:dyDescent="0.25">
      <c r="A34" s="40" t="s">
        <v>112</v>
      </c>
      <c r="B34" s="1">
        <v>1</v>
      </c>
      <c r="D34" s="25">
        <v>10</v>
      </c>
      <c r="E34" s="25">
        <v>9</v>
      </c>
      <c r="F34" s="25">
        <v>11</v>
      </c>
      <c r="G34" s="25">
        <v>10</v>
      </c>
      <c r="H34" s="25">
        <v>10</v>
      </c>
      <c r="I34" s="25">
        <v>8</v>
      </c>
      <c r="J34" s="25">
        <v>8</v>
      </c>
      <c r="K34" s="25">
        <v>8</v>
      </c>
      <c r="L34" s="25">
        <v>10</v>
      </c>
      <c r="M34" s="25">
        <v>10</v>
      </c>
      <c r="N34" s="25">
        <v>7</v>
      </c>
      <c r="O34" s="25">
        <v>10</v>
      </c>
      <c r="P34" s="25">
        <v>10</v>
      </c>
      <c r="Q34" s="27">
        <v>9</v>
      </c>
      <c r="R34" s="27">
        <v>10</v>
      </c>
      <c r="S34" s="27">
        <v>10</v>
      </c>
      <c r="T34" s="27">
        <v>10</v>
      </c>
      <c r="U34" s="28">
        <v>10</v>
      </c>
      <c r="V34" s="28">
        <v>9</v>
      </c>
      <c r="W34" s="28">
        <v>5</v>
      </c>
      <c r="X34" s="28">
        <v>10</v>
      </c>
      <c r="Y34" s="29">
        <v>7</v>
      </c>
      <c r="Z34" s="29">
        <v>9</v>
      </c>
      <c r="AA34" s="41">
        <f t="shared" si="9"/>
        <v>5</v>
      </c>
      <c r="AB34" s="41">
        <f t="shared" si="13"/>
        <v>7</v>
      </c>
      <c r="AC34" s="42">
        <f t="shared" si="10"/>
        <v>198</v>
      </c>
      <c r="AD34" s="43">
        <f t="shared" si="0"/>
        <v>0.99</v>
      </c>
      <c r="AE34" s="44"/>
      <c r="AF34" s="30">
        <v>30</v>
      </c>
      <c r="AG34" s="31">
        <v>27</v>
      </c>
      <c r="AH34" s="32">
        <v>30</v>
      </c>
      <c r="AI34" s="32">
        <v>35</v>
      </c>
      <c r="AJ34" s="33">
        <v>40</v>
      </c>
      <c r="AK34" s="44">
        <f t="shared" si="11"/>
        <v>162</v>
      </c>
      <c r="AL34" s="43">
        <f t="shared" si="1"/>
        <v>0.95294117647058818</v>
      </c>
      <c r="AM34" s="44"/>
      <c r="AN34" s="45">
        <v>47</v>
      </c>
      <c r="AO34" s="35">
        <v>86</v>
      </c>
      <c r="AP34" s="36">
        <v>24</v>
      </c>
      <c r="AQ34" s="46"/>
      <c r="AR34" s="37">
        <v>100</v>
      </c>
      <c r="AS34" s="37">
        <v>45</v>
      </c>
      <c r="AT34" s="44">
        <f t="shared" si="2"/>
        <v>145</v>
      </c>
      <c r="AU34" s="43">
        <f t="shared" si="17"/>
        <v>0.90625</v>
      </c>
      <c r="AV34" s="44"/>
      <c r="AW34">
        <v>87</v>
      </c>
      <c r="AX34" s="39">
        <v>25</v>
      </c>
      <c r="AY34" s="43">
        <f t="shared" si="4"/>
        <v>112</v>
      </c>
      <c r="AZ34" s="43">
        <f t="shared" si="5"/>
        <v>0.82962962962962961</v>
      </c>
      <c r="BA34" s="44"/>
      <c r="BB34" s="47">
        <f t="shared" si="6"/>
        <v>91.589008714596957</v>
      </c>
      <c r="BC34" s="48">
        <f t="shared" si="7"/>
        <v>91.589008714596957</v>
      </c>
      <c r="BD34" s="49" t="str">
        <f t="shared" si="8"/>
        <v>A</v>
      </c>
      <c r="BE34" s="50">
        <f t="shared" si="12"/>
        <v>4</v>
      </c>
      <c r="BF34" s="50"/>
      <c r="BG34" s="51"/>
    </row>
    <row r="35" spans="1:61" x14ac:dyDescent="0.25">
      <c r="A35" s="40" t="s">
        <v>113</v>
      </c>
      <c r="B35" s="1">
        <v>1</v>
      </c>
      <c r="D35" s="25">
        <v>10</v>
      </c>
      <c r="E35" s="25">
        <v>8</v>
      </c>
      <c r="F35" s="25">
        <v>10</v>
      </c>
      <c r="G35" s="25">
        <v>10</v>
      </c>
      <c r="H35" s="25">
        <v>10</v>
      </c>
      <c r="I35" s="25">
        <v>7</v>
      </c>
      <c r="J35" s="25">
        <v>8</v>
      </c>
      <c r="K35" s="25">
        <v>8</v>
      </c>
      <c r="L35" s="25">
        <v>10</v>
      </c>
      <c r="M35" s="25">
        <v>10</v>
      </c>
      <c r="N35" s="25">
        <v>6</v>
      </c>
      <c r="O35" s="25">
        <v>10</v>
      </c>
      <c r="P35" s="25">
        <v>10</v>
      </c>
      <c r="Q35" s="27">
        <v>7</v>
      </c>
      <c r="R35" s="27">
        <v>10</v>
      </c>
      <c r="S35" s="27">
        <v>9</v>
      </c>
      <c r="T35" s="27">
        <v>0</v>
      </c>
      <c r="U35" s="28">
        <v>0</v>
      </c>
      <c r="V35" s="28">
        <v>0</v>
      </c>
      <c r="W35" s="28">
        <v>5</v>
      </c>
      <c r="X35" s="28">
        <v>0</v>
      </c>
      <c r="Y35" s="29">
        <v>0</v>
      </c>
      <c r="Z35" s="29">
        <v>0</v>
      </c>
      <c r="AA35" s="41">
        <f t="shared" si="9"/>
        <v>0</v>
      </c>
      <c r="AB35" s="41">
        <f t="shared" si="13"/>
        <v>0</v>
      </c>
      <c r="AC35" s="42">
        <f t="shared" si="10"/>
        <v>148</v>
      </c>
      <c r="AD35" s="43">
        <f t="shared" si="0"/>
        <v>0.74</v>
      </c>
      <c r="AE35" s="44"/>
      <c r="AF35" s="30">
        <v>26</v>
      </c>
      <c r="AG35" s="31">
        <v>23</v>
      </c>
      <c r="AH35" s="32">
        <v>28</v>
      </c>
      <c r="AI35" s="32">
        <v>0</v>
      </c>
      <c r="AJ35" s="33">
        <v>40</v>
      </c>
      <c r="AK35" s="44">
        <f t="shared" si="11"/>
        <v>117</v>
      </c>
      <c r="AL35" s="43">
        <f t="shared" si="1"/>
        <v>0.68823529411764706</v>
      </c>
      <c r="AM35" s="44"/>
      <c r="AN35" s="45">
        <v>39</v>
      </c>
      <c r="AO35" s="35">
        <v>55</v>
      </c>
      <c r="AP35" s="36">
        <v>13</v>
      </c>
      <c r="AQ35" s="46"/>
      <c r="AR35" s="37">
        <v>95</v>
      </c>
      <c r="AS35" s="37">
        <v>28</v>
      </c>
      <c r="AT35" s="44">
        <f t="shared" si="2"/>
        <v>123</v>
      </c>
      <c r="AU35" s="43">
        <f t="shared" si="17"/>
        <v>0.76875000000000004</v>
      </c>
      <c r="AV35" s="44"/>
      <c r="AW35">
        <v>50</v>
      </c>
      <c r="AX35" s="39">
        <v>0</v>
      </c>
      <c r="AY35" s="43">
        <f t="shared" si="4"/>
        <v>50</v>
      </c>
      <c r="AZ35" s="43">
        <f t="shared" si="5"/>
        <v>0.37037037037037035</v>
      </c>
      <c r="BA35" s="44"/>
      <c r="BB35" s="47">
        <f t="shared" si="6"/>
        <v>62.127854030501091</v>
      </c>
      <c r="BC35" s="48">
        <f t="shared" si="7"/>
        <v>62.127854030501098</v>
      </c>
      <c r="BD35" s="49" t="str">
        <f t="shared" si="8"/>
        <v>D</v>
      </c>
      <c r="BE35" s="50">
        <f t="shared" si="12"/>
        <v>1</v>
      </c>
      <c r="BF35" s="50"/>
      <c r="BG35" s="51"/>
    </row>
    <row r="36" spans="1:61" x14ac:dyDescent="0.25">
      <c r="A36" s="40" t="s">
        <v>114</v>
      </c>
      <c r="B36" s="1">
        <v>1</v>
      </c>
      <c r="D36" s="25">
        <v>10</v>
      </c>
      <c r="E36" s="25">
        <v>8</v>
      </c>
      <c r="F36" s="25">
        <v>11</v>
      </c>
      <c r="G36" s="25">
        <v>10</v>
      </c>
      <c r="H36" s="25">
        <v>10</v>
      </c>
      <c r="I36" s="25">
        <v>9</v>
      </c>
      <c r="J36" s="25">
        <v>9</v>
      </c>
      <c r="K36" s="25">
        <v>10</v>
      </c>
      <c r="L36" s="25">
        <v>10</v>
      </c>
      <c r="M36" s="25">
        <v>10</v>
      </c>
      <c r="N36" s="25">
        <v>7</v>
      </c>
      <c r="O36" s="25">
        <v>10</v>
      </c>
      <c r="P36" s="25">
        <v>10</v>
      </c>
      <c r="Q36" s="27">
        <v>8</v>
      </c>
      <c r="R36" s="27">
        <v>10</v>
      </c>
      <c r="S36" s="27">
        <v>10</v>
      </c>
      <c r="T36" s="27">
        <v>9</v>
      </c>
      <c r="U36" s="28">
        <v>0</v>
      </c>
      <c r="V36" s="28">
        <v>8</v>
      </c>
      <c r="W36" s="28">
        <v>8</v>
      </c>
      <c r="X36" s="28">
        <v>10</v>
      </c>
      <c r="Y36" s="29">
        <v>9</v>
      </c>
      <c r="Z36" s="29">
        <v>9</v>
      </c>
      <c r="AA36" s="41">
        <f t="shared" ref="AA36:AA52" si="18">SMALL($D36:$Z36,1)</f>
        <v>0</v>
      </c>
      <c r="AB36" s="41">
        <f t="shared" si="13"/>
        <v>7</v>
      </c>
      <c r="AC36" s="42">
        <f t="shared" si="10"/>
        <v>198</v>
      </c>
      <c r="AD36" s="43">
        <f t="shared" ref="AD36:AD53" si="19">IF(AC36/$AC$58&gt;1,1,AC36/$AC$58)</f>
        <v>0.99</v>
      </c>
      <c r="AE36" s="44"/>
      <c r="AF36" s="30">
        <v>25.5</v>
      </c>
      <c r="AG36" s="31">
        <v>28</v>
      </c>
      <c r="AH36" s="32">
        <v>27</v>
      </c>
      <c r="AI36" s="32">
        <v>22.2</v>
      </c>
      <c r="AJ36" s="33">
        <v>40</v>
      </c>
      <c r="AK36" s="44">
        <f t="shared" si="11"/>
        <v>142.69999999999999</v>
      </c>
      <c r="AL36" s="43">
        <f t="shared" ref="AL36:AL53" si="20">AK36/$AK$58</f>
        <v>0.8394117647058823</v>
      </c>
      <c r="AM36" s="44"/>
      <c r="AN36" s="45">
        <v>47</v>
      </c>
      <c r="AO36" s="35">
        <v>84.5</v>
      </c>
      <c r="AP36" s="36">
        <v>21</v>
      </c>
      <c r="AQ36" s="46"/>
      <c r="AR36" s="37">
        <v>94</v>
      </c>
      <c r="AS36" s="37">
        <v>33.5</v>
      </c>
      <c r="AT36" s="44">
        <f t="shared" si="2"/>
        <v>127.5</v>
      </c>
      <c r="AU36" s="43">
        <f t="shared" si="17"/>
        <v>0.796875</v>
      </c>
      <c r="AV36" s="44"/>
      <c r="AW36">
        <v>69</v>
      </c>
      <c r="AX36" s="39">
        <v>28</v>
      </c>
      <c r="AY36" s="43">
        <f t="shared" si="4"/>
        <v>97</v>
      </c>
      <c r="AZ36" s="43">
        <f t="shared" ref="AZ36:AZ53" si="21">IF($AY$58&gt;0,AY36/$AY$58,0)</f>
        <v>0.71851851851851856</v>
      </c>
      <c r="BA36" s="44"/>
      <c r="BB36" s="47">
        <f t="shared" ref="BB36:BB52" si="22">AD36*$AD$1+AL36*$AL$1+IF($AN$58&gt;0,AN36/$AN$58*$AN$1,0)+IF($AO$58&gt;0,AO36/$AO$58*$AO$1,0)+IF($AP$58&gt;0,AP36/$AP$58*$AP$1,0)+AU36*$AU$1+AZ36*$AZ$1</f>
        <v>83.379809368191729</v>
      </c>
      <c r="BC36" s="48">
        <f t="shared" ref="BC36:BC53" si="23">+BB36/$BB$58*100+BF36</f>
        <v>83.379809368191729</v>
      </c>
      <c r="BD36" s="49" t="str">
        <f t="shared" ref="BD36:BD53" si="24">VLOOKUP(BC36,$BD$65:$BE$76,2)</f>
        <v>B</v>
      </c>
      <c r="BE36" s="50">
        <f t="shared" si="12"/>
        <v>3</v>
      </c>
      <c r="BF36" s="50"/>
      <c r="BG36" s="51"/>
    </row>
    <row r="37" spans="1:61" x14ac:dyDescent="0.25">
      <c r="A37" s="40" t="s">
        <v>115</v>
      </c>
      <c r="B37" s="1">
        <v>1</v>
      </c>
      <c r="D37" s="25">
        <v>10</v>
      </c>
      <c r="E37" s="25">
        <v>9</v>
      </c>
      <c r="F37" s="25">
        <v>10</v>
      </c>
      <c r="G37" s="25">
        <v>10</v>
      </c>
      <c r="H37" s="25">
        <v>10</v>
      </c>
      <c r="I37" s="25">
        <v>8</v>
      </c>
      <c r="J37" s="25">
        <v>9</v>
      </c>
      <c r="K37" s="25">
        <v>4</v>
      </c>
      <c r="L37" s="25">
        <v>10</v>
      </c>
      <c r="M37" s="25">
        <v>10</v>
      </c>
      <c r="N37" s="25">
        <v>8</v>
      </c>
      <c r="O37" s="25">
        <v>10</v>
      </c>
      <c r="P37" s="25">
        <v>10</v>
      </c>
      <c r="Q37" s="27">
        <v>0</v>
      </c>
      <c r="R37" s="27">
        <v>10</v>
      </c>
      <c r="S37" s="27">
        <v>9</v>
      </c>
      <c r="T37" s="27">
        <v>9</v>
      </c>
      <c r="U37" s="28">
        <v>10</v>
      </c>
      <c r="V37" s="28">
        <v>7</v>
      </c>
      <c r="W37" s="28">
        <v>9</v>
      </c>
      <c r="X37" s="28">
        <v>10</v>
      </c>
      <c r="Y37" s="29">
        <v>9</v>
      </c>
      <c r="Z37" s="29">
        <v>6</v>
      </c>
      <c r="AA37" s="41">
        <f t="shared" si="18"/>
        <v>0</v>
      </c>
      <c r="AB37" s="41">
        <f t="shared" si="13"/>
        <v>4</v>
      </c>
      <c r="AC37" s="42">
        <f t="shared" si="10"/>
        <v>193</v>
      </c>
      <c r="AD37" s="43">
        <f t="shared" si="19"/>
        <v>0.96499999999999997</v>
      </c>
      <c r="AE37" s="44"/>
      <c r="AF37" s="30">
        <v>30</v>
      </c>
      <c r="AG37" s="31">
        <v>25</v>
      </c>
      <c r="AH37" s="32">
        <v>27</v>
      </c>
      <c r="AI37" s="32">
        <v>37</v>
      </c>
      <c r="AJ37" s="33">
        <v>40</v>
      </c>
      <c r="AK37" s="44">
        <f t="shared" si="11"/>
        <v>159</v>
      </c>
      <c r="AL37" s="43">
        <f t="shared" si="20"/>
        <v>0.93529411764705883</v>
      </c>
      <c r="AM37" s="44"/>
      <c r="AN37" s="45">
        <v>44</v>
      </c>
      <c r="AO37" s="35">
        <v>90</v>
      </c>
      <c r="AP37" s="36">
        <v>19</v>
      </c>
      <c r="AQ37" s="46"/>
      <c r="AR37" s="37">
        <v>102</v>
      </c>
      <c r="AS37" s="37">
        <v>42.5</v>
      </c>
      <c r="AT37" s="44">
        <f t="shared" si="2"/>
        <v>144.5</v>
      </c>
      <c r="AU37" s="43">
        <f t="shared" si="17"/>
        <v>0.90312499999999996</v>
      </c>
      <c r="AV37" s="44"/>
      <c r="AW37">
        <v>80</v>
      </c>
      <c r="AX37" s="39">
        <v>28</v>
      </c>
      <c r="AY37" s="43">
        <f t="shared" si="4"/>
        <v>108</v>
      </c>
      <c r="AZ37" s="43">
        <f t="shared" si="21"/>
        <v>0.8</v>
      </c>
      <c r="BA37" s="44"/>
      <c r="BB37" s="47">
        <f t="shared" si="22"/>
        <v>88.53838235294117</v>
      </c>
      <c r="BC37" s="48">
        <f t="shared" si="23"/>
        <v>88.53838235294117</v>
      </c>
      <c r="BD37" s="49" t="str">
        <f t="shared" si="24"/>
        <v>A-</v>
      </c>
      <c r="BE37" s="50">
        <f t="shared" si="12"/>
        <v>3.7</v>
      </c>
      <c r="BF37" s="50"/>
      <c r="BG37" s="51"/>
    </row>
    <row r="38" spans="1:61" x14ac:dyDescent="0.25">
      <c r="A38" s="40" t="s">
        <v>116</v>
      </c>
      <c r="B38" s="1">
        <v>1</v>
      </c>
      <c r="D38" s="25">
        <v>10</v>
      </c>
      <c r="E38" s="25">
        <v>9</v>
      </c>
      <c r="F38" s="25">
        <v>11</v>
      </c>
      <c r="G38" s="25">
        <v>10</v>
      </c>
      <c r="H38" s="25">
        <v>10</v>
      </c>
      <c r="I38" s="25">
        <v>9</v>
      </c>
      <c r="J38" s="25">
        <v>9</v>
      </c>
      <c r="K38" s="25">
        <v>10</v>
      </c>
      <c r="L38" s="25">
        <v>10</v>
      </c>
      <c r="M38" s="25">
        <v>10</v>
      </c>
      <c r="N38" s="25">
        <v>8</v>
      </c>
      <c r="O38" s="25">
        <v>10</v>
      </c>
      <c r="P38" s="25">
        <v>10</v>
      </c>
      <c r="Q38" s="27">
        <v>8</v>
      </c>
      <c r="R38" s="27">
        <v>10</v>
      </c>
      <c r="S38" s="27">
        <v>8</v>
      </c>
      <c r="T38" s="27">
        <v>9</v>
      </c>
      <c r="U38" s="28">
        <v>10</v>
      </c>
      <c r="V38" s="28">
        <v>5</v>
      </c>
      <c r="W38" s="28">
        <v>7</v>
      </c>
      <c r="X38" s="28">
        <v>10</v>
      </c>
      <c r="Y38" s="29">
        <v>8</v>
      </c>
      <c r="Z38" s="29">
        <v>8</v>
      </c>
      <c r="AA38" s="41">
        <f t="shared" si="18"/>
        <v>5</v>
      </c>
      <c r="AB38" s="41">
        <f t="shared" si="13"/>
        <v>7</v>
      </c>
      <c r="AC38" s="42">
        <f t="shared" si="10"/>
        <v>197</v>
      </c>
      <c r="AD38" s="43">
        <f t="shared" si="19"/>
        <v>0.98499999999999999</v>
      </c>
      <c r="AE38" s="44"/>
      <c r="AF38" s="30">
        <v>21.5</v>
      </c>
      <c r="AG38" s="31">
        <v>24</v>
      </c>
      <c r="AH38" s="32">
        <v>30</v>
      </c>
      <c r="AI38" s="32">
        <v>32</v>
      </c>
      <c r="AJ38" s="33">
        <v>40</v>
      </c>
      <c r="AK38" s="44">
        <f t="shared" si="11"/>
        <v>147.5</v>
      </c>
      <c r="AL38" s="43">
        <f t="shared" si="20"/>
        <v>0.86764705882352944</v>
      </c>
      <c r="AM38" s="44"/>
      <c r="AN38" s="45">
        <v>43</v>
      </c>
      <c r="AO38" s="35">
        <v>75.5</v>
      </c>
      <c r="AP38" s="36">
        <v>18</v>
      </c>
      <c r="AQ38" s="46"/>
      <c r="AR38" s="37">
        <v>85</v>
      </c>
      <c r="AS38" s="37">
        <v>28</v>
      </c>
      <c r="AT38" s="44">
        <f t="shared" si="2"/>
        <v>113</v>
      </c>
      <c r="AU38" s="43">
        <f t="shared" si="17"/>
        <v>0.70625000000000004</v>
      </c>
      <c r="AV38" s="44"/>
      <c r="AW38">
        <v>85</v>
      </c>
      <c r="AX38" s="39">
        <v>26</v>
      </c>
      <c r="AY38" s="43">
        <f t="shared" si="4"/>
        <v>111</v>
      </c>
      <c r="AZ38" s="43">
        <f t="shared" si="21"/>
        <v>0.82222222222222219</v>
      </c>
      <c r="BA38" s="44"/>
      <c r="BB38" s="47">
        <f>AD38*$AD$1+AL38*$AL$1+IF($AN$58&gt;0,AN38/$AN$58*$AN$1,0)+IF($AO$58&gt;0,AO38/$AO$58*$AO$1,0)+IF($AP$58&gt;0,AP38/$AP$58*$AP$1,0)+AU38*$AU$1+AZ38*$AZ$1</f>
        <v>82.234607843137255</v>
      </c>
      <c r="BC38" s="48">
        <f t="shared" si="23"/>
        <v>82.234607843137255</v>
      </c>
      <c r="BD38" s="49" t="str">
        <f t="shared" si="24"/>
        <v>B</v>
      </c>
      <c r="BE38" s="50">
        <f t="shared" si="12"/>
        <v>3</v>
      </c>
      <c r="BF38" s="50"/>
      <c r="BG38" s="51"/>
      <c r="BH38" s="4"/>
      <c r="BI38" s="4"/>
    </row>
    <row r="39" spans="1:61" x14ac:dyDescent="0.25">
      <c r="A39" s="40" t="s">
        <v>117</v>
      </c>
      <c r="B39" s="1">
        <v>1</v>
      </c>
      <c r="D39" s="25">
        <v>10</v>
      </c>
      <c r="E39" s="25">
        <v>9</v>
      </c>
      <c r="F39" s="25">
        <v>11</v>
      </c>
      <c r="G39" s="25">
        <v>10</v>
      </c>
      <c r="H39" s="25">
        <v>10</v>
      </c>
      <c r="I39" s="25">
        <v>7</v>
      </c>
      <c r="J39" s="25">
        <v>8</v>
      </c>
      <c r="K39" s="25">
        <v>6</v>
      </c>
      <c r="L39" s="25">
        <v>10</v>
      </c>
      <c r="M39" s="25">
        <v>10</v>
      </c>
      <c r="N39" s="25">
        <v>6</v>
      </c>
      <c r="O39" s="25">
        <v>10</v>
      </c>
      <c r="P39" s="25">
        <v>10</v>
      </c>
      <c r="Q39" s="27">
        <v>10</v>
      </c>
      <c r="R39" s="27">
        <v>10</v>
      </c>
      <c r="S39" s="27">
        <v>9</v>
      </c>
      <c r="T39" s="27">
        <v>10</v>
      </c>
      <c r="U39" s="28">
        <v>10</v>
      </c>
      <c r="V39" s="28">
        <v>6</v>
      </c>
      <c r="W39" s="28">
        <v>6</v>
      </c>
      <c r="X39" s="28">
        <v>10</v>
      </c>
      <c r="Y39" s="29">
        <v>7</v>
      </c>
      <c r="Z39" s="29">
        <v>7</v>
      </c>
      <c r="AA39" s="41">
        <f t="shared" si="18"/>
        <v>6</v>
      </c>
      <c r="AB39" s="41">
        <f t="shared" si="13"/>
        <v>6</v>
      </c>
      <c r="AC39" s="42">
        <f t="shared" si="10"/>
        <v>190</v>
      </c>
      <c r="AD39" s="43">
        <f t="shared" si="19"/>
        <v>0.95</v>
      </c>
      <c r="AE39" s="44"/>
      <c r="AF39" s="30">
        <v>24</v>
      </c>
      <c r="AG39" s="31">
        <v>29</v>
      </c>
      <c r="AH39" s="32">
        <v>30</v>
      </c>
      <c r="AI39" s="32">
        <v>38</v>
      </c>
      <c r="AJ39" s="33">
        <v>39</v>
      </c>
      <c r="AK39" s="44">
        <f t="shared" si="11"/>
        <v>160</v>
      </c>
      <c r="AL39" s="43">
        <f t="shared" si="20"/>
        <v>0.94117647058823528</v>
      </c>
      <c r="AM39" s="44"/>
      <c r="AN39" s="45">
        <v>48</v>
      </c>
      <c r="AO39" s="35">
        <v>51</v>
      </c>
      <c r="AP39" s="36">
        <v>23</v>
      </c>
      <c r="AQ39" s="46"/>
      <c r="AR39" s="37">
        <v>96</v>
      </c>
      <c r="AS39" s="37">
        <v>38</v>
      </c>
      <c r="AT39" s="44">
        <f t="shared" si="2"/>
        <v>134</v>
      </c>
      <c r="AU39" s="43">
        <f t="shared" si="17"/>
        <v>0.83750000000000002</v>
      </c>
      <c r="AV39" s="44"/>
      <c r="AW39">
        <v>89</v>
      </c>
      <c r="AX39" s="39">
        <v>25</v>
      </c>
      <c r="AY39" s="43">
        <f t="shared" si="4"/>
        <v>114</v>
      </c>
      <c r="AZ39" s="43">
        <f t="shared" si="21"/>
        <v>0.84444444444444444</v>
      </c>
      <c r="BA39" s="44"/>
      <c r="BB39" s="47">
        <f t="shared" si="22"/>
        <v>86.757973856209148</v>
      </c>
      <c r="BC39" s="48">
        <f t="shared" si="23"/>
        <v>86.757973856209148</v>
      </c>
      <c r="BD39" s="49" t="str">
        <f t="shared" si="24"/>
        <v>B+</v>
      </c>
      <c r="BE39" s="50">
        <f t="shared" si="12"/>
        <v>3.4</v>
      </c>
      <c r="BF39" s="50"/>
      <c r="BG39" s="51"/>
      <c r="BH39" s="4"/>
    </row>
    <row r="40" spans="1:61" x14ac:dyDescent="0.25">
      <c r="A40" s="40" t="s">
        <v>118</v>
      </c>
      <c r="B40" s="1">
        <v>1</v>
      </c>
      <c r="D40" s="25">
        <v>10</v>
      </c>
      <c r="E40" s="25">
        <v>5</v>
      </c>
      <c r="F40" s="25">
        <v>9</v>
      </c>
      <c r="G40" s="25">
        <v>10</v>
      </c>
      <c r="H40" s="25">
        <v>10</v>
      </c>
      <c r="I40" s="25">
        <v>9</v>
      </c>
      <c r="J40" s="25">
        <v>8</v>
      </c>
      <c r="K40" s="25">
        <v>7</v>
      </c>
      <c r="L40" s="25">
        <v>10</v>
      </c>
      <c r="M40" s="25">
        <v>10</v>
      </c>
      <c r="N40" s="25">
        <v>8</v>
      </c>
      <c r="O40" s="25">
        <v>10</v>
      </c>
      <c r="P40" s="25">
        <v>10</v>
      </c>
      <c r="Q40" s="27">
        <v>5</v>
      </c>
      <c r="R40" s="27">
        <v>10</v>
      </c>
      <c r="S40" s="27">
        <v>7</v>
      </c>
      <c r="T40" s="27">
        <v>8</v>
      </c>
      <c r="U40" s="28">
        <v>0</v>
      </c>
      <c r="V40" s="28">
        <v>7</v>
      </c>
      <c r="W40" s="28">
        <v>4</v>
      </c>
      <c r="X40" s="28">
        <v>10</v>
      </c>
      <c r="Y40" s="29">
        <v>7</v>
      </c>
      <c r="Z40" s="29">
        <v>6</v>
      </c>
      <c r="AA40" s="41">
        <f t="shared" si="18"/>
        <v>0</v>
      </c>
      <c r="AB40" s="41">
        <f t="shared" si="13"/>
        <v>4</v>
      </c>
      <c r="AC40" s="42">
        <f t="shared" si="10"/>
        <v>176</v>
      </c>
      <c r="AD40" s="43">
        <f t="shared" si="19"/>
        <v>0.88</v>
      </c>
      <c r="AE40" s="44"/>
      <c r="AF40" s="30">
        <v>9</v>
      </c>
      <c r="AG40" s="31">
        <v>30</v>
      </c>
      <c r="AH40" s="32">
        <v>30</v>
      </c>
      <c r="AI40" s="32">
        <v>34</v>
      </c>
      <c r="AJ40" s="33">
        <v>40</v>
      </c>
      <c r="AK40" s="44">
        <f t="shared" si="11"/>
        <v>143</v>
      </c>
      <c r="AL40" s="43">
        <f t="shared" si="20"/>
        <v>0.8411764705882353</v>
      </c>
      <c r="AM40" s="44"/>
      <c r="AN40" s="45">
        <v>23</v>
      </c>
      <c r="AO40" s="35">
        <v>63.5</v>
      </c>
      <c r="AP40" s="36">
        <v>22</v>
      </c>
      <c r="AQ40" s="46"/>
      <c r="AR40" s="37">
        <v>92</v>
      </c>
      <c r="AS40" s="37">
        <v>34</v>
      </c>
      <c r="AT40" s="44">
        <f t="shared" si="2"/>
        <v>126</v>
      </c>
      <c r="AU40" s="43">
        <f t="shared" si="17"/>
        <v>0.78749999999999998</v>
      </c>
      <c r="AV40" s="44"/>
      <c r="AW40">
        <v>84</v>
      </c>
      <c r="AX40" s="39">
        <v>27</v>
      </c>
      <c r="AY40" s="43">
        <f t="shared" si="4"/>
        <v>111</v>
      </c>
      <c r="AZ40" s="43">
        <f t="shared" si="21"/>
        <v>0.82222222222222219</v>
      </c>
      <c r="BA40" s="44"/>
      <c r="BB40" s="47">
        <f t="shared" si="22"/>
        <v>78.333529411764715</v>
      </c>
      <c r="BC40" s="48">
        <f t="shared" si="23"/>
        <v>78.333529411764715</v>
      </c>
      <c r="BD40" s="49" t="str">
        <f t="shared" si="24"/>
        <v>B-</v>
      </c>
      <c r="BE40" s="50">
        <f t="shared" si="12"/>
        <v>2.7</v>
      </c>
      <c r="BF40" s="50"/>
      <c r="BG40" s="51"/>
    </row>
    <row r="41" spans="1:61" x14ac:dyDescent="0.25">
      <c r="A41" s="40" t="s">
        <v>119</v>
      </c>
      <c r="B41" s="1">
        <v>1</v>
      </c>
      <c r="D41" s="25">
        <v>10</v>
      </c>
      <c r="E41" s="25">
        <v>9</v>
      </c>
      <c r="F41" s="25">
        <v>10</v>
      </c>
      <c r="G41" s="25">
        <v>10</v>
      </c>
      <c r="H41" s="25">
        <v>10</v>
      </c>
      <c r="I41" s="25">
        <v>10</v>
      </c>
      <c r="J41" s="25">
        <v>10</v>
      </c>
      <c r="K41" s="25">
        <v>9</v>
      </c>
      <c r="L41" s="25">
        <v>10</v>
      </c>
      <c r="M41" s="25">
        <v>10</v>
      </c>
      <c r="N41" s="25">
        <v>6</v>
      </c>
      <c r="O41" s="25">
        <v>10</v>
      </c>
      <c r="P41" s="25">
        <v>10</v>
      </c>
      <c r="Q41" s="27">
        <v>9</v>
      </c>
      <c r="R41" s="27">
        <v>10</v>
      </c>
      <c r="S41" s="27">
        <v>10</v>
      </c>
      <c r="T41" s="27">
        <v>10</v>
      </c>
      <c r="U41" s="28">
        <v>10</v>
      </c>
      <c r="V41" s="28">
        <v>9</v>
      </c>
      <c r="W41" s="28">
        <v>10</v>
      </c>
      <c r="X41" s="28">
        <v>10</v>
      </c>
      <c r="Y41" s="29">
        <v>0</v>
      </c>
      <c r="Z41" s="29">
        <v>9</v>
      </c>
      <c r="AA41" s="41">
        <f t="shared" si="18"/>
        <v>0</v>
      </c>
      <c r="AB41" s="41">
        <f t="shared" si="13"/>
        <v>6</v>
      </c>
      <c r="AC41" s="42">
        <f t="shared" si="10"/>
        <v>205</v>
      </c>
      <c r="AD41" s="43">
        <f t="shared" si="19"/>
        <v>1</v>
      </c>
      <c r="AE41" s="44"/>
      <c r="AF41" s="30">
        <v>24</v>
      </c>
      <c r="AG41" s="31">
        <v>27</v>
      </c>
      <c r="AH41" s="32">
        <v>28</v>
      </c>
      <c r="AI41" s="32">
        <v>35</v>
      </c>
      <c r="AJ41" s="33">
        <v>39</v>
      </c>
      <c r="AK41" s="44">
        <f t="shared" si="11"/>
        <v>153</v>
      </c>
      <c r="AL41" s="43">
        <f t="shared" si="20"/>
        <v>0.9</v>
      </c>
      <c r="AM41" s="44"/>
      <c r="AN41" s="45">
        <v>47</v>
      </c>
      <c r="AO41" s="35">
        <v>76</v>
      </c>
      <c r="AP41" s="36">
        <v>24</v>
      </c>
      <c r="AQ41" s="46"/>
      <c r="AR41" s="37">
        <v>89</v>
      </c>
      <c r="AS41" s="37">
        <v>33</v>
      </c>
      <c r="AT41" s="44">
        <f t="shared" si="2"/>
        <v>122</v>
      </c>
      <c r="AU41" s="43">
        <f t="shared" si="17"/>
        <v>0.76249999999999996</v>
      </c>
      <c r="AV41" s="44"/>
      <c r="AW41">
        <v>82</v>
      </c>
      <c r="AX41" s="39">
        <v>13</v>
      </c>
      <c r="AY41" s="43">
        <f t="shared" si="4"/>
        <v>95</v>
      </c>
      <c r="AZ41" s="43">
        <f t="shared" si="21"/>
        <v>0.70370370370370372</v>
      </c>
      <c r="BA41" s="44"/>
      <c r="BB41" s="47">
        <f>AD41*$AD$1+AL41*$AL$1+IF($AN$58&gt;0,AN41/$AN$58*$AN$1,0)+IF($AO$58&gt;0,AO41/$AO$58*$AO$1,0)+IF($AP$58&gt;0,AP41/$AP$58*$AP$1,0)+AU41*$AU$1+AZ41*$AZ$1</f>
        <v>83.718148148148146</v>
      </c>
      <c r="BC41" s="48">
        <f t="shared" si="23"/>
        <v>83.718148148148146</v>
      </c>
      <c r="BD41" s="49" t="str">
        <f t="shared" si="24"/>
        <v>B</v>
      </c>
      <c r="BE41" s="50">
        <f t="shared" si="12"/>
        <v>3</v>
      </c>
      <c r="BF41" s="50"/>
      <c r="BG41" s="51"/>
    </row>
    <row r="42" spans="1:61" x14ac:dyDescent="0.25">
      <c r="A42" s="40" t="s">
        <v>120</v>
      </c>
      <c r="B42" s="1">
        <v>1</v>
      </c>
      <c r="D42" s="25">
        <v>10</v>
      </c>
      <c r="E42" s="25">
        <v>9</v>
      </c>
      <c r="F42" s="25">
        <v>11</v>
      </c>
      <c r="G42" s="25">
        <v>10</v>
      </c>
      <c r="H42" s="25">
        <v>10</v>
      </c>
      <c r="I42" s="25">
        <v>8</v>
      </c>
      <c r="J42" s="25">
        <v>9</v>
      </c>
      <c r="K42" s="25">
        <v>10</v>
      </c>
      <c r="L42" s="25">
        <v>10</v>
      </c>
      <c r="M42" s="25">
        <v>10</v>
      </c>
      <c r="N42" s="25">
        <v>6</v>
      </c>
      <c r="O42" s="25">
        <v>10</v>
      </c>
      <c r="P42" s="25">
        <v>10</v>
      </c>
      <c r="Q42" s="27">
        <v>8</v>
      </c>
      <c r="R42" s="27">
        <v>10</v>
      </c>
      <c r="S42" s="27">
        <v>9</v>
      </c>
      <c r="T42" s="27">
        <v>10</v>
      </c>
      <c r="U42" s="28">
        <v>10</v>
      </c>
      <c r="V42" s="28">
        <v>7</v>
      </c>
      <c r="W42" s="28">
        <v>7</v>
      </c>
      <c r="X42" s="28">
        <v>10</v>
      </c>
      <c r="Y42" s="29">
        <v>6</v>
      </c>
      <c r="Z42" s="29">
        <v>8</v>
      </c>
      <c r="AA42" s="41">
        <f t="shared" si="18"/>
        <v>6</v>
      </c>
      <c r="AB42" s="41">
        <f t="shared" si="13"/>
        <v>6</v>
      </c>
      <c r="AC42" s="42">
        <f t="shared" si="10"/>
        <v>196</v>
      </c>
      <c r="AD42" s="43">
        <f t="shared" si="19"/>
        <v>0.98</v>
      </c>
      <c r="AE42" s="44"/>
      <c r="AF42" s="30">
        <v>28</v>
      </c>
      <c r="AG42" s="31">
        <v>28</v>
      </c>
      <c r="AH42" s="32">
        <v>30</v>
      </c>
      <c r="AI42" s="32">
        <v>39</v>
      </c>
      <c r="AJ42" s="33">
        <v>38</v>
      </c>
      <c r="AK42" s="44">
        <f t="shared" si="11"/>
        <v>163</v>
      </c>
      <c r="AL42" s="43">
        <f t="shared" si="20"/>
        <v>0.95882352941176474</v>
      </c>
      <c r="AM42" s="44"/>
      <c r="AN42" s="45">
        <v>37</v>
      </c>
      <c r="AO42" s="35">
        <v>86.5</v>
      </c>
      <c r="AP42" s="36">
        <v>23</v>
      </c>
      <c r="AQ42" s="46"/>
      <c r="AR42" s="37">
        <v>94</v>
      </c>
      <c r="AS42" s="37">
        <v>32.5</v>
      </c>
      <c r="AT42" s="44">
        <f t="shared" si="2"/>
        <v>126.5</v>
      </c>
      <c r="AU42" s="43">
        <f t="shared" si="17"/>
        <v>0.79062500000000002</v>
      </c>
      <c r="AV42" s="44"/>
      <c r="AW42">
        <v>83</v>
      </c>
      <c r="AX42" s="39">
        <v>23</v>
      </c>
      <c r="AY42" s="43">
        <f t="shared" si="4"/>
        <v>106</v>
      </c>
      <c r="AZ42" s="43">
        <f t="shared" si="21"/>
        <v>0.78518518518518521</v>
      </c>
      <c r="BA42" s="44"/>
      <c r="BB42" s="47">
        <f>AD42*$AD$1+AL42*$AL$1+IF($AN$58&gt;0,AN42/$AN$58*$AN$1,0)+IF($AO$58&gt;0,AO42/$AO$58*$AO$1,0)+IF($AP$58&gt;0,AP42/$AP$58*$AP$1,0)+AU42*$AU$1+AZ42*$AZ$1</f>
        <v>85.947489106753821</v>
      </c>
      <c r="BC42" s="48">
        <f t="shared" si="23"/>
        <v>85.947489106753821</v>
      </c>
      <c r="BD42" s="49" t="str">
        <f t="shared" si="24"/>
        <v>B+</v>
      </c>
      <c r="BE42" s="50">
        <f t="shared" si="12"/>
        <v>3.4</v>
      </c>
      <c r="BF42" s="50"/>
      <c r="BG42" s="51"/>
      <c r="BH42" s="4"/>
    </row>
    <row r="43" spans="1:61" x14ac:dyDescent="0.25">
      <c r="A43" s="40" t="s">
        <v>121</v>
      </c>
      <c r="B43" s="1">
        <v>1</v>
      </c>
      <c r="D43" s="25">
        <v>10</v>
      </c>
      <c r="E43" s="25">
        <v>8</v>
      </c>
      <c r="F43" s="25">
        <v>11</v>
      </c>
      <c r="G43" s="25">
        <v>10</v>
      </c>
      <c r="H43" s="25">
        <v>10</v>
      </c>
      <c r="I43" s="25">
        <v>7</v>
      </c>
      <c r="J43" s="25">
        <v>8</v>
      </c>
      <c r="K43" s="25">
        <v>9</v>
      </c>
      <c r="L43" s="25">
        <v>10</v>
      </c>
      <c r="M43" s="25">
        <v>10</v>
      </c>
      <c r="N43" s="25">
        <v>7</v>
      </c>
      <c r="O43" s="25">
        <v>10</v>
      </c>
      <c r="P43" s="25">
        <v>10</v>
      </c>
      <c r="Q43" s="27">
        <v>9</v>
      </c>
      <c r="R43" s="27">
        <v>10</v>
      </c>
      <c r="S43" s="27">
        <v>10</v>
      </c>
      <c r="T43" s="27">
        <v>10</v>
      </c>
      <c r="U43" s="28">
        <v>10</v>
      </c>
      <c r="V43" s="28">
        <v>8</v>
      </c>
      <c r="W43" s="28">
        <v>9</v>
      </c>
      <c r="X43" s="28">
        <v>10</v>
      </c>
      <c r="Y43" s="29">
        <v>6</v>
      </c>
      <c r="Z43" s="29">
        <v>10</v>
      </c>
      <c r="AA43" s="41">
        <f t="shared" si="18"/>
        <v>6</v>
      </c>
      <c r="AB43" s="41">
        <f t="shared" si="13"/>
        <v>7</v>
      </c>
      <c r="AC43" s="42">
        <f t="shared" si="10"/>
        <v>199</v>
      </c>
      <c r="AD43" s="43">
        <f t="shared" si="19"/>
        <v>0.995</v>
      </c>
      <c r="AE43" s="44"/>
      <c r="AF43" s="30">
        <v>26</v>
      </c>
      <c r="AG43" s="31">
        <v>29</v>
      </c>
      <c r="AH43" s="32">
        <v>27</v>
      </c>
      <c r="AI43" s="32">
        <v>38</v>
      </c>
      <c r="AJ43" s="33">
        <v>40</v>
      </c>
      <c r="AK43" s="44">
        <f t="shared" si="11"/>
        <v>160</v>
      </c>
      <c r="AL43" s="43">
        <f t="shared" si="20"/>
        <v>0.94117647058823528</v>
      </c>
      <c r="AM43" s="44"/>
      <c r="AN43" s="45">
        <v>49</v>
      </c>
      <c r="AO43" s="35">
        <v>88</v>
      </c>
      <c r="AP43" s="36">
        <v>22</v>
      </c>
      <c r="AQ43" s="46"/>
      <c r="AR43" s="37">
        <v>103</v>
      </c>
      <c r="AS43" s="37">
        <v>44.5</v>
      </c>
      <c r="AT43" s="44">
        <f t="shared" si="2"/>
        <v>147.5</v>
      </c>
      <c r="AU43" s="43">
        <f t="shared" si="17"/>
        <v>0.921875</v>
      </c>
      <c r="AV43" s="44"/>
      <c r="AW43">
        <v>99</v>
      </c>
      <c r="AX43" s="39">
        <v>25</v>
      </c>
      <c r="AY43" s="43">
        <f t="shared" si="4"/>
        <v>124</v>
      </c>
      <c r="AZ43" s="43">
        <f t="shared" si="21"/>
        <v>0.91851851851851851</v>
      </c>
      <c r="BA43" s="44"/>
      <c r="BB43" s="47">
        <f t="shared" si="22"/>
        <v>93.956214596949891</v>
      </c>
      <c r="BC43" s="48">
        <f t="shared" si="23"/>
        <v>93.956214596949891</v>
      </c>
      <c r="BD43" s="49" t="str">
        <f t="shared" si="24"/>
        <v>A</v>
      </c>
      <c r="BE43" s="50">
        <f t="shared" si="12"/>
        <v>4</v>
      </c>
      <c r="BF43" s="50"/>
      <c r="BG43" s="51"/>
    </row>
    <row r="44" spans="1:61" x14ac:dyDescent="0.25">
      <c r="A44" s="40" t="s">
        <v>122</v>
      </c>
      <c r="B44" s="1">
        <v>1</v>
      </c>
      <c r="D44" s="25">
        <v>10</v>
      </c>
      <c r="E44" s="25">
        <v>10</v>
      </c>
      <c r="F44" s="25">
        <v>11</v>
      </c>
      <c r="G44" s="25">
        <v>10</v>
      </c>
      <c r="H44" s="25">
        <v>10</v>
      </c>
      <c r="I44" s="25">
        <v>8</v>
      </c>
      <c r="J44" s="25">
        <v>10</v>
      </c>
      <c r="K44" s="25">
        <v>9</v>
      </c>
      <c r="L44" s="25">
        <v>10</v>
      </c>
      <c r="M44" s="25">
        <v>10</v>
      </c>
      <c r="N44" s="25">
        <v>8</v>
      </c>
      <c r="O44" s="25">
        <v>10</v>
      </c>
      <c r="P44" s="25">
        <v>10</v>
      </c>
      <c r="Q44" s="27">
        <v>8</v>
      </c>
      <c r="R44" s="27">
        <v>10</v>
      </c>
      <c r="S44" s="27">
        <v>10</v>
      </c>
      <c r="T44" s="27">
        <v>9</v>
      </c>
      <c r="U44" s="28">
        <v>10</v>
      </c>
      <c r="V44" s="28">
        <v>9</v>
      </c>
      <c r="W44" s="28">
        <v>9</v>
      </c>
      <c r="X44" s="28">
        <v>10</v>
      </c>
      <c r="Y44" s="29">
        <v>0</v>
      </c>
      <c r="Z44" s="29">
        <v>10</v>
      </c>
      <c r="AA44" s="41">
        <f t="shared" si="18"/>
        <v>0</v>
      </c>
      <c r="AB44" s="41">
        <f t="shared" si="13"/>
        <v>8</v>
      </c>
      <c r="AC44" s="42">
        <f t="shared" si="10"/>
        <v>203</v>
      </c>
      <c r="AD44" s="43">
        <f t="shared" si="19"/>
        <v>1</v>
      </c>
      <c r="AE44" s="44"/>
      <c r="AF44" s="30">
        <v>30</v>
      </c>
      <c r="AG44" s="31">
        <v>30</v>
      </c>
      <c r="AH44" s="32">
        <v>27</v>
      </c>
      <c r="AI44" s="32">
        <v>37</v>
      </c>
      <c r="AJ44" s="33">
        <v>38</v>
      </c>
      <c r="AK44" s="44">
        <f t="shared" si="11"/>
        <v>162</v>
      </c>
      <c r="AL44" s="43">
        <f t="shared" si="20"/>
        <v>0.95294117647058818</v>
      </c>
      <c r="AM44" s="44"/>
      <c r="AN44" s="45">
        <v>50</v>
      </c>
      <c r="AO44" s="35">
        <v>78</v>
      </c>
      <c r="AP44" s="36">
        <v>20</v>
      </c>
      <c r="AQ44" s="46"/>
      <c r="AR44" s="37">
        <v>92</v>
      </c>
      <c r="AS44" s="37">
        <v>43</v>
      </c>
      <c r="AT44" s="44">
        <f>SUM(AR44:AS44)</f>
        <v>135</v>
      </c>
      <c r="AU44" s="43">
        <f t="shared" si="17"/>
        <v>0.84375</v>
      </c>
      <c r="AV44" s="44"/>
      <c r="AW44">
        <v>87</v>
      </c>
      <c r="AX44" s="39">
        <v>23</v>
      </c>
      <c r="AY44" s="43">
        <f t="shared" si="4"/>
        <v>110</v>
      </c>
      <c r="AZ44" s="43">
        <f t="shared" si="21"/>
        <v>0.81481481481481477</v>
      </c>
      <c r="BA44" s="44"/>
      <c r="BB44" s="47">
        <f t="shared" si="22"/>
        <v>88.837527233115466</v>
      </c>
      <c r="BC44" s="48">
        <f t="shared" si="23"/>
        <v>88.837527233115466</v>
      </c>
      <c r="BD44" s="49" t="str">
        <f t="shared" si="24"/>
        <v>A-</v>
      </c>
      <c r="BE44" s="50">
        <f t="shared" si="12"/>
        <v>3.7</v>
      </c>
      <c r="BF44" s="50"/>
      <c r="BG44" s="51"/>
      <c r="BH44" s="4"/>
    </row>
    <row r="45" spans="1:61" x14ac:dyDescent="0.25">
      <c r="A45" s="40" t="s">
        <v>123</v>
      </c>
      <c r="B45" s="1">
        <v>1</v>
      </c>
      <c r="D45" s="25">
        <v>10</v>
      </c>
      <c r="E45" s="25">
        <v>7</v>
      </c>
      <c r="F45" s="25">
        <v>11</v>
      </c>
      <c r="G45" s="25">
        <v>10</v>
      </c>
      <c r="H45" s="25">
        <v>10</v>
      </c>
      <c r="I45" s="25">
        <v>8</v>
      </c>
      <c r="J45" s="25">
        <v>10</v>
      </c>
      <c r="K45" s="25">
        <v>8</v>
      </c>
      <c r="L45" s="25">
        <v>10</v>
      </c>
      <c r="M45" s="25">
        <v>10</v>
      </c>
      <c r="N45" s="25">
        <v>8</v>
      </c>
      <c r="O45" s="25">
        <v>10</v>
      </c>
      <c r="P45" s="25">
        <v>10</v>
      </c>
      <c r="Q45" s="27">
        <v>5</v>
      </c>
      <c r="R45" s="27">
        <v>10</v>
      </c>
      <c r="S45" s="27">
        <v>10</v>
      </c>
      <c r="T45" s="27">
        <v>10</v>
      </c>
      <c r="U45" s="28">
        <v>10</v>
      </c>
      <c r="V45" s="28">
        <v>7</v>
      </c>
      <c r="W45" s="28">
        <v>10</v>
      </c>
      <c r="X45" s="28">
        <v>10</v>
      </c>
      <c r="Y45" s="29">
        <v>0</v>
      </c>
      <c r="Z45" s="29">
        <v>6</v>
      </c>
      <c r="AA45" s="41">
        <f t="shared" si="18"/>
        <v>0</v>
      </c>
      <c r="AB45" s="41">
        <f t="shared" si="13"/>
        <v>5</v>
      </c>
      <c r="AC45" s="42">
        <f t="shared" si="10"/>
        <v>195</v>
      </c>
      <c r="AD45" s="43">
        <f t="shared" si="19"/>
        <v>0.97499999999999998</v>
      </c>
      <c r="AE45" s="44"/>
      <c r="AF45" s="30">
        <v>24</v>
      </c>
      <c r="AG45" s="31">
        <v>25</v>
      </c>
      <c r="AH45" s="32">
        <v>28</v>
      </c>
      <c r="AI45" s="32">
        <v>38</v>
      </c>
      <c r="AJ45" s="33">
        <v>37</v>
      </c>
      <c r="AK45" s="44">
        <f t="shared" si="11"/>
        <v>152</v>
      </c>
      <c r="AL45" s="43">
        <f t="shared" si="20"/>
        <v>0.89411764705882357</v>
      </c>
      <c r="AM45" s="44"/>
      <c r="AN45" s="45">
        <v>36</v>
      </c>
      <c r="AO45" s="35">
        <v>82</v>
      </c>
      <c r="AP45" s="36">
        <v>20</v>
      </c>
      <c r="AQ45" s="46"/>
      <c r="AR45" s="37">
        <v>90</v>
      </c>
      <c r="AS45" s="37">
        <v>39</v>
      </c>
      <c r="AT45" s="44">
        <f>SUM(AR45:AS45)</f>
        <v>129</v>
      </c>
      <c r="AU45" s="43">
        <f t="shared" si="17"/>
        <v>0.80625000000000002</v>
      </c>
      <c r="AV45" s="44"/>
      <c r="AW45">
        <v>81</v>
      </c>
      <c r="AX45" s="39">
        <v>26</v>
      </c>
      <c r="AY45" s="43">
        <f t="shared" si="4"/>
        <v>107</v>
      </c>
      <c r="AZ45" s="43">
        <f t="shared" si="21"/>
        <v>0.79259259259259263</v>
      </c>
      <c r="BA45" s="44"/>
      <c r="BB45" s="47">
        <f t="shared" si="22"/>
        <v>83.661056644880176</v>
      </c>
      <c r="BC45" s="48">
        <f t="shared" si="23"/>
        <v>83.661056644880176</v>
      </c>
      <c r="BD45" s="49" t="str">
        <f t="shared" si="24"/>
        <v>B</v>
      </c>
      <c r="BE45" s="50">
        <f t="shared" si="12"/>
        <v>3</v>
      </c>
      <c r="BF45" s="50"/>
      <c r="BG45" s="51"/>
      <c r="BH45" s="4"/>
    </row>
    <row r="46" spans="1:61" x14ac:dyDescent="0.25">
      <c r="A46" s="40" t="s">
        <v>124</v>
      </c>
      <c r="B46" s="1">
        <v>1</v>
      </c>
      <c r="D46" s="25">
        <v>10</v>
      </c>
      <c r="E46" s="25">
        <v>8</v>
      </c>
      <c r="F46" s="25">
        <v>11</v>
      </c>
      <c r="G46" s="25">
        <v>10</v>
      </c>
      <c r="H46" s="25">
        <v>10</v>
      </c>
      <c r="I46" s="25">
        <v>8</v>
      </c>
      <c r="J46" s="25">
        <v>9</v>
      </c>
      <c r="K46" s="25">
        <v>7</v>
      </c>
      <c r="L46" s="25">
        <v>10</v>
      </c>
      <c r="M46" s="25">
        <v>10</v>
      </c>
      <c r="N46" s="25">
        <v>8</v>
      </c>
      <c r="O46" s="25">
        <v>10</v>
      </c>
      <c r="P46" s="25">
        <v>10</v>
      </c>
      <c r="Q46" s="27">
        <v>9</v>
      </c>
      <c r="R46" s="27">
        <v>0</v>
      </c>
      <c r="S46" s="27">
        <v>9</v>
      </c>
      <c r="T46" s="27">
        <v>0</v>
      </c>
      <c r="U46" s="28">
        <v>10</v>
      </c>
      <c r="V46" s="28">
        <v>9</v>
      </c>
      <c r="W46" s="28">
        <v>7</v>
      </c>
      <c r="X46" s="28">
        <v>10</v>
      </c>
      <c r="Y46" s="29">
        <v>9</v>
      </c>
      <c r="Z46" s="29">
        <v>8</v>
      </c>
      <c r="AA46" s="41">
        <f t="shared" si="18"/>
        <v>0</v>
      </c>
      <c r="AB46" s="41">
        <f t="shared" si="13"/>
        <v>0</v>
      </c>
      <c r="AC46" s="42">
        <f t="shared" si="10"/>
        <v>192</v>
      </c>
      <c r="AD46" s="43">
        <f t="shared" si="19"/>
        <v>0.96</v>
      </c>
      <c r="AE46" s="44"/>
      <c r="AF46" s="30">
        <v>28</v>
      </c>
      <c r="AG46" s="31">
        <v>28</v>
      </c>
      <c r="AH46" s="32">
        <v>28</v>
      </c>
      <c r="AI46" s="32">
        <v>40</v>
      </c>
      <c r="AJ46" s="33">
        <v>40</v>
      </c>
      <c r="AK46" s="44">
        <f t="shared" si="11"/>
        <v>164</v>
      </c>
      <c r="AL46" s="43">
        <f t="shared" si="20"/>
        <v>0.96470588235294119</v>
      </c>
      <c r="AM46" s="44"/>
      <c r="AN46" s="45">
        <v>43</v>
      </c>
      <c r="AO46" s="35">
        <v>86.5</v>
      </c>
      <c r="AP46" s="36">
        <v>18</v>
      </c>
      <c r="AQ46" s="46"/>
      <c r="AR46" s="37">
        <v>97</v>
      </c>
      <c r="AS46" s="37">
        <v>33.5</v>
      </c>
      <c r="AT46" s="44">
        <f>SUM(AR46:AS46)</f>
        <v>130.5</v>
      </c>
      <c r="AU46" s="43">
        <f t="shared" si="17"/>
        <v>0.81562500000000004</v>
      </c>
      <c r="AV46" s="44"/>
      <c r="AW46">
        <v>91</v>
      </c>
      <c r="AX46" s="39">
        <v>14</v>
      </c>
      <c r="AY46" s="43">
        <f t="shared" si="4"/>
        <v>105</v>
      </c>
      <c r="AZ46" s="43">
        <f t="shared" si="21"/>
        <v>0.77777777777777779</v>
      </c>
      <c r="BA46" s="44"/>
      <c r="BB46" s="47">
        <f t="shared" si="22"/>
        <v>85.979950980392161</v>
      </c>
      <c r="BC46" s="48">
        <f t="shared" si="23"/>
        <v>86.979950980392161</v>
      </c>
      <c r="BD46" s="49" t="str">
        <f t="shared" si="24"/>
        <v>B+</v>
      </c>
      <c r="BE46" s="50">
        <f t="shared" si="12"/>
        <v>3.4</v>
      </c>
      <c r="BF46" s="50">
        <v>1</v>
      </c>
      <c r="BG46" s="51" t="s">
        <v>132</v>
      </c>
      <c r="BH46" s="4"/>
    </row>
    <row r="47" spans="1:61" x14ac:dyDescent="0.25">
      <c r="A47" s="40" t="s">
        <v>125</v>
      </c>
      <c r="B47" s="1">
        <v>1</v>
      </c>
      <c r="D47" s="25">
        <v>10</v>
      </c>
      <c r="E47" s="25">
        <v>7</v>
      </c>
      <c r="F47" s="25">
        <v>11</v>
      </c>
      <c r="G47" s="25">
        <v>10</v>
      </c>
      <c r="H47" s="25">
        <v>10</v>
      </c>
      <c r="I47" s="25">
        <v>10</v>
      </c>
      <c r="J47" s="25">
        <v>9</v>
      </c>
      <c r="K47" s="25">
        <v>10</v>
      </c>
      <c r="L47" s="25">
        <v>10</v>
      </c>
      <c r="M47" s="25">
        <v>10</v>
      </c>
      <c r="N47" s="25">
        <v>5</v>
      </c>
      <c r="O47" s="25">
        <v>10</v>
      </c>
      <c r="P47" s="25">
        <v>10</v>
      </c>
      <c r="Q47" s="27">
        <v>6</v>
      </c>
      <c r="R47" s="27">
        <v>10</v>
      </c>
      <c r="S47" s="27">
        <v>10</v>
      </c>
      <c r="T47" s="27">
        <v>10</v>
      </c>
      <c r="U47" s="28">
        <v>10</v>
      </c>
      <c r="V47" s="28">
        <v>9</v>
      </c>
      <c r="W47" s="28">
        <v>8</v>
      </c>
      <c r="X47" s="28">
        <v>10</v>
      </c>
      <c r="Y47" s="29">
        <v>8</v>
      </c>
      <c r="Z47" s="29">
        <v>7</v>
      </c>
      <c r="AA47" s="41">
        <f t="shared" si="18"/>
        <v>5</v>
      </c>
      <c r="AB47" s="41">
        <f t="shared" si="13"/>
        <v>6</v>
      </c>
      <c r="AC47" s="42">
        <f t="shared" si="10"/>
        <v>199</v>
      </c>
      <c r="AD47" s="43">
        <f t="shared" si="19"/>
        <v>0.995</v>
      </c>
      <c r="AE47" s="44"/>
      <c r="AF47" s="30">
        <v>30</v>
      </c>
      <c r="AG47" s="31">
        <v>29</v>
      </c>
      <c r="AH47" s="32">
        <v>29</v>
      </c>
      <c r="AI47" s="32">
        <v>37</v>
      </c>
      <c r="AJ47" s="33">
        <v>40</v>
      </c>
      <c r="AK47" s="44">
        <f t="shared" si="11"/>
        <v>165</v>
      </c>
      <c r="AL47" s="43">
        <f t="shared" si="20"/>
        <v>0.97058823529411764</v>
      </c>
      <c r="AM47" s="44"/>
      <c r="AN47" s="45">
        <v>49</v>
      </c>
      <c r="AO47" s="35">
        <v>88</v>
      </c>
      <c r="AP47" s="36">
        <v>21</v>
      </c>
      <c r="AQ47" s="46"/>
      <c r="AR47" s="37">
        <v>103</v>
      </c>
      <c r="AS47" s="37">
        <v>44</v>
      </c>
      <c r="AT47" s="44">
        <f>SUM(AR47:AS47)</f>
        <v>147</v>
      </c>
      <c r="AU47" s="43">
        <f t="shared" si="17"/>
        <v>0.91874999999999996</v>
      </c>
      <c r="AV47" s="44"/>
      <c r="AW47">
        <v>91</v>
      </c>
      <c r="AX47" s="39">
        <v>26</v>
      </c>
      <c r="AY47" s="43">
        <f t="shared" si="4"/>
        <v>117</v>
      </c>
      <c r="AZ47" s="43">
        <f t="shared" si="21"/>
        <v>0.8666666666666667</v>
      </c>
      <c r="BA47" s="44"/>
      <c r="BB47" s="47">
        <f t="shared" si="22"/>
        <v>92.905653594771238</v>
      </c>
      <c r="BC47" s="48">
        <f t="shared" si="23"/>
        <v>92.905653594771238</v>
      </c>
      <c r="BD47" s="49" t="str">
        <f>VLOOKUP(BC47,$BD$65:$BE$76,2)</f>
        <v>A</v>
      </c>
      <c r="BE47" s="50">
        <f t="shared" si="12"/>
        <v>4</v>
      </c>
      <c r="BF47" s="50"/>
      <c r="BG47" s="51"/>
    </row>
    <row r="48" spans="1:61" x14ac:dyDescent="0.25">
      <c r="A48" s="40" t="s">
        <v>126</v>
      </c>
      <c r="B48" s="1">
        <v>1</v>
      </c>
      <c r="D48" s="25">
        <v>10</v>
      </c>
      <c r="E48" s="25">
        <v>5</v>
      </c>
      <c r="F48" s="25">
        <v>11</v>
      </c>
      <c r="G48" s="25">
        <v>10</v>
      </c>
      <c r="H48" s="25">
        <v>10</v>
      </c>
      <c r="I48" s="25">
        <v>10</v>
      </c>
      <c r="J48" s="25">
        <v>8</v>
      </c>
      <c r="K48" s="25">
        <v>8</v>
      </c>
      <c r="L48" s="25">
        <v>10</v>
      </c>
      <c r="M48" s="25">
        <v>10</v>
      </c>
      <c r="N48" s="25">
        <v>7</v>
      </c>
      <c r="O48" s="25">
        <v>10</v>
      </c>
      <c r="P48" s="25">
        <v>10</v>
      </c>
      <c r="Q48" s="27">
        <v>6</v>
      </c>
      <c r="R48" s="27">
        <v>10</v>
      </c>
      <c r="S48" s="27">
        <v>8</v>
      </c>
      <c r="T48" s="27">
        <v>9</v>
      </c>
      <c r="U48" s="28">
        <v>10</v>
      </c>
      <c r="V48" s="28">
        <v>7</v>
      </c>
      <c r="W48" s="28">
        <v>7</v>
      </c>
      <c r="X48" s="28">
        <v>10</v>
      </c>
      <c r="Y48" s="29">
        <v>9</v>
      </c>
      <c r="Z48" s="29">
        <v>9</v>
      </c>
      <c r="AA48" s="41">
        <f t="shared" si="18"/>
        <v>5</v>
      </c>
      <c r="AB48" s="41">
        <f t="shared" si="13"/>
        <v>6</v>
      </c>
      <c r="AC48" s="42">
        <f t="shared" si="10"/>
        <v>193</v>
      </c>
      <c r="AD48" s="43">
        <f t="shared" si="19"/>
        <v>0.96499999999999997</v>
      </c>
      <c r="AE48" s="44"/>
      <c r="AF48" s="30">
        <v>30</v>
      </c>
      <c r="AG48" s="31">
        <v>28</v>
      </c>
      <c r="AH48" s="32">
        <v>27</v>
      </c>
      <c r="AI48" s="32">
        <v>37</v>
      </c>
      <c r="AJ48" s="33">
        <v>38</v>
      </c>
      <c r="AK48" s="44">
        <f t="shared" si="11"/>
        <v>160</v>
      </c>
      <c r="AL48" s="43">
        <f t="shared" si="20"/>
        <v>0.94117647058823528</v>
      </c>
      <c r="AM48" s="44"/>
      <c r="AN48" s="45">
        <v>40</v>
      </c>
      <c r="AO48" s="35">
        <v>88.5</v>
      </c>
      <c r="AP48" s="36">
        <v>19</v>
      </c>
      <c r="AQ48" s="46"/>
      <c r="AR48" s="37">
        <v>88</v>
      </c>
      <c r="AS48" s="37">
        <v>41.5</v>
      </c>
      <c r="AT48" s="44">
        <f t="shared" si="2"/>
        <v>129.5</v>
      </c>
      <c r="AU48" s="43">
        <f t="shared" si="17"/>
        <v>0.80937499999999996</v>
      </c>
      <c r="AV48" s="44"/>
      <c r="AW48">
        <v>68</v>
      </c>
      <c r="AX48" s="39">
        <v>29</v>
      </c>
      <c r="AY48" s="43">
        <f t="shared" si="4"/>
        <v>97</v>
      </c>
      <c r="AZ48" s="43">
        <f t="shared" si="21"/>
        <v>0.71851851851851856</v>
      </c>
      <c r="BA48" s="44"/>
      <c r="BB48" s="47">
        <f t="shared" si="22"/>
        <v>83.810659041394331</v>
      </c>
      <c r="BC48" s="48">
        <f t="shared" si="23"/>
        <v>83.810659041394331</v>
      </c>
      <c r="BD48" s="49" t="str">
        <f t="shared" si="24"/>
        <v>B</v>
      </c>
      <c r="BE48" s="50">
        <f t="shared" si="12"/>
        <v>3</v>
      </c>
      <c r="BF48" s="50"/>
      <c r="BG48" s="51"/>
      <c r="BH48" s="4"/>
    </row>
    <row r="49" spans="1:64" x14ac:dyDescent="0.25">
      <c r="A49" s="40" t="s">
        <v>127</v>
      </c>
      <c r="B49" s="1">
        <v>1</v>
      </c>
      <c r="D49" s="25">
        <v>10</v>
      </c>
      <c r="E49" s="25">
        <v>8</v>
      </c>
      <c r="F49" s="25">
        <v>10</v>
      </c>
      <c r="G49" s="25">
        <v>10</v>
      </c>
      <c r="H49" s="25">
        <v>10</v>
      </c>
      <c r="I49" s="25">
        <v>10</v>
      </c>
      <c r="J49" s="25">
        <v>10</v>
      </c>
      <c r="K49" s="25">
        <v>10</v>
      </c>
      <c r="L49" s="25">
        <v>10</v>
      </c>
      <c r="M49" s="25">
        <v>10</v>
      </c>
      <c r="N49" s="25">
        <v>8</v>
      </c>
      <c r="O49" s="25">
        <v>10</v>
      </c>
      <c r="P49" s="25">
        <v>10</v>
      </c>
      <c r="Q49" s="27">
        <v>9</v>
      </c>
      <c r="R49" s="27">
        <v>10</v>
      </c>
      <c r="S49" s="27">
        <v>10</v>
      </c>
      <c r="T49" s="27">
        <v>10</v>
      </c>
      <c r="U49" s="28">
        <v>10</v>
      </c>
      <c r="V49" s="28">
        <v>0</v>
      </c>
      <c r="W49" s="28">
        <v>0</v>
      </c>
      <c r="X49" s="28">
        <v>10</v>
      </c>
      <c r="Y49" s="29">
        <v>0</v>
      </c>
      <c r="Z49" s="29">
        <v>10</v>
      </c>
      <c r="AA49" s="41">
        <f t="shared" si="18"/>
        <v>0</v>
      </c>
      <c r="AB49" s="41">
        <f t="shared" si="13"/>
        <v>0</v>
      </c>
      <c r="AC49" s="42">
        <f t="shared" si="10"/>
        <v>195</v>
      </c>
      <c r="AD49" s="43">
        <f t="shared" si="19"/>
        <v>0.97499999999999998</v>
      </c>
      <c r="AE49" s="44"/>
      <c r="AF49" s="30">
        <v>28</v>
      </c>
      <c r="AG49" s="31">
        <v>30</v>
      </c>
      <c r="AH49" s="32">
        <v>27</v>
      </c>
      <c r="AI49" s="32">
        <v>39</v>
      </c>
      <c r="AJ49" s="33">
        <v>38</v>
      </c>
      <c r="AK49" s="44">
        <f t="shared" si="11"/>
        <v>162</v>
      </c>
      <c r="AL49" s="43">
        <f t="shared" si="20"/>
        <v>0.95294117647058818</v>
      </c>
      <c r="AM49" s="44"/>
      <c r="AN49" s="45">
        <v>47</v>
      </c>
      <c r="AO49" s="35">
        <v>59</v>
      </c>
      <c r="AP49" s="36">
        <v>21</v>
      </c>
      <c r="AQ49" s="46"/>
      <c r="AR49" s="37">
        <v>107</v>
      </c>
      <c r="AS49" s="37">
        <v>45</v>
      </c>
      <c r="AT49" s="44">
        <f t="shared" si="2"/>
        <v>152</v>
      </c>
      <c r="AU49" s="43">
        <f t="shared" si="17"/>
        <v>0.95</v>
      </c>
      <c r="AV49" s="44"/>
      <c r="AW49">
        <v>86</v>
      </c>
      <c r="AX49" s="39">
        <v>26</v>
      </c>
      <c r="AY49" s="43">
        <f t="shared" si="4"/>
        <v>112</v>
      </c>
      <c r="AZ49" s="43">
        <f t="shared" si="21"/>
        <v>0.82962962962962961</v>
      </c>
      <c r="BA49" s="44"/>
      <c r="BB49" s="47">
        <f t="shared" si="22"/>
        <v>89.074008714596943</v>
      </c>
      <c r="BC49" s="48">
        <f t="shared" si="23"/>
        <v>89.074008714596943</v>
      </c>
      <c r="BD49" s="49" t="str">
        <f t="shared" si="24"/>
        <v>A-</v>
      </c>
      <c r="BE49" s="50">
        <f t="shared" si="12"/>
        <v>3.7</v>
      </c>
      <c r="BF49" s="50"/>
      <c r="BG49" s="51"/>
    </row>
    <row r="50" spans="1:64" x14ac:dyDescent="0.25">
      <c r="A50" s="40" t="s">
        <v>128</v>
      </c>
      <c r="B50" s="1">
        <v>1</v>
      </c>
      <c r="D50" s="25">
        <v>10</v>
      </c>
      <c r="E50" s="25">
        <v>8</v>
      </c>
      <c r="F50" s="25">
        <v>10</v>
      </c>
      <c r="G50" s="25">
        <v>10</v>
      </c>
      <c r="H50" s="25">
        <v>10</v>
      </c>
      <c r="I50" s="25">
        <v>9</v>
      </c>
      <c r="J50" s="25">
        <v>7</v>
      </c>
      <c r="K50" s="25">
        <v>7</v>
      </c>
      <c r="L50" s="25">
        <v>10</v>
      </c>
      <c r="M50" s="25">
        <v>10</v>
      </c>
      <c r="N50" s="25">
        <v>6</v>
      </c>
      <c r="O50" s="25">
        <v>10</v>
      </c>
      <c r="P50" s="25">
        <v>10</v>
      </c>
      <c r="Q50" s="27">
        <v>9</v>
      </c>
      <c r="R50" s="27">
        <v>10</v>
      </c>
      <c r="S50" s="27">
        <v>9</v>
      </c>
      <c r="T50" s="27">
        <v>7</v>
      </c>
      <c r="U50" s="28">
        <v>10</v>
      </c>
      <c r="V50" s="28">
        <v>9</v>
      </c>
      <c r="W50" s="28">
        <v>8</v>
      </c>
      <c r="X50" s="28">
        <v>10</v>
      </c>
      <c r="Y50" s="29">
        <v>6</v>
      </c>
      <c r="Z50" s="29">
        <v>7</v>
      </c>
      <c r="AA50" s="41">
        <f t="shared" si="18"/>
        <v>6</v>
      </c>
      <c r="AB50" s="41">
        <f t="shared" si="13"/>
        <v>6</v>
      </c>
      <c r="AC50" s="42">
        <f t="shared" si="10"/>
        <v>190</v>
      </c>
      <c r="AD50" s="43">
        <f t="shared" si="19"/>
        <v>0.95</v>
      </c>
      <c r="AE50" s="44"/>
      <c r="AF50" s="30">
        <v>25</v>
      </c>
      <c r="AG50" s="31">
        <v>29</v>
      </c>
      <c r="AH50" s="32">
        <v>30</v>
      </c>
      <c r="AI50" s="32">
        <v>39</v>
      </c>
      <c r="AJ50" s="33">
        <v>38</v>
      </c>
      <c r="AK50" s="44">
        <f t="shared" si="11"/>
        <v>161</v>
      </c>
      <c r="AL50" s="43">
        <f t="shared" si="20"/>
        <v>0.94705882352941173</v>
      </c>
      <c r="AM50" s="44"/>
      <c r="AN50" s="45">
        <v>42</v>
      </c>
      <c r="AO50" s="35">
        <v>81.5</v>
      </c>
      <c r="AP50" s="36">
        <v>19</v>
      </c>
      <c r="AQ50" s="46"/>
      <c r="AR50" s="37">
        <v>90</v>
      </c>
      <c r="AS50" s="37">
        <v>38</v>
      </c>
      <c r="AT50" s="44">
        <f t="shared" si="2"/>
        <v>128</v>
      </c>
      <c r="AU50" s="43">
        <f>IF($AT$58&gt;0,AT50/$AT$58,0)</f>
        <v>0.8</v>
      </c>
      <c r="AV50" s="44"/>
      <c r="AW50">
        <v>84</v>
      </c>
      <c r="AX50" s="39">
        <v>26</v>
      </c>
      <c r="AY50" s="43">
        <f t="shared" si="4"/>
        <v>110</v>
      </c>
      <c r="AZ50" s="43">
        <f t="shared" si="21"/>
        <v>0.81481481481481477</v>
      </c>
      <c r="BA50" s="44"/>
      <c r="BB50" s="47">
        <f t="shared" si="22"/>
        <v>85.775991285403052</v>
      </c>
      <c r="BC50" s="48">
        <f t="shared" si="23"/>
        <v>85.775991285403052</v>
      </c>
      <c r="BD50" s="49" t="str">
        <f t="shared" si="24"/>
        <v>B+</v>
      </c>
      <c r="BE50" s="50">
        <f t="shared" si="12"/>
        <v>3.4</v>
      </c>
      <c r="BF50" s="50"/>
      <c r="BG50" s="51"/>
    </row>
    <row r="51" spans="1:64" x14ac:dyDescent="0.25">
      <c r="A51" s="40" t="s">
        <v>129</v>
      </c>
      <c r="B51" s="1">
        <v>1</v>
      </c>
      <c r="D51" s="25">
        <v>10</v>
      </c>
      <c r="E51" s="25">
        <v>9</v>
      </c>
      <c r="F51" s="25">
        <v>10</v>
      </c>
      <c r="G51" s="25">
        <v>10</v>
      </c>
      <c r="H51" s="25">
        <v>10</v>
      </c>
      <c r="I51" s="25">
        <v>5</v>
      </c>
      <c r="J51" s="25">
        <v>7</v>
      </c>
      <c r="K51" s="25">
        <v>6</v>
      </c>
      <c r="L51" s="25">
        <v>10</v>
      </c>
      <c r="M51" s="25">
        <v>10</v>
      </c>
      <c r="N51" s="25">
        <v>5</v>
      </c>
      <c r="O51" s="25">
        <v>10</v>
      </c>
      <c r="P51" s="25">
        <v>10</v>
      </c>
      <c r="Q51" s="27">
        <v>8</v>
      </c>
      <c r="R51" s="27">
        <v>10</v>
      </c>
      <c r="S51" s="27">
        <v>4</v>
      </c>
      <c r="T51" s="27">
        <v>9</v>
      </c>
      <c r="U51" s="28">
        <v>10</v>
      </c>
      <c r="V51" s="28">
        <v>8</v>
      </c>
      <c r="W51" s="28">
        <v>4</v>
      </c>
      <c r="X51" s="28">
        <v>10</v>
      </c>
      <c r="Y51" s="29">
        <v>8</v>
      </c>
      <c r="Z51" s="29">
        <v>7</v>
      </c>
      <c r="AA51" s="41">
        <f t="shared" si="18"/>
        <v>4</v>
      </c>
      <c r="AB51" s="41">
        <f t="shared" si="13"/>
        <v>4</v>
      </c>
      <c r="AC51" s="42">
        <f t="shared" si="10"/>
        <v>182</v>
      </c>
      <c r="AD51" s="43">
        <f t="shared" si="19"/>
        <v>0.91</v>
      </c>
      <c r="AE51" s="44"/>
      <c r="AF51" s="30">
        <v>26</v>
      </c>
      <c r="AG51" s="31">
        <v>21</v>
      </c>
      <c r="AH51" s="32">
        <v>28</v>
      </c>
      <c r="AI51" s="32">
        <v>36</v>
      </c>
      <c r="AJ51" s="33">
        <v>38</v>
      </c>
      <c r="AK51" s="44">
        <f t="shared" si="11"/>
        <v>149</v>
      </c>
      <c r="AL51" s="43">
        <f t="shared" si="20"/>
        <v>0.87647058823529411</v>
      </c>
      <c r="AM51" s="44"/>
      <c r="AN51" s="45">
        <v>22.5</v>
      </c>
      <c r="AO51" s="35">
        <v>68</v>
      </c>
      <c r="AP51" s="36">
        <v>14</v>
      </c>
      <c r="AQ51" s="46"/>
      <c r="AR51" s="37">
        <v>85</v>
      </c>
      <c r="AS51" s="37">
        <v>26</v>
      </c>
      <c r="AT51" s="44">
        <f t="shared" si="2"/>
        <v>111</v>
      </c>
      <c r="AU51" s="43">
        <f>IF($AT$58&gt;0,AT51/$AT$58,0)</f>
        <v>0.69374999999999998</v>
      </c>
      <c r="AV51" s="44"/>
      <c r="AW51">
        <v>74</v>
      </c>
      <c r="AX51" s="39">
        <v>19</v>
      </c>
      <c r="AY51" s="43">
        <f t="shared" si="4"/>
        <v>93</v>
      </c>
      <c r="AZ51" s="43">
        <f t="shared" si="21"/>
        <v>0.68888888888888888</v>
      </c>
      <c r="BA51" s="44"/>
      <c r="BB51" s="47">
        <f t="shared" si="22"/>
        <v>72.191078431372546</v>
      </c>
      <c r="BC51" s="48">
        <f t="shared" si="23"/>
        <v>72.191078431372546</v>
      </c>
      <c r="BD51" s="49" t="str">
        <f t="shared" si="24"/>
        <v>C</v>
      </c>
      <c r="BE51" s="50">
        <f t="shared" si="12"/>
        <v>2</v>
      </c>
      <c r="BF51" s="50"/>
      <c r="BG51" s="51"/>
    </row>
    <row r="52" spans="1:64" x14ac:dyDescent="0.25">
      <c r="A52" s="40" t="s">
        <v>130</v>
      </c>
      <c r="B52" s="1">
        <v>1</v>
      </c>
      <c r="D52" s="25">
        <v>10</v>
      </c>
      <c r="E52" s="25">
        <v>9</v>
      </c>
      <c r="F52" s="25">
        <v>10</v>
      </c>
      <c r="G52" s="25">
        <v>10</v>
      </c>
      <c r="H52" s="25">
        <v>10</v>
      </c>
      <c r="I52" s="25">
        <v>8</v>
      </c>
      <c r="J52" s="25">
        <v>10</v>
      </c>
      <c r="K52" s="25">
        <v>9</v>
      </c>
      <c r="L52" s="25">
        <v>10</v>
      </c>
      <c r="M52" s="25">
        <v>10</v>
      </c>
      <c r="N52" s="25">
        <v>8</v>
      </c>
      <c r="O52" s="25">
        <v>10</v>
      </c>
      <c r="P52" s="25">
        <v>10</v>
      </c>
      <c r="Q52" s="27">
        <v>9</v>
      </c>
      <c r="R52" s="27">
        <v>10</v>
      </c>
      <c r="S52" s="27">
        <v>9</v>
      </c>
      <c r="T52" s="27">
        <v>10</v>
      </c>
      <c r="U52" s="28">
        <v>10</v>
      </c>
      <c r="V52" s="28">
        <v>10</v>
      </c>
      <c r="W52" s="28">
        <v>8</v>
      </c>
      <c r="X52" s="28">
        <v>10</v>
      </c>
      <c r="Y52" s="29">
        <v>9</v>
      </c>
      <c r="Z52" s="29">
        <v>8</v>
      </c>
      <c r="AA52" s="41">
        <f t="shared" si="18"/>
        <v>8</v>
      </c>
      <c r="AB52" s="41">
        <f t="shared" si="13"/>
        <v>8</v>
      </c>
      <c r="AC52" s="42">
        <f t="shared" si="10"/>
        <v>201</v>
      </c>
      <c r="AD52" s="43">
        <f t="shared" si="19"/>
        <v>1</v>
      </c>
      <c r="AE52" s="44"/>
      <c r="AF52" s="30">
        <v>30</v>
      </c>
      <c r="AG52" s="31">
        <v>29</v>
      </c>
      <c r="AH52" s="32">
        <v>30</v>
      </c>
      <c r="AI52" s="32">
        <v>40</v>
      </c>
      <c r="AJ52" s="33">
        <v>39</v>
      </c>
      <c r="AK52" s="44">
        <f t="shared" si="11"/>
        <v>168</v>
      </c>
      <c r="AL52" s="43">
        <f t="shared" si="20"/>
        <v>0.9882352941176471</v>
      </c>
      <c r="AM52" s="44"/>
      <c r="AN52" s="45">
        <v>48</v>
      </c>
      <c r="AO52" s="35">
        <v>77</v>
      </c>
      <c r="AP52" s="36">
        <v>22</v>
      </c>
      <c r="AQ52" s="46"/>
      <c r="AR52" s="37">
        <v>96</v>
      </c>
      <c r="AS52" s="37">
        <v>45.5</v>
      </c>
      <c r="AT52" s="44">
        <f t="shared" si="2"/>
        <v>141.5</v>
      </c>
      <c r="AU52" s="43">
        <f>IF($AT$58&gt;0,AT52/$AT$58,0)</f>
        <v>0.88437500000000002</v>
      </c>
      <c r="AV52" s="44"/>
      <c r="AW52">
        <v>89</v>
      </c>
      <c r="AX52" s="39">
        <v>28</v>
      </c>
      <c r="AY52" s="43">
        <f t="shared" si="4"/>
        <v>117</v>
      </c>
      <c r="AZ52" s="43">
        <f t="shared" si="21"/>
        <v>0.8666666666666667</v>
      </c>
      <c r="BA52" s="44"/>
      <c r="BB52" s="47">
        <f t="shared" si="22"/>
        <v>91.723316993464053</v>
      </c>
      <c r="BC52" s="48">
        <f t="shared" si="23"/>
        <v>91.723316993464053</v>
      </c>
      <c r="BD52" s="49" t="str">
        <f t="shared" si="24"/>
        <v>A</v>
      </c>
      <c r="BE52" s="50">
        <f t="shared" si="12"/>
        <v>4</v>
      </c>
      <c r="BF52" s="50"/>
      <c r="BG52" s="51"/>
    </row>
    <row r="53" spans="1:64" x14ac:dyDescent="0.25">
      <c r="A53" s="40" t="s">
        <v>131</v>
      </c>
      <c r="B53" s="1">
        <v>1</v>
      </c>
      <c r="D53" s="25">
        <v>10</v>
      </c>
      <c r="E53" s="25">
        <v>8</v>
      </c>
      <c r="F53" s="25">
        <v>11</v>
      </c>
      <c r="G53" s="25">
        <v>9</v>
      </c>
      <c r="H53" s="25">
        <v>10</v>
      </c>
      <c r="I53" s="25">
        <v>6</v>
      </c>
      <c r="J53" s="25">
        <v>9</v>
      </c>
      <c r="K53" s="25">
        <v>10</v>
      </c>
      <c r="L53" s="25">
        <v>10</v>
      </c>
      <c r="M53" s="25">
        <v>10</v>
      </c>
      <c r="N53" s="25">
        <v>0</v>
      </c>
      <c r="O53" s="25">
        <v>10</v>
      </c>
      <c r="P53" s="25">
        <v>10</v>
      </c>
      <c r="Q53" s="27">
        <v>7</v>
      </c>
      <c r="R53" s="27">
        <v>10</v>
      </c>
      <c r="S53" s="27">
        <v>10</v>
      </c>
      <c r="T53" s="27">
        <v>10</v>
      </c>
      <c r="U53" s="28">
        <v>10</v>
      </c>
      <c r="V53" s="28">
        <v>8</v>
      </c>
      <c r="W53" s="28">
        <v>9</v>
      </c>
      <c r="X53" s="28">
        <v>10</v>
      </c>
      <c r="Y53" s="29">
        <v>7</v>
      </c>
      <c r="Z53" s="29">
        <v>7</v>
      </c>
      <c r="AA53" s="41">
        <f>SMALL($D53:$Z53,2)</f>
        <v>6</v>
      </c>
      <c r="AB53" s="41">
        <f t="shared" si="13"/>
        <v>6</v>
      </c>
      <c r="AC53" s="42">
        <f t="shared" si="10"/>
        <v>189</v>
      </c>
      <c r="AD53" s="43">
        <f t="shared" si="19"/>
        <v>0.94499999999999995</v>
      </c>
      <c r="AE53" s="44"/>
      <c r="AF53" s="30">
        <v>24.5</v>
      </c>
      <c r="AG53" s="31">
        <v>29</v>
      </c>
      <c r="AH53" s="32">
        <v>30</v>
      </c>
      <c r="AI53" s="32">
        <v>23.4</v>
      </c>
      <c r="AJ53" s="33">
        <v>39</v>
      </c>
      <c r="AK53" s="44">
        <f t="shared" si="11"/>
        <v>145.9</v>
      </c>
      <c r="AL53" s="43">
        <f t="shared" si="20"/>
        <v>0.8582352941176471</v>
      </c>
      <c r="AM53" s="44"/>
      <c r="AN53" s="45">
        <v>45</v>
      </c>
      <c r="AO53" s="35">
        <v>90</v>
      </c>
      <c r="AP53" s="36">
        <v>21</v>
      </c>
      <c r="AQ53" s="46"/>
      <c r="AR53" s="37">
        <v>90</v>
      </c>
      <c r="AS53" s="37">
        <v>44.5</v>
      </c>
      <c r="AT53" s="44">
        <f>SUM(AR53:AS53)</f>
        <v>134.5</v>
      </c>
      <c r="AU53" s="43">
        <f t="shared" ref="AU53" si="25">IF($AT$58&gt;0,AT53/$AT$58,0)</f>
        <v>0.84062499999999996</v>
      </c>
      <c r="AV53" s="44"/>
      <c r="AW53">
        <v>87</v>
      </c>
      <c r="AX53" s="39">
        <v>24</v>
      </c>
      <c r="AY53" s="43">
        <f t="shared" si="4"/>
        <v>111</v>
      </c>
      <c r="AZ53" s="43">
        <f t="shared" si="21"/>
        <v>0.82222222222222219</v>
      </c>
      <c r="BA53" s="44"/>
      <c r="BB53" s="47">
        <f>AD53*$AD$1+AL53*$AL$1+IF($AN$58&gt;0,AN53/$AN$58*$AN$1,0)+IF($AO$58&gt;0,AO53/$AO$58*$AO$1,0)+IF($AP$58&gt;0,AP53/$AP$58*$AP$1,0)+AU53*$AU$1+AZ53*$AZ$1</f>
        <v>86.862761437908503</v>
      </c>
      <c r="BC53" s="48">
        <f t="shared" si="23"/>
        <v>86.862761437908503</v>
      </c>
      <c r="BD53" s="49" t="str">
        <f t="shared" si="24"/>
        <v>B+</v>
      </c>
      <c r="BE53" s="50">
        <f t="shared" si="12"/>
        <v>3.4</v>
      </c>
      <c r="BF53" s="50"/>
      <c r="BG53" s="51"/>
      <c r="BI53" s="4"/>
    </row>
    <row r="54" spans="1:64" x14ac:dyDescent="0.25">
      <c r="AD54" s="43"/>
      <c r="AE54" s="44"/>
      <c r="AK54" s="44"/>
      <c r="AL54" s="43"/>
      <c r="AM54" s="44"/>
      <c r="AT54" s="44"/>
      <c r="AU54" s="43"/>
      <c r="AV54" s="44"/>
      <c r="AW54" s="44"/>
      <c r="AX54" s="55"/>
      <c r="AY54" s="43"/>
      <c r="AZ54" s="43"/>
      <c r="BA54" s="44"/>
      <c r="BB54" s="47"/>
      <c r="BC54" s="47"/>
      <c r="BD54" s="47"/>
      <c r="BE54" s="47"/>
      <c r="BF54" s="50"/>
    </row>
    <row r="55" spans="1:64" x14ac:dyDescent="0.25">
      <c r="A55" s="56" t="s">
        <v>68</v>
      </c>
      <c r="B55" s="57">
        <f>COUNTIF(B$4:B$53,1)</f>
        <v>50</v>
      </c>
      <c r="D55" s="57">
        <f t="shared" ref="D55:AB55" si="26">COUNT(D$4:D$53)</f>
        <v>50</v>
      </c>
      <c r="E55" s="57">
        <f t="shared" si="26"/>
        <v>50</v>
      </c>
      <c r="F55" s="57">
        <f t="shared" si="26"/>
        <v>50</v>
      </c>
      <c r="G55" s="57">
        <f t="shared" si="26"/>
        <v>50</v>
      </c>
      <c r="H55" s="57">
        <f t="shared" si="26"/>
        <v>50</v>
      </c>
      <c r="I55" s="57">
        <f t="shared" si="26"/>
        <v>50</v>
      </c>
      <c r="J55" s="57">
        <f t="shared" si="26"/>
        <v>50</v>
      </c>
      <c r="K55" s="57">
        <f t="shared" si="26"/>
        <v>50</v>
      </c>
      <c r="L55" s="57">
        <f t="shared" si="26"/>
        <v>50</v>
      </c>
      <c r="M55" s="57">
        <f t="shared" si="26"/>
        <v>50</v>
      </c>
      <c r="N55" s="57">
        <f t="shared" si="26"/>
        <v>50</v>
      </c>
      <c r="O55" s="57">
        <f t="shared" si="26"/>
        <v>50</v>
      </c>
      <c r="P55" s="57">
        <f t="shared" si="26"/>
        <v>50</v>
      </c>
      <c r="Q55" s="57">
        <f t="shared" si="26"/>
        <v>50</v>
      </c>
      <c r="R55" s="57">
        <f t="shared" si="26"/>
        <v>50</v>
      </c>
      <c r="S55" s="57">
        <f t="shared" si="26"/>
        <v>50</v>
      </c>
      <c r="T55" s="57">
        <f t="shared" si="26"/>
        <v>50</v>
      </c>
      <c r="U55" s="57">
        <f t="shared" si="26"/>
        <v>50</v>
      </c>
      <c r="V55" s="57">
        <f t="shared" si="26"/>
        <v>50</v>
      </c>
      <c r="W55" s="57">
        <f t="shared" si="26"/>
        <v>50</v>
      </c>
      <c r="X55" s="57">
        <f t="shared" si="26"/>
        <v>50</v>
      </c>
      <c r="Y55" s="57">
        <f t="shared" si="26"/>
        <v>50</v>
      </c>
      <c r="Z55" s="57">
        <f t="shared" si="26"/>
        <v>50</v>
      </c>
      <c r="AA55" s="57">
        <f t="shared" si="26"/>
        <v>50</v>
      </c>
      <c r="AB55" s="57">
        <f t="shared" si="26"/>
        <v>50</v>
      </c>
      <c r="AC55" s="57">
        <f>COUNT(AC$4:AC$53)</f>
        <v>50</v>
      </c>
      <c r="AD55" s="43"/>
      <c r="AE55" s="44"/>
      <c r="AK55" s="44"/>
      <c r="AL55" s="43"/>
      <c r="AM55" s="44"/>
      <c r="AN55" s="19"/>
      <c r="AO55" s="58"/>
      <c r="AP55" s="58"/>
      <c r="AQ55" s="20"/>
      <c r="AR55" s="19"/>
      <c r="AS55" s="19"/>
      <c r="AT55" s="59"/>
      <c r="AU55" s="60"/>
      <c r="AV55" s="59"/>
      <c r="AW55" s="59"/>
      <c r="AX55" s="61"/>
      <c r="AY55" s="60"/>
      <c r="AZ55" s="60"/>
      <c r="BA55" s="59" t="s">
        <v>69</v>
      </c>
      <c r="BB55" s="58">
        <f>MAX(BB4:BB53)</f>
        <v>95.698698257080622</v>
      </c>
      <c r="BC55" s="59">
        <f>BB55/$BB$58*100</f>
        <v>95.698698257080622</v>
      </c>
      <c r="BD55" s="62" t="str">
        <f>VLOOKUP(BC55,$BD$65:$BE$76,2)</f>
        <v>A</v>
      </c>
      <c r="BE55" s="61"/>
      <c r="BF55" s="61"/>
    </row>
    <row r="56" spans="1:64" ht="15.75" thickBot="1" x14ac:dyDescent="0.3">
      <c r="A56" s="63"/>
      <c r="B56" s="64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7"/>
      <c r="AY56" s="66"/>
      <c r="AZ56" s="66"/>
      <c r="BA56" s="66" t="s">
        <v>70</v>
      </c>
      <c r="BB56" s="68">
        <f>MIN(BB4:BB53)</f>
        <v>41.76473311546841</v>
      </c>
      <c r="BC56" s="69">
        <f>BB56/$BB$58*99</f>
        <v>41.347085784313727</v>
      </c>
      <c r="BD56" s="70" t="str">
        <f>VLOOKUP(BC56,$BD$65:$BE$76,2)</f>
        <v>E</v>
      </c>
      <c r="BE56" s="71"/>
      <c r="BF56" s="72"/>
    </row>
    <row r="57" spans="1:64" ht="15.75" thickTop="1" x14ac:dyDescent="0.25">
      <c r="A57" s="73"/>
      <c r="B57" s="74"/>
      <c r="C57" s="74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5"/>
      <c r="AA57" s="73"/>
      <c r="AB57" s="73"/>
      <c r="AC57" s="73"/>
      <c r="AD57" s="76"/>
      <c r="AE57" s="77"/>
      <c r="AF57" s="41">
        <v>30</v>
      </c>
      <c r="AG57" s="41">
        <v>30</v>
      </c>
      <c r="AH57" s="78">
        <v>30</v>
      </c>
      <c r="AI57" s="78">
        <v>40</v>
      </c>
      <c r="AJ57" s="79">
        <v>40</v>
      </c>
      <c r="AK57" s="44"/>
      <c r="AL57" s="43"/>
      <c r="AM57" s="44"/>
      <c r="AN57" s="78"/>
      <c r="AO57" s="78"/>
      <c r="AP57" s="79"/>
      <c r="AR57" s="79"/>
      <c r="AS57" s="79"/>
      <c r="AT57" s="44"/>
      <c r="AU57" s="43"/>
      <c r="AV57" s="44"/>
      <c r="AW57" s="80"/>
      <c r="AX57" s="81"/>
      <c r="AY57" s="43"/>
      <c r="AZ57" s="43"/>
      <c r="BA57" s="44"/>
      <c r="BB57" s="47"/>
      <c r="BC57" s="48"/>
      <c r="BD57" t="s">
        <v>71</v>
      </c>
      <c r="BE57" s="47">
        <f>AVERAGE(BE4:BE53)</f>
        <v>3.3040000000000007</v>
      </c>
      <c r="BF57" s="47"/>
    </row>
    <row r="58" spans="1:64" x14ac:dyDescent="0.25">
      <c r="A58" t="s">
        <v>72</v>
      </c>
      <c r="D58">
        <f t="shared" ref="D58:AB58" si="27">IF(MAX(D4:D53)&gt;0,10,0)</f>
        <v>10</v>
      </c>
      <c r="E58">
        <f t="shared" si="27"/>
        <v>10</v>
      </c>
      <c r="F58">
        <f t="shared" si="27"/>
        <v>10</v>
      </c>
      <c r="G58">
        <f t="shared" si="27"/>
        <v>10</v>
      </c>
      <c r="H58">
        <f t="shared" si="27"/>
        <v>10</v>
      </c>
      <c r="I58">
        <f t="shared" si="27"/>
        <v>10</v>
      </c>
      <c r="J58">
        <f t="shared" si="27"/>
        <v>10</v>
      </c>
      <c r="K58">
        <f t="shared" si="27"/>
        <v>10</v>
      </c>
      <c r="L58">
        <f t="shared" si="27"/>
        <v>10</v>
      </c>
      <c r="M58">
        <f t="shared" si="27"/>
        <v>10</v>
      </c>
      <c r="N58">
        <f t="shared" si="27"/>
        <v>10</v>
      </c>
      <c r="O58">
        <f t="shared" si="27"/>
        <v>10</v>
      </c>
      <c r="P58">
        <f t="shared" si="27"/>
        <v>10</v>
      </c>
      <c r="Q58">
        <f t="shared" si="27"/>
        <v>10</v>
      </c>
      <c r="R58">
        <f t="shared" si="27"/>
        <v>10</v>
      </c>
      <c r="S58">
        <f t="shared" si="27"/>
        <v>10</v>
      </c>
      <c r="T58">
        <f t="shared" si="27"/>
        <v>10</v>
      </c>
      <c r="U58">
        <f t="shared" si="27"/>
        <v>10</v>
      </c>
      <c r="V58">
        <f t="shared" si="27"/>
        <v>10</v>
      </c>
      <c r="W58">
        <f t="shared" si="27"/>
        <v>10</v>
      </c>
      <c r="X58">
        <f t="shared" si="27"/>
        <v>10</v>
      </c>
      <c r="Y58">
        <f t="shared" si="27"/>
        <v>10</v>
      </c>
      <c r="Z58" s="12">
        <f t="shared" si="27"/>
        <v>10</v>
      </c>
      <c r="AA58">
        <f t="shared" si="27"/>
        <v>10</v>
      </c>
      <c r="AB58">
        <f t="shared" si="27"/>
        <v>10</v>
      </c>
      <c r="AC58" s="42">
        <f t="shared" ref="AC58" si="28">+SUM(E58:Z58) - SUM(AA58:AB58)</f>
        <v>200</v>
      </c>
      <c r="AD58" s="43">
        <f>AC58/$AC$58</f>
        <v>1</v>
      </c>
      <c r="AE58" s="44"/>
      <c r="AF58">
        <f>IF(MAX(AF$4:AF$53)&gt;0,AF57,0)</f>
        <v>30</v>
      </c>
      <c r="AG58">
        <f>IF(MAX(AG$4:AG$53)&gt;0,AG57,0)</f>
        <v>30</v>
      </c>
      <c r="AH58">
        <f>IF(MAX(AH$4:AH$53)&gt;0,AH57,0)</f>
        <v>30</v>
      </c>
      <c r="AI58">
        <f>IF(MAX(AI$4:AI$53)&gt;0,AI57,0)</f>
        <v>40</v>
      </c>
      <c r="AJ58">
        <f>IF(MAX(AJ$4:AJ$53)&gt;0,AJ57,0)</f>
        <v>40</v>
      </c>
      <c r="AK58" s="44">
        <f>SUM(AF58:AJ58)</f>
        <v>170</v>
      </c>
      <c r="AL58" s="43">
        <f>AK58/$AK$58</f>
        <v>1</v>
      </c>
      <c r="AM58" s="82"/>
      <c r="AN58">
        <v>50</v>
      </c>
      <c r="AO58">
        <v>90</v>
      </c>
      <c r="AP58" s="12">
        <v>25</v>
      </c>
      <c r="AQ58" s="82"/>
      <c r="AR58">
        <v>112</v>
      </c>
      <c r="AS58">
        <v>48</v>
      </c>
      <c r="AT58" s="44">
        <f>SUM(AR58:AS58)</f>
        <v>160</v>
      </c>
      <c r="AU58" s="43">
        <f>IF($AT$58&gt;0,AT58/$AT$58,0)</f>
        <v>1</v>
      </c>
      <c r="AV58" s="82"/>
      <c r="AW58">
        <v>105</v>
      </c>
      <c r="AX58" s="42">
        <v>30</v>
      </c>
      <c r="AY58" s="43">
        <f>SUM(AW58:AX58)</f>
        <v>135</v>
      </c>
      <c r="AZ58" s="43">
        <f>IF($AY$58&gt;0,AY58/$AY$58,0)</f>
        <v>1</v>
      </c>
      <c r="BA58" s="44"/>
      <c r="BB58" s="47">
        <f>AD58*$AD$1+AL58*$AL$1+IF($AN$58&gt;0,AN58/$AN$58*$AN$1,0)+IF($AO$58&gt;0,AO58/$AO$58*$AO$1,0)+IF($AP$58&gt;0,AP58/$AP$58*$AP$1,0)+AU58*$AU$1+AZ58*$AZ$1</f>
        <v>100</v>
      </c>
      <c r="BC58" s="48">
        <f>BB58/$BB$58 *100</f>
        <v>100</v>
      </c>
      <c r="BD58" s="83"/>
      <c r="BE58" s="83"/>
      <c r="BF58" s="83"/>
    </row>
    <row r="59" spans="1:64" x14ac:dyDescent="0.25">
      <c r="AD59" s="43"/>
      <c r="AE59" s="44"/>
      <c r="AL59" s="43"/>
      <c r="AM59" s="44"/>
      <c r="AT59" s="44"/>
      <c r="AU59" s="43"/>
      <c r="AV59" s="44"/>
      <c r="AW59" s="44"/>
      <c r="AX59" s="55"/>
      <c r="AY59" s="43"/>
      <c r="AZ59" s="43"/>
      <c r="BA59" s="44"/>
      <c r="BB59" s="50"/>
      <c r="BC59" s="48"/>
      <c r="BD59" s="83"/>
      <c r="BE59" s="83"/>
      <c r="BF59" s="83"/>
    </row>
    <row r="60" spans="1:64" s="42" customFormat="1" x14ac:dyDescent="0.25">
      <c r="A60" s="42" t="s">
        <v>71</v>
      </c>
      <c r="B60" s="55"/>
      <c r="C60" s="55"/>
      <c r="D60" s="42">
        <f t="shared" ref="D60:AC60" si="29">IF(D63&gt;0,AVERAGE(D4:D56),0)</f>
        <v>10.392156862745098</v>
      </c>
      <c r="E60" s="42">
        <f t="shared" si="29"/>
        <v>8.8235294117647065</v>
      </c>
      <c r="F60" s="42">
        <f t="shared" si="29"/>
        <v>11.392156862745098</v>
      </c>
      <c r="G60" s="42">
        <f t="shared" si="29"/>
        <v>10.568627450980392</v>
      </c>
      <c r="H60" s="42">
        <f t="shared" si="29"/>
        <v>10.764705882352942</v>
      </c>
      <c r="I60" s="42">
        <f t="shared" si="29"/>
        <v>8.6078431372549016</v>
      </c>
      <c r="J60" s="42">
        <f t="shared" si="29"/>
        <v>9.5490196078431371</v>
      </c>
      <c r="K60" s="42">
        <f t="shared" si="29"/>
        <v>8.7450980392156854</v>
      </c>
      <c r="L60" s="42">
        <f t="shared" si="29"/>
        <v>10.529411764705882</v>
      </c>
      <c r="M60" s="42">
        <f t="shared" si="29"/>
        <v>10</v>
      </c>
      <c r="N60" s="42">
        <f t="shared" si="29"/>
        <v>7.666666666666667</v>
      </c>
      <c r="O60" s="42">
        <f t="shared" si="29"/>
        <v>10.392156862745098</v>
      </c>
      <c r="P60" s="42">
        <f t="shared" si="29"/>
        <v>10.196078431372548</v>
      </c>
      <c r="Q60" s="42">
        <f t="shared" si="29"/>
        <v>8.4509803921568629</v>
      </c>
      <c r="R60" s="42">
        <f t="shared" si="29"/>
        <v>10.196078431372548</v>
      </c>
      <c r="S60" s="42">
        <f t="shared" si="29"/>
        <v>9.6666666666666661</v>
      </c>
      <c r="T60" s="42">
        <f t="shared" si="29"/>
        <v>9.3529411764705888</v>
      </c>
      <c r="U60" s="42">
        <f t="shared" si="29"/>
        <v>9.2156862745098032</v>
      </c>
      <c r="V60" s="42">
        <f t="shared" si="29"/>
        <v>7.9215686274509807</v>
      </c>
      <c r="W60" s="42">
        <f t="shared" si="29"/>
        <v>8.5098039215686274</v>
      </c>
      <c r="X60" s="42">
        <f t="shared" si="29"/>
        <v>10.392156862745098</v>
      </c>
      <c r="Y60" s="42">
        <f t="shared" si="29"/>
        <v>7.0392156862745097</v>
      </c>
      <c r="Z60" s="11">
        <f t="shared" si="29"/>
        <v>8.5098039215686274</v>
      </c>
      <c r="AA60" s="42">
        <f t="shared" si="29"/>
        <v>4.0980392156862742</v>
      </c>
      <c r="AB60" s="42">
        <f t="shared" si="29"/>
        <v>5.5294117647058822</v>
      </c>
      <c r="AC60" s="42">
        <f t="shared" si="29"/>
        <v>187.64705882352942</v>
      </c>
      <c r="AD60" s="43">
        <f>AVERAGE(AD4:AD53)</f>
        <v>0.94790000000000008</v>
      </c>
      <c r="AE60" s="55"/>
      <c r="AF60" s="42">
        <f>IF(AF63&gt;0,AVERAGE(AF4:AF53),0)</f>
        <v>26.26</v>
      </c>
      <c r="AG60" s="42">
        <f>IF(AG63&gt;0,AVERAGE(AG4:AG53),0)</f>
        <v>27.5</v>
      </c>
      <c r="AH60" s="42">
        <f>IF(AH63&gt;0,AVERAGE(AH4:AH53),0)</f>
        <v>26.971999999999998</v>
      </c>
      <c r="AI60" s="42">
        <f>IF(AI63&gt;0,AVERAGE(AI4:AI53),0)</f>
        <v>35.372</v>
      </c>
      <c r="AJ60" s="42">
        <f t="shared" ref="AF60:AK60" si="30">IF(AJ63&gt;0,AVERAGE(AJ4:AJ57),0)</f>
        <v>38.019607843137258</v>
      </c>
      <c r="AK60" s="42">
        <f>IF(AK63&gt;0,AVERAGE(AK4:AK53),0)</f>
        <v>154.084</v>
      </c>
      <c r="AL60" s="43">
        <f>AVERAGE(AL4:AL53)</f>
        <v>0.90637647058823489</v>
      </c>
      <c r="AM60" s="55"/>
      <c r="AN60" s="42">
        <f>IF(AN63&gt;0,AVERAGE(AN4:AN56),0)</f>
        <v>44.22</v>
      </c>
      <c r="AO60" s="42">
        <f>IF(AO63&gt;0,AVERAGE(AO4:AO53),0)</f>
        <v>77.88</v>
      </c>
      <c r="AP60" s="11">
        <f>IF(AP63&gt;0,AVERAGE(AP3:AP56),0)</f>
        <v>19.84</v>
      </c>
      <c r="AQ60" s="11"/>
      <c r="AR60" s="42">
        <f>IF(AR63&gt;0,AVERAGE(AR4:AR53),0)</f>
        <v>95.4</v>
      </c>
      <c r="AS60" s="42">
        <f>IF(AS63&gt;0,AVERAGE(AS4:AS53),0)</f>
        <v>38.82</v>
      </c>
      <c r="AT60" s="42">
        <f>IF(AT63&gt;0,AVERAGE(AT4:AT53),0)</f>
        <v>134.22</v>
      </c>
      <c r="AU60" s="43">
        <f>AVERAGE(AU4:AU56)</f>
        <v>0.83887500000000004</v>
      </c>
      <c r="AV60" s="43"/>
      <c r="AW60" s="43">
        <f>AVERAGE(AW4:AW53)</f>
        <v>83.82</v>
      </c>
      <c r="AX60" s="43">
        <f>AVERAGE(AX4:AX53)</f>
        <v>24.18</v>
      </c>
      <c r="AY60" s="43">
        <f>AVERAGE(AY4:AY53)</f>
        <v>108</v>
      </c>
      <c r="AZ60" s="43">
        <f>AVERAGE(AZ4:AZ53)</f>
        <v>0.8</v>
      </c>
      <c r="BA60" s="55"/>
      <c r="BB60" s="84">
        <f>AVERAGE(BB4:BB53)</f>
        <v>85.705896078431365</v>
      </c>
      <c r="BC60" s="84">
        <f>AVERAGE(BC4:BC53)</f>
        <v>85.745896078431358</v>
      </c>
      <c r="BD60" s="85"/>
      <c r="BE60" s="85"/>
      <c r="BF60" s="85"/>
    </row>
    <row r="61" spans="1:64" x14ac:dyDescent="0.25">
      <c r="BC61" s="3"/>
    </row>
    <row r="62" spans="1:64" x14ac:dyDescent="0.25">
      <c r="A62" s="41" t="s">
        <v>73</v>
      </c>
      <c r="B62" s="86"/>
      <c r="C62" s="86"/>
      <c r="D62" s="41">
        <f t="shared" ref="D62:AD62" si="31">COUNTIF(D4:D53,0)</f>
        <v>2</v>
      </c>
      <c r="E62" s="41">
        <f t="shared" si="31"/>
        <v>0</v>
      </c>
      <c r="F62" s="41">
        <f t="shared" si="31"/>
        <v>0</v>
      </c>
      <c r="G62" s="41">
        <f t="shared" si="31"/>
        <v>1</v>
      </c>
      <c r="H62" s="41">
        <f t="shared" si="31"/>
        <v>0</v>
      </c>
      <c r="I62" s="41">
        <f t="shared" si="31"/>
        <v>2</v>
      </c>
      <c r="J62" s="41">
        <f t="shared" si="31"/>
        <v>1</v>
      </c>
      <c r="K62" s="41">
        <f t="shared" si="31"/>
        <v>2</v>
      </c>
      <c r="L62" s="41">
        <f t="shared" si="31"/>
        <v>1</v>
      </c>
      <c r="M62" s="41">
        <f t="shared" si="31"/>
        <v>4</v>
      </c>
      <c r="N62" s="41">
        <f t="shared" si="31"/>
        <v>1</v>
      </c>
      <c r="O62" s="41">
        <f t="shared" si="31"/>
        <v>2</v>
      </c>
      <c r="P62" s="41">
        <f t="shared" si="31"/>
        <v>3</v>
      </c>
      <c r="Q62" s="41">
        <f t="shared" si="31"/>
        <v>2</v>
      </c>
      <c r="R62" s="41">
        <f t="shared" si="31"/>
        <v>3</v>
      </c>
      <c r="S62" s="41">
        <f t="shared" si="31"/>
        <v>1</v>
      </c>
      <c r="T62" s="41">
        <f t="shared" si="31"/>
        <v>5</v>
      </c>
      <c r="U62" s="41">
        <f t="shared" si="31"/>
        <v>8</v>
      </c>
      <c r="V62" s="41">
        <f t="shared" si="31"/>
        <v>4</v>
      </c>
      <c r="W62" s="41">
        <f t="shared" si="31"/>
        <v>3</v>
      </c>
      <c r="X62" s="41">
        <f t="shared" si="31"/>
        <v>2</v>
      </c>
      <c r="Y62" s="41">
        <f t="shared" si="31"/>
        <v>11</v>
      </c>
      <c r="Z62" s="87">
        <f t="shared" si="31"/>
        <v>3</v>
      </c>
      <c r="AA62" s="41">
        <f t="shared" si="31"/>
        <v>23</v>
      </c>
      <c r="AB62" s="41">
        <f t="shared" si="31"/>
        <v>14</v>
      </c>
      <c r="AC62" s="41">
        <f t="shared" si="31"/>
        <v>0</v>
      </c>
      <c r="AD62" s="88">
        <f t="shared" si="31"/>
        <v>0</v>
      </c>
      <c r="AE62" s="89"/>
      <c r="AF62" s="41">
        <f t="shared" ref="AF62:AL62" si="32">COUNTIF(AF4:AF53,0)</f>
        <v>0</v>
      </c>
      <c r="AG62" s="41">
        <f t="shared" si="32"/>
        <v>0</v>
      </c>
      <c r="AH62" s="41">
        <f t="shared" si="32"/>
        <v>2</v>
      </c>
      <c r="AI62" s="41">
        <f t="shared" si="32"/>
        <v>1</v>
      </c>
      <c r="AJ62" s="41">
        <f t="shared" si="32"/>
        <v>1</v>
      </c>
      <c r="AK62" s="41">
        <f t="shared" si="32"/>
        <v>0</v>
      </c>
      <c r="AL62" s="88">
        <f t="shared" si="32"/>
        <v>0</v>
      </c>
      <c r="AM62" s="89"/>
      <c r="AN62" s="41">
        <f>COUNTIF(AN4:AN53,0)</f>
        <v>0</v>
      </c>
      <c r="AO62" s="41">
        <f>COUNTIF(AO4:AO53,0)</f>
        <v>1</v>
      </c>
      <c r="AP62" s="87">
        <f>COUNTIF(AP3:AP53,0)</f>
        <v>1</v>
      </c>
      <c r="AQ62" s="86"/>
      <c r="AR62" s="41">
        <f>COUNTIF(AR4:AR53,0)</f>
        <v>0</v>
      </c>
      <c r="AS62" s="41">
        <f>COUNTIF(AS4:AS53,0)</f>
        <v>0</v>
      </c>
      <c r="AT62" s="41">
        <f>COUNTIF(AT4:AT53,0)</f>
        <v>0</v>
      </c>
      <c r="AU62" s="90">
        <f>COUNTIF(AU4:AU53,0)</f>
        <v>0</v>
      </c>
      <c r="AV62" s="87"/>
      <c r="AW62" s="91">
        <f>COUNTIF(AW4:AW53,0)</f>
        <v>0</v>
      </c>
      <c r="AX62" s="91">
        <f>COUNTIF(AX4:AX53,0)</f>
        <v>1</v>
      </c>
      <c r="AY62" s="41">
        <f>COUNTIF(AY4:AY53,0)</f>
        <v>0</v>
      </c>
      <c r="AZ62" s="90">
        <f>COUNTIF(AZ4:AZ53,0)</f>
        <v>0</v>
      </c>
      <c r="BA62" s="41"/>
      <c r="BB62" s="41"/>
      <c r="BC62" s="41"/>
      <c r="BD62" s="92" t="s">
        <v>74</v>
      </c>
      <c r="BE62" s="41">
        <v>2</v>
      </c>
      <c r="BF62" s="41"/>
    </row>
    <row r="63" spans="1:64" ht="15.75" thickBot="1" x14ac:dyDescent="0.3">
      <c r="A63" s="93" t="s">
        <v>69</v>
      </c>
      <c r="D63" s="93">
        <f t="shared" ref="D63:AD63" si="33">MAX(D4:D53)</f>
        <v>10</v>
      </c>
      <c r="E63" s="93">
        <f t="shared" si="33"/>
        <v>10</v>
      </c>
      <c r="F63" s="93">
        <f t="shared" si="33"/>
        <v>11</v>
      </c>
      <c r="G63" s="93">
        <f t="shared" si="33"/>
        <v>10</v>
      </c>
      <c r="H63" s="93">
        <f t="shared" si="33"/>
        <v>10</v>
      </c>
      <c r="I63" s="93">
        <f t="shared" si="33"/>
        <v>10</v>
      </c>
      <c r="J63" s="93">
        <f t="shared" si="33"/>
        <v>10</v>
      </c>
      <c r="K63" s="93">
        <f t="shared" si="33"/>
        <v>10</v>
      </c>
      <c r="L63" s="93">
        <f t="shared" si="33"/>
        <v>10</v>
      </c>
      <c r="M63" s="93">
        <f t="shared" si="33"/>
        <v>10</v>
      </c>
      <c r="N63" s="93">
        <f t="shared" si="33"/>
        <v>8</v>
      </c>
      <c r="O63" s="93">
        <f t="shared" si="33"/>
        <v>10</v>
      </c>
      <c r="P63" s="93">
        <f t="shared" si="33"/>
        <v>10</v>
      </c>
      <c r="Q63" s="93">
        <f t="shared" si="33"/>
        <v>10</v>
      </c>
      <c r="R63" s="93">
        <f t="shared" si="33"/>
        <v>10</v>
      </c>
      <c r="S63" s="93">
        <f t="shared" si="33"/>
        <v>10</v>
      </c>
      <c r="T63" s="93">
        <f t="shared" si="33"/>
        <v>10</v>
      </c>
      <c r="U63" s="93">
        <f t="shared" si="33"/>
        <v>10</v>
      </c>
      <c r="V63" s="93">
        <f t="shared" si="33"/>
        <v>10</v>
      </c>
      <c r="W63" s="93">
        <f t="shared" si="33"/>
        <v>10</v>
      </c>
      <c r="X63" s="93">
        <f t="shared" si="33"/>
        <v>10</v>
      </c>
      <c r="Y63" s="93">
        <f t="shared" si="33"/>
        <v>10</v>
      </c>
      <c r="Z63" s="94">
        <f t="shared" si="33"/>
        <v>10</v>
      </c>
      <c r="AA63" s="93">
        <f t="shared" si="33"/>
        <v>8</v>
      </c>
      <c r="AB63" s="93">
        <f t="shared" si="33"/>
        <v>8</v>
      </c>
      <c r="AC63" s="93">
        <f t="shared" si="33"/>
        <v>210</v>
      </c>
      <c r="AD63" s="95">
        <f t="shared" si="33"/>
        <v>1</v>
      </c>
      <c r="AE63" s="96"/>
      <c r="AF63" s="93">
        <f t="shared" ref="AF63:AL63" si="34">MAX(AF4:AF53)</f>
        <v>30</v>
      </c>
      <c r="AG63" s="93">
        <f t="shared" si="34"/>
        <v>30</v>
      </c>
      <c r="AH63" s="93">
        <f t="shared" si="34"/>
        <v>30</v>
      </c>
      <c r="AI63" s="93">
        <f t="shared" si="34"/>
        <v>40</v>
      </c>
      <c r="AJ63" s="93">
        <f t="shared" si="34"/>
        <v>40</v>
      </c>
      <c r="AK63" s="93">
        <f t="shared" si="34"/>
        <v>168</v>
      </c>
      <c r="AL63" s="95">
        <f t="shared" si="34"/>
        <v>0.9882352941176471</v>
      </c>
      <c r="AM63" s="96"/>
      <c r="AN63" s="93">
        <f>MAX(AN4:AN53)</f>
        <v>50</v>
      </c>
      <c r="AO63" s="93">
        <f>MAX(AO4:AO53)</f>
        <v>90</v>
      </c>
      <c r="AP63" s="94">
        <f>MAX(AP3:AP53)</f>
        <v>24</v>
      </c>
      <c r="AQ63" s="96"/>
      <c r="AR63" s="93">
        <f>MAX(AR4:AR53)</f>
        <v>108</v>
      </c>
      <c r="AS63" s="93">
        <f>MAX(AS4:AS53)</f>
        <v>47.5</v>
      </c>
      <c r="AT63">
        <f>MAX(AT4:AT53)</f>
        <v>155.5</v>
      </c>
      <c r="AU63" s="95">
        <f>MAX(AU4:AU53)</f>
        <v>0.97187500000000004</v>
      </c>
      <c r="AW63" s="42">
        <f>MAX(AW4:AW53)</f>
        <v>101</v>
      </c>
      <c r="AX63" s="42">
        <f>MAX(AX4:AX53)</f>
        <v>30</v>
      </c>
      <c r="AY63">
        <f>MAX(AY4:AY53)</f>
        <v>130</v>
      </c>
      <c r="AZ63" s="95">
        <f>MAX(AZ4:AZ53)</f>
        <v>0.96296296296296291</v>
      </c>
      <c r="BA63"/>
      <c r="BB63" s="97" t="s">
        <v>75</v>
      </c>
      <c r="BC63" s="96">
        <f>MAX(BC4:BC53)</f>
        <v>95.698698257080622</v>
      </c>
    </row>
    <row r="64" spans="1:64" ht="15.75" thickBot="1" x14ac:dyDescent="0.3">
      <c r="A64" s="22" t="s">
        <v>70</v>
      </c>
      <c r="D64" s="22">
        <f t="shared" ref="D64:AD64" si="35">MIN(D4:D53)</f>
        <v>0</v>
      </c>
      <c r="E64" s="22">
        <f t="shared" si="35"/>
        <v>3</v>
      </c>
      <c r="F64" s="22">
        <f t="shared" si="35"/>
        <v>9</v>
      </c>
      <c r="G64" s="22">
        <f>MIN(G4:G53)</f>
        <v>0</v>
      </c>
      <c r="H64" s="22">
        <f t="shared" si="35"/>
        <v>9</v>
      </c>
      <c r="I64" s="22">
        <f t="shared" si="35"/>
        <v>0</v>
      </c>
      <c r="J64" s="22">
        <f t="shared" si="35"/>
        <v>0</v>
      </c>
      <c r="K64" s="22">
        <f t="shared" si="35"/>
        <v>0</v>
      </c>
      <c r="L64" s="22">
        <f t="shared" si="35"/>
        <v>0</v>
      </c>
      <c r="M64" s="22">
        <f t="shared" si="35"/>
        <v>0</v>
      </c>
      <c r="N64" s="22">
        <f t="shared" si="35"/>
        <v>0</v>
      </c>
      <c r="O64" s="22">
        <f t="shared" si="35"/>
        <v>0</v>
      </c>
      <c r="P64" s="22">
        <f t="shared" si="35"/>
        <v>0</v>
      </c>
      <c r="Q64" s="22">
        <f t="shared" si="35"/>
        <v>0</v>
      </c>
      <c r="R64" s="22">
        <f t="shared" si="35"/>
        <v>0</v>
      </c>
      <c r="S64" s="22">
        <f t="shared" si="35"/>
        <v>0</v>
      </c>
      <c r="T64" s="22">
        <f t="shared" si="35"/>
        <v>0</v>
      </c>
      <c r="U64" s="22">
        <f t="shared" si="35"/>
        <v>0</v>
      </c>
      <c r="V64" s="22">
        <f t="shared" si="35"/>
        <v>0</v>
      </c>
      <c r="W64" s="22">
        <f t="shared" si="35"/>
        <v>0</v>
      </c>
      <c r="X64" s="22">
        <f t="shared" si="35"/>
        <v>0</v>
      </c>
      <c r="Y64" s="22">
        <f t="shared" si="35"/>
        <v>0</v>
      </c>
      <c r="Z64" s="98">
        <f t="shared" si="35"/>
        <v>0</v>
      </c>
      <c r="AA64" s="22">
        <f t="shared" si="35"/>
        <v>0</v>
      </c>
      <c r="AB64" s="22">
        <f t="shared" si="35"/>
        <v>0</v>
      </c>
      <c r="AC64" s="22">
        <f t="shared" si="35"/>
        <v>109</v>
      </c>
      <c r="AD64" s="99">
        <f t="shared" si="35"/>
        <v>0.54500000000000004</v>
      </c>
      <c r="AE64" s="100"/>
      <c r="AF64" s="22">
        <f t="shared" ref="AF64:AL64" si="36">MIN(AF4:AF53)</f>
        <v>9</v>
      </c>
      <c r="AG64" s="22">
        <f t="shared" si="36"/>
        <v>17</v>
      </c>
      <c r="AH64" s="22">
        <f t="shared" si="36"/>
        <v>0</v>
      </c>
      <c r="AI64" s="22">
        <f t="shared" si="36"/>
        <v>0</v>
      </c>
      <c r="AJ64" s="22">
        <f t="shared" si="36"/>
        <v>0</v>
      </c>
      <c r="AK64" s="22">
        <f t="shared" si="36"/>
        <v>49.5</v>
      </c>
      <c r="AL64" s="99">
        <f t="shared" si="36"/>
        <v>0.29117647058823531</v>
      </c>
      <c r="AM64" s="100"/>
      <c r="AN64" s="22">
        <f>MIN(AN4:AN53)</f>
        <v>22.5</v>
      </c>
      <c r="AO64" s="22">
        <f>MIN(AO4:AO53)</f>
        <v>0</v>
      </c>
      <c r="AP64" s="98">
        <f>MIN(AP4:AP53)</f>
        <v>0</v>
      </c>
      <c r="AQ64" s="100"/>
      <c r="AR64" s="22">
        <f>MIN(AR4:AR53)</f>
        <v>81</v>
      </c>
      <c r="AS64" s="22">
        <f>MIN(AS4:AS53)</f>
        <v>16.5</v>
      </c>
      <c r="AT64">
        <f>MIN(AT4:AT53)</f>
        <v>97.5</v>
      </c>
      <c r="AU64" s="99">
        <f>MIN(AU4:AU53)</f>
        <v>0.609375</v>
      </c>
      <c r="AW64" s="23">
        <f>MIN(AW4:AW53)</f>
        <v>50</v>
      </c>
      <c r="AX64" s="23">
        <f>MIN(AX4:AX53)</f>
        <v>0</v>
      </c>
      <c r="AY64" s="22">
        <f>MIN(AY4:AY53)</f>
        <v>50</v>
      </c>
      <c r="AZ64" s="99">
        <f>MIN(AZ4:AZ53)</f>
        <v>0.37037037037037035</v>
      </c>
      <c r="BB64" s="101" t="s">
        <v>76</v>
      </c>
      <c r="BC64" s="125">
        <f>MIN(BC4:BC53)</f>
        <v>41.76473311546841</v>
      </c>
      <c r="BD64" s="102" t="s">
        <v>77</v>
      </c>
      <c r="BE64" s="103" t="s">
        <v>21</v>
      </c>
      <c r="BF64" s="104" t="s">
        <v>22</v>
      </c>
      <c r="BG64" s="105" t="s">
        <v>78</v>
      </c>
      <c r="BK64" s="73"/>
      <c r="BL64" s="73"/>
    </row>
    <row r="65" spans="38:64" ht="16.5" thickTop="1" thickBot="1" x14ac:dyDescent="0.3">
      <c r="BB65" s="106">
        <v>0</v>
      </c>
      <c r="BC65" s="3"/>
      <c r="BD65" s="106">
        <v>0</v>
      </c>
      <c r="BE65" s="107" t="s">
        <v>65</v>
      </c>
      <c r="BF65" s="108">
        <v>0</v>
      </c>
      <c r="BG65" s="109">
        <f>COUNTIF($BD$4:$BD$53,BE65)</f>
        <v>1</v>
      </c>
      <c r="BJ65" s="110"/>
      <c r="BK65" s="121"/>
      <c r="BL65" s="121"/>
    </row>
    <row r="66" spans="38:64" ht="16.5" thickTop="1" thickBot="1" x14ac:dyDescent="0.3">
      <c r="AL66" t="s">
        <v>134</v>
      </c>
      <c r="BB66" s="111">
        <v>60</v>
      </c>
      <c r="BC66" s="3"/>
      <c r="BD66" s="111">
        <f t="shared" ref="BD66:BD76" si="37">BB66-$BE$62</f>
        <v>58</v>
      </c>
      <c r="BE66" s="112" t="s">
        <v>79</v>
      </c>
      <c r="BF66" s="113">
        <v>0.7</v>
      </c>
      <c r="BG66" s="109">
        <f>COUNTIF($BD$4:$BD$53,BE66)</f>
        <v>1</v>
      </c>
      <c r="BJ66" s="110"/>
      <c r="BK66" s="119"/>
      <c r="BL66" s="119"/>
    </row>
    <row r="67" spans="38:64" ht="16.5" thickTop="1" thickBot="1" x14ac:dyDescent="0.3">
      <c r="AL67" s="124">
        <v>40298</v>
      </c>
      <c r="AS67" s="126"/>
      <c r="BB67" s="111">
        <v>63</v>
      </c>
      <c r="BC67" s="3"/>
      <c r="BD67" s="111">
        <f t="shared" si="37"/>
        <v>61</v>
      </c>
      <c r="BE67" s="112" t="s">
        <v>79</v>
      </c>
      <c r="BF67" s="113">
        <v>1</v>
      </c>
      <c r="BG67" s="109">
        <f t="shared" ref="BG67:BG76" si="38">COUNTIF($BD$4:$BD$53,BE67)</f>
        <v>1</v>
      </c>
      <c r="BJ67" s="110"/>
      <c r="BK67" s="119"/>
      <c r="BL67" s="120"/>
    </row>
    <row r="68" spans="38:64" ht="16.5" thickTop="1" thickBot="1" x14ac:dyDescent="0.3">
      <c r="AS68" s="126"/>
      <c r="BB68" s="111">
        <v>67</v>
      </c>
      <c r="BC68" s="3"/>
      <c r="BD68" s="111">
        <f t="shared" si="37"/>
        <v>65</v>
      </c>
      <c r="BE68" s="112" t="s">
        <v>80</v>
      </c>
      <c r="BF68" s="113">
        <v>1.4</v>
      </c>
      <c r="BG68" s="109">
        <f t="shared" si="38"/>
        <v>0</v>
      </c>
      <c r="BJ68" s="110"/>
      <c r="BK68" s="119"/>
      <c r="BL68" s="120"/>
    </row>
    <row r="69" spans="38:64" ht="16.5" thickTop="1" thickBot="1" x14ac:dyDescent="0.3">
      <c r="BB69" s="111">
        <v>70</v>
      </c>
      <c r="BC69" s="3"/>
      <c r="BD69" s="111">
        <f t="shared" si="37"/>
        <v>68</v>
      </c>
      <c r="BE69" s="112" t="s">
        <v>67</v>
      </c>
      <c r="BF69" s="113">
        <v>1.7</v>
      </c>
      <c r="BG69" s="109">
        <f t="shared" si="38"/>
        <v>0</v>
      </c>
      <c r="BJ69" s="110"/>
      <c r="BK69" s="119"/>
      <c r="BL69" s="120"/>
    </row>
    <row r="70" spans="38:64" ht="16.5" thickTop="1" thickBot="1" x14ac:dyDescent="0.3">
      <c r="BB70" s="111">
        <v>73</v>
      </c>
      <c r="BC70" s="3"/>
      <c r="BD70" s="111">
        <f t="shared" si="37"/>
        <v>71</v>
      </c>
      <c r="BE70" s="112" t="s">
        <v>81</v>
      </c>
      <c r="BF70" s="113">
        <v>2</v>
      </c>
      <c r="BG70" s="109">
        <f t="shared" si="38"/>
        <v>1</v>
      </c>
      <c r="BJ70" s="110"/>
      <c r="BK70" s="119"/>
      <c r="BL70" s="120"/>
    </row>
    <row r="71" spans="38:64" ht="16.5" thickTop="1" thickBot="1" x14ac:dyDescent="0.3">
      <c r="BB71" s="111">
        <v>77</v>
      </c>
      <c r="BC71" s="3"/>
      <c r="BD71" s="111">
        <f t="shared" si="37"/>
        <v>75</v>
      </c>
      <c r="BE71" s="112" t="s">
        <v>60</v>
      </c>
      <c r="BF71" s="113">
        <v>2.4</v>
      </c>
      <c r="BG71" s="109">
        <f t="shared" si="38"/>
        <v>1</v>
      </c>
      <c r="BJ71" s="110"/>
      <c r="BK71" s="119"/>
      <c r="BL71" s="120"/>
    </row>
    <row r="72" spans="38:64" ht="16.5" thickTop="1" thickBot="1" x14ac:dyDescent="0.3">
      <c r="BB72" s="111">
        <v>80</v>
      </c>
      <c r="BC72" s="3"/>
      <c r="BD72" s="111">
        <f t="shared" si="37"/>
        <v>78</v>
      </c>
      <c r="BE72" s="112" t="s">
        <v>66</v>
      </c>
      <c r="BF72" s="113">
        <v>2.7</v>
      </c>
      <c r="BG72" s="109">
        <f t="shared" si="38"/>
        <v>2</v>
      </c>
      <c r="BJ72" s="110"/>
      <c r="BK72" s="119"/>
      <c r="BL72" s="120"/>
    </row>
    <row r="73" spans="38:64" ht="16.5" thickTop="1" thickBot="1" x14ac:dyDescent="0.3">
      <c r="BB73" s="111">
        <v>83</v>
      </c>
      <c r="BC73" s="3"/>
      <c r="BD73" s="111">
        <f t="shared" si="37"/>
        <v>81</v>
      </c>
      <c r="BE73" s="112" t="s">
        <v>63</v>
      </c>
      <c r="BF73" s="113">
        <v>3</v>
      </c>
      <c r="BG73" s="109">
        <f t="shared" si="38"/>
        <v>12</v>
      </c>
      <c r="BJ73" s="110"/>
      <c r="BK73" s="119"/>
      <c r="BL73" s="120"/>
    </row>
    <row r="74" spans="38:64" ht="16.5" thickTop="1" thickBot="1" x14ac:dyDescent="0.3">
      <c r="BB74" s="111">
        <v>87</v>
      </c>
      <c r="BC74" s="3"/>
      <c r="BD74" s="111">
        <f t="shared" si="37"/>
        <v>85</v>
      </c>
      <c r="BE74" s="112" t="s">
        <v>62</v>
      </c>
      <c r="BF74" s="113">
        <v>3.4</v>
      </c>
      <c r="BG74" s="109">
        <f t="shared" si="38"/>
        <v>10</v>
      </c>
      <c r="BJ74" s="110"/>
      <c r="BK74" s="119"/>
      <c r="BL74" s="120"/>
    </row>
    <row r="75" spans="38:64" ht="16.5" thickTop="1" thickBot="1" x14ac:dyDescent="0.3">
      <c r="BB75" s="111">
        <v>90</v>
      </c>
      <c r="BC75" s="3"/>
      <c r="BD75" s="111">
        <f t="shared" si="37"/>
        <v>88</v>
      </c>
      <c r="BE75" s="112" t="s">
        <v>61</v>
      </c>
      <c r="BF75" s="113">
        <v>3.7</v>
      </c>
      <c r="BG75" s="109">
        <f t="shared" si="38"/>
        <v>12</v>
      </c>
      <c r="BJ75" s="110"/>
      <c r="BK75" s="122"/>
      <c r="BL75" s="120"/>
    </row>
    <row r="76" spans="38:64" ht="16.5" thickTop="1" thickBot="1" x14ac:dyDescent="0.3">
      <c r="BB76" s="114">
        <v>93</v>
      </c>
      <c r="BC76" s="3"/>
      <c r="BD76" s="111">
        <f t="shared" si="37"/>
        <v>91</v>
      </c>
      <c r="BE76" s="115" t="s">
        <v>64</v>
      </c>
      <c r="BF76" s="116">
        <v>4</v>
      </c>
      <c r="BG76" s="109">
        <f t="shared" si="38"/>
        <v>10</v>
      </c>
      <c r="BJ76" s="110"/>
      <c r="BK76" s="123"/>
      <c r="BL76" s="123"/>
    </row>
    <row r="77" spans="38:64" ht="15.75" thickBot="1" x14ac:dyDescent="0.3">
      <c r="BC77" s="3"/>
      <c r="BD77" s="80"/>
      <c r="BE77" s="117"/>
      <c r="BF77" s="80"/>
      <c r="BG77" s="118">
        <f>SUM(BG65:BG76)+1</f>
        <v>52</v>
      </c>
    </row>
    <row r="78" spans="38:64" x14ac:dyDescent="0.25">
      <c r="BC78" s="3"/>
    </row>
    <row r="79" spans="38:64" x14ac:dyDescent="0.25">
      <c r="BC79" s="3"/>
    </row>
    <row r="80" spans="38:64" x14ac:dyDescent="0.25">
      <c r="BC80" s="3"/>
    </row>
    <row r="81" spans="55:55" x14ac:dyDescent="0.25">
      <c r="BC81" s="3"/>
    </row>
    <row r="82" spans="55:55" x14ac:dyDescent="0.25">
      <c r="BC82" s="3"/>
    </row>
    <row r="83" spans="55:55" x14ac:dyDescent="0.25">
      <c r="BC83" s="3"/>
    </row>
    <row r="84" spans="55:55" x14ac:dyDescent="0.25">
      <c r="BC84" s="3"/>
    </row>
    <row r="85" spans="55:55" x14ac:dyDescent="0.25">
      <c r="BC85" s="3"/>
    </row>
    <row r="86" spans="55:55" x14ac:dyDescent="0.25">
      <c r="BC86" s="3"/>
    </row>
    <row r="87" spans="55:55" x14ac:dyDescent="0.25">
      <c r="BC87" s="3"/>
    </row>
    <row r="88" spans="55:55" x14ac:dyDescent="0.25">
      <c r="BC88" s="3"/>
    </row>
    <row r="89" spans="55:55" x14ac:dyDescent="0.25">
      <c r="BC89" s="3"/>
    </row>
    <row r="90" spans="55:55" x14ac:dyDescent="0.25">
      <c r="BC90" s="3"/>
    </row>
    <row r="91" spans="55:55" x14ac:dyDescent="0.25">
      <c r="BC91" s="3"/>
    </row>
    <row r="92" spans="55:55" x14ac:dyDescent="0.25">
      <c r="BC92" s="3"/>
    </row>
    <row r="93" spans="55:55" x14ac:dyDescent="0.25">
      <c r="BC93" s="3"/>
    </row>
    <row r="94" spans="55:55" x14ac:dyDescent="0.25">
      <c r="BC94" s="3"/>
    </row>
    <row r="95" spans="55:55" x14ac:dyDescent="0.25">
      <c r="BC95" s="3"/>
    </row>
    <row r="96" spans="55:55" x14ac:dyDescent="0.25">
      <c r="BC96" s="3"/>
    </row>
    <row r="97" spans="55:55" x14ac:dyDescent="0.25">
      <c r="BC97" s="3"/>
    </row>
    <row r="98" spans="55:55" x14ac:dyDescent="0.25">
      <c r="BC98" s="3"/>
    </row>
    <row r="99" spans="55:55" x14ac:dyDescent="0.25">
      <c r="BC99" s="3"/>
    </row>
    <row r="100" spans="55:55" x14ac:dyDescent="0.25">
      <c r="BC100" s="3"/>
    </row>
    <row r="101" spans="55:55" x14ac:dyDescent="0.25">
      <c r="BC101" s="3"/>
    </row>
    <row r="102" spans="55:55" x14ac:dyDescent="0.25">
      <c r="BC102" s="3"/>
    </row>
    <row r="103" spans="55:55" x14ac:dyDescent="0.25">
      <c r="BC103" s="3"/>
    </row>
    <row r="104" spans="55:55" x14ac:dyDescent="0.25">
      <c r="BC104" s="3"/>
    </row>
    <row r="105" spans="55:55" x14ac:dyDescent="0.25">
      <c r="BC105" s="3"/>
    </row>
    <row r="106" spans="55:55" x14ac:dyDescent="0.25">
      <c r="BC106" s="3"/>
    </row>
    <row r="107" spans="55:55" x14ac:dyDescent="0.25">
      <c r="BC107" s="3"/>
    </row>
    <row r="108" spans="55:55" x14ac:dyDescent="0.25">
      <c r="BC108" s="3"/>
    </row>
    <row r="109" spans="55:55" x14ac:dyDescent="0.25">
      <c r="BC109" s="3"/>
    </row>
    <row r="110" spans="55:55" x14ac:dyDescent="0.25">
      <c r="BC110" s="3"/>
    </row>
    <row r="111" spans="55:55" x14ac:dyDescent="0.25">
      <c r="BC111" s="3"/>
    </row>
    <row r="112" spans="55:55" x14ac:dyDescent="0.25">
      <c r="BC112" s="3"/>
    </row>
    <row r="113" spans="55:55" x14ac:dyDescent="0.25">
      <c r="BC113" s="3"/>
    </row>
    <row r="114" spans="55:55" x14ac:dyDescent="0.25">
      <c r="BC114" s="3"/>
    </row>
    <row r="115" spans="55:55" x14ac:dyDescent="0.25">
      <c r="BC115" s="3"/>
    </row>
    <row r="116" spans="55:55" x14ac:dyDescent="0.25">
      <c r="BC116" s="3"/>
    </row>
    <row r="117" spans="55:55" x14ac:dyDescent="0.25">
      <c r="BC117" s="3"/>
    </row>
    <row r="118" spans="55:55" x14ac:dyDescent="0.25">
      <c r="BC118" s="3"/>
    </row>
    <row r="119" spans="55:55" x14ac:dyDescent="0.25">
      <c r="BC119" s="3"/>
    </row>
    <row r="120" spans="55:55" x14ac:dyDescent="0.25">
      <c r="BC120" s="3"/>
    </row>
    <row r="121" spans="55:55" x14ac:dyDescent="0.25">
      <c r="BC121" s="3"/>
    </row>
    <row r="122" spans="55:55" x14ac:dyDescent="0.25">
      <c r="BC122" s="3"/>
    </row>
    <row r="123" spans="55:55" x14ac:dyDescent="0.25">
      <c r="BC123" s="3"/>
    </row>
    <row r="124" spans="55:55" x14ac:dyDescent="0.25">
      <c r="BC124" s="3"/>
    </row>
    <row r="125" spans="55:55" x14ac:dyDescent="0.25">
      <c r="BC125" s="3"/>
    </row>
    <row r="126" spans="55:55" x14ac:dyDescent="0.25">
      <c r="BC126" s="3"/>
    </row>
    <row r="127" spans="55:55" x14ac:dyDescent="0.25">
      <c r="BC127" s="3"/>
    </row>
    <row r="128" spans="55:55" x14ac:dyDescent="0.25">
      <c r="BC128" s="3"/>
    </row>
    <row r="129" spans="55:55" x14ac:dyDescent="0.25">
      <c r="BC129" s="3"/>
    </row>
    <row r="130" spans="55:55" x14ac:dyDescent="0.25">
      <c r="BC130" s="3"/>
    </row>
    <row r="131" spans="55:55" x14ac:dyDescent="0.25">
      <c r="BC131" s="3"/>
    </row>
    <row r="132" spans="55:55" x14ac:dyDescent="0.25">
      <c r="BC132" s="3"/>
    </row>
    <row r="133" spans="55:55" x14ac:dyDescent="0.25">
      <c r="BC133" s="3"/>
    </row>
    <row r="134" spans="55:55" x14ac:dyDescent="0.25">
      <c r="BC134" s="3"/>
    </row>
    <row r="135" spans="55:55" x14ac:dyDescent="0.25">
      <c r="BC135" s="3"/>
    </row>
    <row r="136" spans="55:55" x14ac:dyDescent="0.25">
      <c r="BC136" s="3"/>
    </row>
    <row r="137" spans="55:55" x14ac:dyDescent="0.25">
      <c r="BC137" s="3"/>
    </row>
    <row r="138" spans="55:55" x14ac:dyDescent="0.25">
      <c r="BC138" s="3"/>
    </row>
    <row r="139" spans="55:55" x14ac:dyDescent="0.25">
      <c r="BC139" s="3"/>
    </row>
    <row r="140" spans="55:55" x14ac:dyDescent="0.25">
      <c r="BC140" s="3"/>
    </row>
    <row r="141" spans="55:55" x14ac:dyDescent="0.25">
      <c r="BC141" s="3"/>
    </row>
    <row r="142" spans="55:55" x14ac:dyDescent="0.25">
      <c r="BC142" s="3"/>
    </row>
    <row r="143" spans="55:55" x14ac:dyDescent="0.25">
      <c r="BC143" s="3"/>
    </row>
    <row r="144" spans="55:55" x14ac:dyDescent="0.25">
      <c r="BC144" s="3"/>
    </row>
    <row r="145" spans="55:55" x14ac:dyDescent="0.25">
      <c r="BC145" s="3"/>
    </row>
    <row r="146" spans="55:55" x14ac:dyDescent="0.25">
      <c r="BC146" s="3"/>
    </row>
    <row r="147" spans="55:55" x14ac:dyDescent="0.25">
      <c r="BC147" s="3"/>
    </row>
    <row r="148" spans="55:55" x14ac:dyDescent="0.25">
      <c r="BC148" s="3"/>
    </row>
    <row r="149" spans="55:55" x14ac:dyDescent="0.25">
      <c r="BC149" s="3"/>
    </row>
    <row r="150" spans="55:55" x14ac:dyDescent="0.25">
      <c r="BC150" s="3"/>
    </row>
    <row r="151" spans="55:55" x14ac:dyDescent="0.25">
      <c r="BC151" s="3"/>
    </row>
    <row r="152" spans="55:55" x14ac:dyDescent="0.25">
      <c r="BC152" s="3"/>
    </row>
    <row r="153" spans="55:55" x14ac:dyDescent="0.25">
      <c r="BC153" s="3"/>
    </row>
    <row r="154" spans="55:55" x14ac:dyDescent="0.25">
      <c r="BC154" s="3"/>
    </row>
    <row r="155" spans="55:55" x14ac:dyDescent="0.25">
      <c r="BC155" s="3"/>
    </row>
    <row r="156" spans="55:55" x14ac:dyDescent="0.25">
      <c r="BC156" s="3"/>
    </row>
    <row r="157" spans="55:55" x14ac:dyDescent="0.25">
      <c r="BC157" s="3"/>
    </row>
    <row r="158" spans="55:55" x14ac:dyDescent="0.25">
      <c r="BC158" s="3"/>
    </row>
    <row r="159" spans="55:55" x14ac:dyDescent="0.25">
      <c r="BC159" s="3"/>
    </row>
    <row r="160" spans="55:55" x14ac:dyDescent="0.25">
      <c r="BC160" s="3"/>
    </row>
    <row r="161" spans="55:55" x14ac:dyDescent="0.25">
      <c r="BC161" s="3"/>
    </row>
    <row r="162" spans="55:55" x14ac:dyDescent="0.25">
      <c r="BC162" s="3"/>
    </row>
    <row r="163" spans="55:55" x14ac:dyDescent="0.25">
      <c r="BC163" s="3"/>
    </row>
    <row r="164" spans="55:55" x14ac:dyDescent="0.25">
      <c r="BC164" s="3"/>
    </row>
    <row r="165" spans="55:55" x14ac:dyDescent="0.25">
      <c r="BC165" s="3"/>
    </row>
    <row r="166" spans="55:55" x14ac:dyDescent="0.25">
      <c r="BC166" s="3"/>
    </row>
    <row r="167" spans="55:55" x14ac:dyDescent="0.25">
      <c r="BC167" s="3"/>
    </row>
    <row r="168" spans="55:55" x14ac:dyDescent="0.25">
      <c r="BC168" s="3"/>
    </row>
    <row r="169" spans="55:55" x14ac:dyDescent="0.25">
      <c r="BC169" s="3"/>
    </row>
    <row r="170" spans="55:55" x14ac:dyDescent="0.25">
      <c r="BC170" s="3"/>
    </row>
    <row r="171" spans="55:55" x14ac:dyDescent="0.25">
      <c r="BC171" s="3"/>
    </row>
    <row r="172" spans="55:55" x14ac:dyDescent="0.25">
      <c r="BC172" s="3"/>
    </row>
    <row r="173" spans="55:55" x14ac:dyDescent="0.25">
      <c r="BC173" s="3"/>
    </row>
    <row r="174" spans="55:55" x14ac:dyDescent="0.25">
      <c r="BC174" s="3"/>
    </row>
    <row r="175" spans="55:55" x14ac:dyDescent="0.25">
      <c r="BC175" s="3"/>
    </row>
    <row r="176" spans="55:55" x14ac:dyDescent="0.25">
      <c r="BC176" s="3"/>
    </row>
    <row r="177" spans="55:55" x14ac:dyDescent="0.25">
      <c r="BC177" s="3"/>
    </row>
    <row r="178" spans="55:55" x14ac:dyDescent="0.25">
      <c r="BC178" s="3"/>
    </row>
    <row r="179" spans="55:55" x14ac:dyDescent="0.25">
      <c r="BC179" s="3"/>
    </row>
    <row r="180" spans="55:55" x14ac:dyDescent="0.25">
      <c r="BC180" s="3"/>
    </row>
    <row r="181" spans="55:55" x14ac:dyDescent="0.25">
      <c r="BC181" s="3"/>
    </row>
    <row r="182" spans="55:55" x14ac:dyDescent="0.25">
      <c r="BC182" s="3"/>
    </row>
    <row r="183" spans="55:55" x14ac:dyDescent="0.25">
      <c r="BC183" s="3"/>
    </row>
    <row r="184" spans="55:55" x14ac:dyDescent="0.25">
      <c r="BC184" s="3"/>
    </row>
    <row r="185" spans="55:55" x14ac:dyDescent="0.25">
      <c r="BC185" s="3"/>
    </row>
    <row r="186" spans="55:55" x14ac:dyDescent="0.25">
      <c r="BC186" s="3"/>
    </row>
    <row r="187" spans="55:55" x14ac:dyDescent="0.25">
      <c r="BC187" s="3"/>
    </row>
    <row r="188" spans="55:55" x14ac:dyDescent="0.25">
      <c r="BC188" s="3"/>
    </row>
    <row r="189" spans="55:55" x14ac:dyDescent="0.25">
      <c r="BC189" s="3"/>
    </row>
    <row r="190" spans="55:55" x14ac:dyDescent="0.25">
      <c r="BC190" s="3"/>
    </row>
    <row r="191" spans="55:55" x14ac:dyDescent="0.25">
      <c r="BC191" s="3"/>
    </row>
    <row r="192" spans="55:55" x14ac:dyDescent="0.25">
      <c r="BC192" s="3"/>
    </row>
    <row r="193" spans="55:55" x14ac:dyDescent="0.25">
      <c r="BC193" s="3"/>
    </row>
    <row r="194" spans="55:55" x14ac:dyDescent="0.25">
      <c r="BC194" s="3"/>
    </row>
    <row r="195" spans="55:55" x14ac:dyDescent="0.25">
      <c r="BC195" s="3"/>
    </row>
    <row r="196" spans="55:55" x14ac:dyDescent="0.25">
      <c r="BC196" s="3"/>
    </row>
    <row r="197" spans="55:55" x14ac:dyDescent="0.25">
      <c r="BC197" s="3"/>
    </row>
    <row r="198" spans="55:55" x14ac:dyDescent="0.25">
      <c r="BC198" s="3"/>
    </row>
    <row r="199" spans="55:55" x14ac:dyDescent="0.25">
      <c r="BC199" s="3"/>
    </row>
    <row r="200" spans="55:55" x14ac:dyDescent="0.25">
      <c r="BC200" s="3"/>
    </row>
    <row r="201" spans="55:55" x14ac:dyDescent="0.25">
      <c r="BC201" s="3"/>
    </row>
    <row r="202" spans="55:55" x14ac:dyDescent="0.25">
      <c r="BC202" s="3"/>
    </row>
    <row r="203" spans="55:55" x14ac:dyDescent="0.25">
      <c r="BC203" s="3"/>
    </row>
    <row r="204" spans="55:55" x14ac:dyDescent="0.25">
      <c r="BC204" s="3"/>
    </row>
    <row r="205" spans="55:55" x14ac:dyDescent="0.25">
      <c r="BC205" s="3"/>
    </row>
    <row r="206" spans="55:55" x14ac:dyDescent="0.25">
      <c r="BC206" s="3"/>
    </row>
    <row r="207" spans="55:55" x14ac:dyDescent="0.25">
      <c r="BC207" s="3"/>
    </row>
    <row r="208" spans="55:55" x14ac:dyDescent="0.25">
      <c r="BC208" s="3"/>
    </row>
    <row r="209" spans="55:55" x14ac:dyDescent="0.25">
      <c r="BC209" s="3"/>
    </row>
    <row r="210" spans="55:55" x14ac:dyDescent="0.25">
      <c r="BC210" s="3"/>
    </row>
    <row r="211" spans="55:55" x14ac:dyDescent="0.25">
      <c r="BC211" s="3"/>
    </row>
    <row r="212" spans="55:55" x14ac:dyDescent="0.25">
      <c r="BC212" s="3"/>
    </row>
    <row r="213" spans="55:55" x14ac:dyDescent="0.25">
      <c r="BC213" s="3"/>
    </row>
    <row r="214" spans="55:55" x14ac:dyDescent="0.25">
      <c r="BC214" s="3"/>
    </row>
    <row r="215" spans="55:55" x14ac:dyDescent="0.25">
      <c r="BC215" s="3"/>
    </row>
    <row r="216" spans="55:55" x14ac:dyDescent="0.25">
      <c r="BC216" s="3"/>
    </row>
    <row r="217" spans="55:55" x14ac:dyDescent="0.25">
      <c r="BC217" s="3"/>
    </row>
    <row r="218" spans="55:55" x14ac:dyDescent="0.25">
      <c r="BC218" s="3"/>
    </row>
    <row r="219" spans="55:55" x14ac:dyDescent="0.25">
      <c r="BC219" s="3"/>
    </row>
    <row r="220" spans="55:55" x14ac:dyDescent="0.25">
      <c r="BC220" s="3"/>
    </row>
    <row r="221" spans="55:55" x14ac:dyDescent="0.25">
      <c r="BC221" s="3"/>
    </row>
    <row r="222" spans="55:55" x14ac:dyDescent="0.25">
      <c r="BC222" s="3"/>
    </row>
    <row r="223" spans="55:55" x14ac:dyDescent="0.25">
      <c r="BC223" s="3"/>
    </row>
    <row r="224" spans="55:55" x14ac:dyDescent="0.25">
      <c r="BC224" s="3"/>
    </row>
    <row r="225" spans="55:55" x14ac:dyDescent="0.25">
      <c r="BC225" s="3"/>
    </row>
    <row r="226" spans="55:55" x14ac:dyDescent="0.25">
      <c r="BC226" s="3"/>
    </row>
    <row r="227" spans="55:55" x14ac:dyDescent="0.25">
      <c r="BC227" s="3"/>
    </row>
    <row r="228" spans="55:55" x14ac:dyDescent="0.25">
      <c r="BC228" s="3"/>
    </row>
    <row r="229" spans="55:55" x14ac:dyDescent="0.25">
      <c r="BC229" s="3"/>
    </row>
    <row r="230" spans="55:55" x14ac:dyDescent="0.25">
      <c r="BC230" s="3"/>
    </row>
    <row r="231" spans="55:55" x14ac:dyDescent="0.25">
      <c r="BC231" s="3"/>
    </row>
    <row r="232" spans="55:55" x14ac:dyDescent="0.25">
      <c r="BC232" s="3"/>
    </row>
    <row r="233" spans="55:55" x14ac:dyDescent="0.25">
      <c r="BC233" s="3"/>
    </row>
    <row r="234" spans="55:55" x14ac:dyDescent="0.25">
      <c r="BC234" s="3"/>
    </row>
    <row r="235" spans="55:55" x14ac:dyDescent="0.25">
      <c r="BC235" s="3"/>
    </row>
    <row r="236" spans="55:55" x14ac:dyDescent="0.25">
      <c r="BC236" s="3"/>
    </row>
    <row r="237" spans="55:55" x14ac:dyDescent="0.25">
      <c r="BC237" s="3"/>
    </row>
    <row r="238" spans="55:55" x14ac:dyDescent="0.25">
      <c r="BC238" s="3"/>
    </row>
    <row r="239" spans="55:55" x14ac:dyDescent="0.25">
      <c r="BC239" s="3"/>
    </row>
    <row r="240" spans="55:55" x14ac:dyDescent="0.25">
      <c r="BC240" s="3"/>
    </row>
    <row r="241" spans="55:55" x14ac:dyDescent="0.25">
      <c r="BC241" s="3"/>
    </row>
    <row r="242" spans="55:55" x14ac:dyDescent="0.25">
      <c r="BC242" s="3"/>
    </row>
    <row r="243" spans="55:55" x14ac:dyDescent="0.25">
      <c r="BC243" s="3"/>
    </row>
    <row r="244" spans="55:55" x14ac:dyDescent="0.25">
      <c r="BC244" s="3"/>
    </row>
    <row r="245" spans="55:55" x14ac:dyDescent="0.25">
      <c r="BC245" s="3"/>
    </row>
    <row r="246" spans="55:55" x14ac:dyDescent="0.25">
      <c r="BC246" s="3"/>
    </row>
    <row r="247" spans="55:55" x14ac:dyDescent="0.25">
      <c r="BC247" s="3"/>
    </row>
    <row r="248" spans="55:55" x14ac:dyDescent="0.25">
      <c r="BC248" s="3"/>
    </row>
    <row r="249" spans="55:55" x14ac:dyDescent="0.25">
      <c r="BC249" s="3"/>
    </row>
    <row r="250" spans="55:55" x14ac:dyDescent="0.25">
      <c r="BC250" s="3"/>
    </row>
    <row r="251" spans="55:55" x14ac:dyDescent="0.25">
      <c r="BC251" s="3"/>
    </row>
    <row r="252" spans="55:55" x14ac:dyDescent="0.25">
      <c r="BC252" s="3"/>
    </row>
    <row r="253" spans="55:55" x14ac:dyDescent="0.25">
      <c r="BC253" s="3"/>
    </row>
    <row r="254" spans="55:55" x14ac:dyDescent="0.25">
      <c r="BC254" s="3"/>
    </row>
    <row r="255" spans="55:55" x14ac:dyDescent="0.25">
      <c r="BC255" s="3"/>
    </row>
    <row r="256" spans="55:55" x14ac:dyDescent="0.25">
      <c r="BC256" s="3"/>
    </row>
    <row r="257" spans="55:55" x14ac:dyDescent="0.25">
      <c r="BC257" s="3"/>
    </row>
    <row r="258" spans="55:55" x14ac:dyDescent="0.25">
      <c r="BC258" s="3"/>
    </row>
    <row r="259" spans="55:55" x14ac:dyDescent="0.25">
      <c r="BC259" s="3"/>
    </row>
    <row r="260" spans="55:55" x14ac:dyDescent="0.25">
      <c r="BC260" s="3"/>
    </row>
    <row r="261" spans="55:55" x14ac:dyDescent="0.25">
      <c r="BC261" s="3"/>
    </row>
    <row r="262" spans="55:55" x14ac:dyDescent="0.25">
      <c r="BC262" s="3"/>
    </row>
    <row r="263" spans="55:55" x14ac:dyDescent="0.25">
      <c r="BC263" s="3"/>
    </row>
    <row r="264" spans="55:55" x14ac:dyDescent="0.25">
      <c r="BC264" s="3"/>
    </row>
    <row r="265" spans="55:55" x14ac:dyDescent="0.25">
      <c r="BC265" s="3"/>
    </row>
    <row r="266" spans="55:55" x14ac:dyDescent="0.25">
      <c r="BC266" s="3"/>
    </row>
    <row r="267" spans="55:55" x14ac:dyDescent="0.25">
      <c r="BC267" s="3"/>
    </row>
    <row r="268" spans="55:55" x14ac:dyDescent="0.25">
      <c r="BC268" s="3"/>
    </row>
    <row r="269" spans="55:55" x14ac:dyDescent="0.25">
      <c r="BC269" s="3"/>
    </row>
    <row r="270" spans="55:55" x14ac:dyDescent="0.25">
      <c r="BC270" s="3"/>
    </row>
    <row r="271" spans="55:55" x14ac:dyDescent="0.25">
      <c r="BC271" s="3"/>
    </row>
    <row r="272" spans="55:55" x14ac:dyDescent="0.25">
      <c r="BC272" s="3"/>
    </row>
    <row r="273" spans="55:55" x14ac:dyDescent="0.25">
      <c r="BC273" s="3"/>
    </row>
    <row r="274" spans="55:55" x14ac:dyDescent="0.25">
      <c r="BC274" s="3"/>
    </row>
    <row r="275" spans="55:55" x14ac:dyDescent="0.25">
      <c r="BC275" s="3"/>
    </row>
    <row r="276" spans="55:55" x14ac:dyDescent="0.25">
      <c r="BC276" s="3"/>
    </row>
    <row r="277" spans="55:55" x14ac:dyDescent="0.25">
      <c r="BC277" s="3"/>
    </row>
    <row r="278" spans="55:55" x14ac:dyDescent="0.25">
      <c r="BC278" s="3"/>
    </row>
    <row r="279" spans="55:55" x14ac:dyDescent="0.25">
      <c r="BC279" s="3"/>
    </row>
    <row r="280" spans="55:55" x14ac:dyDescent="0.25">
      <c r="BC280" s="3"/>
    </row>
    <row r="281" spans="55:55" x14ac:dyDescent="0.25">
      <c r="BC281" s="3"/>
    </row>
    <row r="282" spans="55:55" x14ac:dyDescent="0.25">
      <c r="BC282" s="3"/>
    </row>
    <row r="283" spans="55:55" x14ac:dyDescent="0.25">
      <c r="BC283" s="3"/>
    </row>
    <row r="284" spans="55:55" x14ac:dyDescent="0.25">
      <c r="BC284" s="3"/>
    </row>
    <row r="285" spans="55:55" x14ac:dyDescent="0.25">
      <c r="BC285" s="3"/>
    </row>
    <row r="286" spans="55:55" x14ac:dyDescent="0.25">
      <c r="BC286" s="3"/>
    </row>
    <row r="287" spans="55:55" x14ac:dyDescent="0.25">
      <c r="BC287" s="3"/>
    </row>
    <row r="288" spans="55:55" x14ac:dyDescent="0.25">
      <c r="BC288" s="3"/>
    </row>
    <row r="289" spans="55:55" x14ac:dyDescent="0.25">
      <c r="BC289" s="3"/>
    </row>
    <row r="290" spans="55:55" x14ac:dyDescent="0.25">
      <c r="BC290" s="3"/>
    </row>
    <row r="291" spans="55:55" x14ac:dyDescent="0.25">
      <c r="BC291" s="3"/>
    </row>
    <row r="292" spans="55:55" x14ac:dyDescent="0.25">
      <c r="BC292" s="3"/>
    </row>
    <row r="293" spans="55:55" x14ac:dyDescent="0.25">
      <c r="BC293" s="3"/>
    </row>
    <row r="294" spans="55:55" x14ac:dyDescent="0.25">
      <c r="BC294" s="3"/>
    </row>
    <row r="295" spans="55:55" x14ac:dyDescent="0.25">
      <c r="BC295" s="3"/>
    </row>
    <row r="296" spans="55:55" x14ac:dyDescent="0.25">
      <c r="BC296" s="3"/>
    </row>
    <row r="297" spans="55:55" x14ac:dyDescent="0.25">
      <c r="BC297" s="3"/>
    </row>
    <row r="298" spans="55:55" x14ac:dyDescent="0.25">
      <c r="BC298" s="3"/>
    </row>
    <row r="299" spans="55:55" x14ac:dyDescent="0.25">
      <c r="BC299" s="3"/>
    </row>
    <row r="300" spans="55:55" x14ac:dyDescent="0.25">
      <c r="BC300" s="3"/>
    </row>
    <row r="301" spans="55:55" x14ac:dyDescent="0.25">
      <c r="BC301" s="3"/>
    </row>
    <row r="302" spans="55:55" x14ac:dyDescent="0.25">
      <c r="BC302" s="3"/>
    </row>
    <row r="303" spans="55:55" x14ac:dyDescent="0.25">
      <c r="BC303" s="3"/>
    </row>
    <row r="304" spans="55:55" x14ac:dyDescent="0.25">
      <c r="BC304" s="3"/>
    </row>
    <row r="305" spans="55:55" x14ac:dyDescent="0.25">
      <c r="BC305" s="3"/>
    </row>
  </sheetData>
  <conditionalFormatting sqref="AU58 AU4:AU53">
    <cfRule type="cellIs" dxfId="6" priority="9" stopIfTrue="1" operator="lessThan">
      <formula>0.65</formula>
    </cfRule>
  </conditionalFormatting>
  <conditionalFormatting sqref="AZ58 AZ4:AZ53">
    <cfRule type="cellIs" priority="8" stopIfTrue="1" operator="lessThan">
      <formula>0.7</formula>
    </cfRule>
  </conditionalFormatting>
  <conditionalFormatting sqref="AL58 AL4:AL53">
    <cfRule type="cellIs" dxfId="5" priority="7" stopIfTrue="1" operator="lessThan">
      <formula>0.6</formula>
    </cfRule>
  </conditionalFormatting>
  <conditionalFormatting sqref="AD4:AD53">
    <cfRule type="cellIs" dxfId="4" priority="6" stopIfTrue="1" operator="lessThan">
      <formula>0.7</formula>
    </cfRule>
  </conditionalFormatting>
  <conditionalFormatting sqref="AF4:AJ53">
    <cfRule type="cellIs" dxfId="3" priority="5" stopIfTrue="1" operator="equal">
      <formula>0</formula>
    </cfRule>
  </conditionalFormatting>
  <conditionalFormatting sqref="BC4:BC53">
    <cfRule type="cellIs" dxfId="2" priority="59" stopIfTrue="1" operator="lessThan">
      <formula>$BD$69</formula>
    </cfRule>
    <cfRule type="cellIs" dxfId="1" priority="60" stopIfTrue="1" operator="greaterThanOrEqual">
      <formula>$BD$75</formula>
    </cfRule>
    <cfRule type="cellIs" dxfId="0" priority="61" stopIfTrue="1" operator="between">
      <formula>$BD$72</formula>
      <formula>$BE$74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8"/>
  <sheetViews>
    <sheetView workbookViewId="0">
      <selection activeCell="D7" sqref="D7"/>
    </sheetView>
  </sheetViews>
  <sheetFormatPr defaultRowHeight="12.75" x14ac:dyDescent="0.2"/>
  <cols>
    <col min="1" max="1" width="1.42578125" style="132" customWidth="1"/>
    <col min="2" max="2" width="6.42578125" style="132" customWidth="1"/>
    <col min="3" max="3" width="15.28515625" style="132" customWidth="1"/>
    <col min="4" max="4" width="3.5703125" style="132" customWidth="1"/>
    <col min="5" max="5" width="8.28515625" style="132" customWidth="1"/>
    <col min="6" max="6" width="9.7109375" style="132" customWidth="1"/>
    <col min="7" max="7" width="4" style="132" customWidth="1"/>
    <col min="8" max="8" width="4.140625" style="132" customWidth="1"/>
    <col min="9" max="9" width="9.140625" style="132"/>
    <col min="10" max="10" width="3.42578125" style="132" customWidth="1"/>
    <col min="11" max="11" width="4.7109375" style="132" customWidth="1"/>
    <col min="12" max="16384" width="9.140625" style="132"/>
  </cols>
  <sheetData>
    <row r="2" spans="2:12" ht="18" x14ac:dyDescent="0.25">
      <c r="B2" s="134" t="s">
        <v>167</v>
      </c>
      <c r="C2" s="134"/>
    </row>
    <row r="3" spans="2:12" ht="15" x14ac:dyDescent="0.2">
      <c r="B3" s="138" t="s">
        <v>168</v>
      </c>
    </row>
    <row r="5" spans="2:12" x14ac:dyDescent="0.2">
      <c r="C5" s="132" t="s">
        <v>159</v>
      </c>
      <c r="F5" s="132" t="s">
        <v>158</v>
      </c>
      <c r="I5" s="132" t="s">
        <v>157</v>
      </c>
    </row>
    <row r="6" spans="2:12" ht="13.5" thickBot="1" x14ac:dyDescent="0.25"/>
    <row r="7" spans="2:12" ht="13.5" thickBot="1" x14ac:dyDescent="0.25">
      <c r="B7" s="132" t="s">
        <v>156</v>
      </c>
      <c r="D7" s="133"/>
      <c r="G7" s="133"/>
      <c r="J7" s="133"/>
    </row>
    <row r="9" spans="2:12" x14ac:dyDescent="0.2">
      <c r="B9" s="132" t="s">
        <v>155</v>
      </c>
      <c r="C9" s="132" t="s">
        <v>154</v>
      </c>
      <c r="D9" s="139">
        <v>1</v>
      </c>
      <c r="F9" s="132" t="s">
        <v>153</v>
      </c>
      <c r="G9" s="139">
        <v>1</v>
      </c>
      <c r="I9" s="132" t="s">
        <v>152</v>
      </c>
      <c r="J9" s="139">
        <v>1</v>
      </c>
    </row>
    <row r="10" spans="2:12" x14ac:dyDescent="0.2">
      <c r="C10" s="132" t="s">
        <v>150</v>
      </c>
      <c r="D10" s="139">
        <v>2</v>
      </c>
      <c r="F10" s="132" t="s">
        <v>151</v>
      </c>
      <c r="G10" s="139">
        <v>2</v>
      </c>
      <c r="I10" s="132" t="s">
        <v>150</v>
      </c>
      <c r="J10" s="139">
        <v>2</v>
      </c>
    </row>
    <row r="11" spans="2:12" x14ac:dyDescent="0.2">
      <c r="C11" s="132" t="s">
        <v>169</v>
      </c>
      <c r="D11" s="139">
        <v>3</v>
      </c>
      <c r="F11" s="132" t="s">
        <v>149</v>
      </c>
      <c r="G11" s="139">
        <v>3</v>
      </c>
      <c r="I11" s="132" t="s">
        <v>148</v>
      </c>
      <c r="J11" s="139">
        <v>3</v>
      </c>
    </row>
    <row r="12" spans="2:12" x14ac:dyDescent="0.2">
      <c r="C12" s="132" t="s">
        <v>147</v>
      </c>
      <c r="D12" s="139">
        <v>4</v>
      </c>
      <c r="F12" s="132" t="s">
        <v>146</v>
      </c>
      <c r="G12" s="139">
        <v>4</v>
      </c>
      <c r="I12" s="132" t="s">
        <v>145</v>
      </c>
      <c r="J12" s="139">
        <v>4</v>
      </c>
    </row>
    <row r="13" spans="2:12" x14ac:dyDescent="0.2">
      <c r="C13" s="132" t="s">
        <v>144</v>
      </c>
      <c r="D13" s="139">
        <v>5</v>
      </c>
      <c r="F13" s="132" t="s">
        <v>143</v>
      </c>
      <c r="G13" s="139">
        <v>5</v>
      </c>
      <c r="I13" s="132" t="s">
        <v>142</v>
      </c>
      <c r="J13" s="139">
        <v>5</v>
      </c>
    </row>
    <row r="15" spans="2:12" ht="13.5" thickBot="1" x14ac:dyDescent="0.25"/>
    <row r="16" spans="2:12" ht="15.75" thickBot="1" x14ac:dyDescent="0.3">
      <c r="B16" s="140" t="s">
        <v>170</v>
      </c>
      <c r="K16" s="133"/>
      <c r="L16" s="140" t="s">
        <v>171</v>
      </c>
    </row>
    <row r="17" spans="2:13" ht="15.75" thickBot="1" x14ac:dyDescent="0.3">
      <c r="B17" s="140"/>
      <c r="L17" s="140"/>
    </row>
    <row r="18" spans="2:13" ht="15.75" thickBot="1" x14ac:dyDescent="0.3">
      <c r="B18" s="140" t="s">
        <v>172</v>
      </c>
      <c r="D18" s="146"/>
      <c r="E18" s="147"/>
      <c r="F18" s="147"/>
      <c r="G18" s="147"/>
      <c r="H18" s="147"/>
      <c r="I18" s="147"/>
      <c r="J18" s="147"/>
      <c r="K18" s="147"/>
      <c r="L18" s="147"/>
      <c r="M18" s="148"/>
    </row>
  </sheetData>
  <mergeCells count="1">
    <mergeCell ref="D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Homework</vt:lpstr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Debugging</dc:title>
  <dc:subject>515</dc:subject>
  <dc:creator>©Rayman D. Meservy</dc:creator>
  <cp:keywords>515</cp:keywords>
  <dc:description>©Rayman D. Meservy</dc:description>
  <cp:lastModifiedBy>Jonah Meherg</cp:lastModifiedBy>
  <cp:lastPrinted>2013-08-02T03:00:00Z</cp:lastPrinted>
  <dcterms:created xsi:type="dcterms:W3CDTF">2013-08-02T03:00:00Z</dcterms:created>
  <dcterms:modified xsi:type="dcterms:W3CDTF">2019-01-16T21:11:03Z</dcterms:modified>
</cp:coreProperties>
</file>