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0" yWindow="75" windowWidth="14220" windowHeight="13170"/>
  </bookViews>
  <sheets>
    <sheet name="Total" sheetId="3" r:id="rId1"/>
    <sheet name="Mountaineer" sheetId="4" r:id="rId2"/>
    <sheet name="Wheeling" sheetId="5" r:id="rId3"/>
    <sheet name="Mardi Gras" sheetId="6" r:id="rId4"/>
    <sheet name="Charles Town" sheetId="1" r:id="rId5"/>
    <sheet name="Greenbrier" sheetId="2" r:id="rId6"/>
  </sheets>
  <definedNames>
    <definedName name="_xlnm.Print_Area" localSheetId="4">'Charles Town'!$A$1:$L$54</definedName>
    <definedName name="_xlnm.Print_Area" localSheetId="5">Greenbrier!$A$1:$L$54</definedName>
    <definedName name="_xlnm.Print_Area" localSheetId="3">'Mardi Gras'!$A$1:$L$54</definedName>
    <definedName name="_xlnm.Print_Area" localSheetId="1">Mountaineer!$A$1:$L$54</definedName>
    <definedName name="_xlnm.Print_Area" localSheetId="0">Total!$A$1:$L$59</definedName>
    <definedName name="_xlnm.Print_Area" localSheetId="2">Wheeling!$A$1:$L$54</definedName>
  </definedNames>
  <calcPr calcId="145621"/>
</workbook>
</file>

<file path=xl/calcChain.xml><?xml version="1.0" encoding="utf-8"?>
<calcChain xmlns="http://schemas.openxmlformats.org/spreadsheetml/2006/main">
  <c r="H53" i="3" l="1"/>
  <c r="G53" i="3" l="1"/>
  <c r="D53" i="3"/>
  <c r="C53" i="3"/>
  <c r="B53" i="3"/>
  <c r="L49" i="2"/>
  <c r="E49" i="2"/>
  <c r="J49" i="2" s="1"/>
  <c r="E49" i="1"/>
  <c r="J49" i="1" s="1"/>
  <c r="L49" i="1" s="1"/>
  <c r="J49" i="6"/>
  <c r="L49" i="6" s="1"/>
  <c r="E49" i="6"/>
  <c r="J49" i="5"/>
  <c r="L49" i="5" s="1"/>
  <c r="E49" i="5"/>
  <c r="E49" i="4"/>
  <c r="E53" i="3" s="1"/>
  <c r="J49" i="4" l="1"/>
  <c r="K49" i="2"/>
  <c r="K49" i="1"/>
  <c r="K49" i="6"/>
  <c r="K49" i="5"/>
  <c r="K49" i="4"/>
  <c r="L52" i="3"/>
  <c r="K52" i="3"/>
  <c r="J52" i="3"/>
  <c r="H52" i="3"/>
  <c r="G52" i="3"/>
  <c r="E52" i="3"/>
  <c r="D52" i="3"/>
  <c r="C52" i="3"/>
  <c r="B52" i="3"/>
  <c r="K53" i="3" l="1"/>
  <c r="L49" i="4"/>
  <c r="L53" i="3" s="1"/>
  <c r="J53" i="3"/>
  <c r="L48" i="2"/>
  <c r="E48" i="2"/>
  <c r="J48" i="2" s="1"/>
  <c r="E48" i="1"/>
  <c r="J48" i="1" s="1"/>
  <c r="L48" i="1" s="1"/>
  <c r="A48" i="1"/>
  <c r="E48" i="6"/>
  <c r="J48" i="6" s="1"/>
  <c r="E48" i="5"/>
  <c r="J48" i="5" s="1"/>
  <c r="L48" i="5" s="1"/>
  <c r="J48" i="4"/>
  <c r="E48" i="4"/>
  <c r="K48" i="2" l="1"/>
  <c r="K48" i="1"/>
  <c r="L48" i="6"/>
  <c r="K48" i="6"/>
  <c r="K48" i="5"/>
  <c r="L48" i="4"/>
  <c r="K48" i="4"/>
  <c r="H51" i="3"/>
  <c r="G51" i="3"/>
  <c r="D51" i="3"/>
  <c r="C51" i="3"/>
  <c r="B51" i="3"/>
  <c r="E47" i="2" l="1"/>
  <c r="E51" i="3" s="1"/>
  <c r="J47" i="2"/>
  <c r="E47" i="1"/>
  <c r="A47" i="1"/>
  <c r="E47" i="6"/>
  <c r="J47" i="6" s="1"/>
  <c r="L47" i="6" s="1"/>
  <c r="E47" i="5"/>
  <c r="J47" i="5" s="1"/>
  <c r="L47" i="5" s="1"/>
  <c r="E47" i="4"/>
  <c r="J47" i="4" s="1"/>
  <c r="L47" i="2" l="1"/>
  <c r="L51" i="3" s="1"/>
  <c r="J51" i="3"/>
  <c r="J47" i="1"/>
  <c r="K47" i="1" s="1"/>
  <c r="K47" i="2"/>
  <c r="K51" i="3" s="1"/>
  <c r="K47" i="6"/>
  <c r="K47" i="5"/>
  <c r="L47" i="4"/>
  <c r="K47" i="4"/>
  <c r="H50" i="3"/>
  <c r="G50" i="3"/>
  <c r="D50" i="3"/>
  <c r="C50" i="3"/>
  <c r="B50" i="3"/>
  <c r="L46" i="1"/>
  <c r="J46" i="1"/>
  <c r="E46" i="2"/>
  <c r="J46" i="2" s="1"/>
  <c r="J50" i="3" s="1"/>
  <c r="E46" i="1"/>
  <c r="A46" i="1"/>
  <c r="E46" i="6"/>
  <c r="J46" i="6" s="1"/>
  <c r="E46" i="5"/>
  <c r="J46" i="5" s="1"/>
  <c r="E46" i="4"/>
  <c r="J46" i="4" s="1"/>
  <c r="E50" i="3" l="1"/>
  <c r="L47" i="1"/>
  <c r="L46" i="2"/>
  <c r="L50" i="3" s="1"/>
  <c r="K46" i="2"/>
  <c r="K50" i="3" s="1"/>
  <c r="K46" i="1"/>
  <c r="L46" i="6"/>
  <c r="K46" i="6"/>
  <c r="L46" i="5"/>
  <c r="K46" i="5"/>
  <c r="L46" i="4"/>
  <c r="K46" i="4"/>
  <c r="H49" i="3"/>
  <c r="G49" i="3"/>
  <c r="D49" i="3"/>
  <c r="C49" i="3"/>
  <c r="B49" i="3"/>
  <c r="E45" i="2" l="1"/>
  <c r="E45" i="1"/>
  <c r="J45" i="1" s="1"/>
  <c r="A45" i="1"/>
  <c r="E45" i="5"/>
  <c r="J45" i="5" s="1"/>
  <c r="E45" i="4"/>
  <c r="J45" i="4" s="1"/>
  <c r="L45" i="4" s="1"/>
  <c r="J45" i="2" l="1"/>
  <c r="J49" i="3" s="1"/>
  <c r="E49" i="3"/>
  <c r="L45" i="2"/>
  <c r="L49" i="3" s="1"/>
  <c r="K45" i="1"/>
  <c r="L45" i="1"/>
  <c r="K45" i="5"/>
  <c r="L45" i="5"/>
  <c r="K45" i="4"/>
  <c r="E45" i="6"/>
  <c r="J45" i="6" s="1"/>
  <c r="L45" i="6" s="1"/>
  <c r="K45" i="2" l="1"/>
  <c r="K49" i="3" s="1"/>
  <c r="K45" i="6"/>
  <c r="H48" i="3"/>
  <c r="G48" i="3"/>
  <c r="D48" i="3"/>
  <c r="C48" i="3"/>
  <c r="B48" i="3"/>
  <c r="E44" i="2"/>
  <c r="J44" i="2" s="1"/>
  <c r="E44" i="1"/>
  <c r="J44" i="1" s="1"/>
  <c r="A44" i="1"/>
  <c r="E44" i="6"/>
  <c r="J44" i="6" s="1"/>
  <c r="J48" i="3" s="1"/>
  <c r="E44" i="5"/>
  <c r="J44" i="5" s="1"/>
  <c r="L44" i="4"/>
  <c r="E44" i="4"/>
  <c r="J44" i="4" s="1"/>
  <c r="E48" i="3" l="1"/>
  <c r="L44" i="2"/>
  <c r="K44" i="2"/>
  <c r="L44" i="1"/>
  <c r="K44" i="1"/>
  <c r="L44" i="6"/>
  <c r="L48" i="3" s="1"/>
  <c r="K44" i="6"/>
  <c r="K48" i="3" s="1"/>
  <c r="L44" i="5"/>
  <c r="K44" i="5"/>
  <c r="K44" i="4"/>
  <c r="H47" i="3"/>
  <c r="G47" i="3"/>
  <c r="D47" i="3"/>
  <c r="C47" i="3"/>
  <c r="B47" i="3"/>
  <c r="E43" i="2"/>
  <c r="J43" i="2" s="1"/>
  <c r="E43" i="1"/>
  <c r="J43" i="1" s="1"/>
  <c r="E43" i="6"/>
  <c r="J43" i="6" s="1"/>
  <c r="L43" i="6" s="1"/>
  <c r="E43" i="5"/>
  <c r="J43" i="5" s="1"/>
  <c r="E43" i="4"/>
  <c r="J43" i="4" s="1"/>
  <c r="J47" i="3" l="1"/>
  <c r="E47" i="3"/>
  <c r="L43" i="2"/>
  <c r="K43" i="2"/>
  <c r="L43" i="1"/>
  <c r="K43" i="1"/>
  <c r="K43" i="6"/>
  <c r="K43" i="5"/>
  <c r="L43" i="5"/>
  <c r="L43" i="4"/>
  <c r="K43" i="4"/>
  <c r="H46" i="3"/>
  <c r="G46" i="3"/>
  <c r="D46" i="3"/>
  <c r="C46" i="3"/>
  <c r="B46" i="3"/>
  <c r="E42" i="2"/>
  <c r="J42" i="2" s="1"/>
  <c r="L42" i="2" s="1"/>
  <c r="E42" i="1"/>
  <c r="J42" i="1" s="1"/>
  <c r="L42" i="1" s="1"/>
  <c r="E42" i="6"/>
  <c r="J42" i="6" s="1"/>
  <c r="E42" i="4"/>
  <c r="J42" i="4" s="1"/>
  <c r="E42" i="5"/>
  <c r="J42" i="5" s="1"/>
  <c r="L47" i="3" l="1"/>
  <c r="J46" i="3"/>
  <c r="E46" i="3"/>
  <c r="K47" i="3"/>
  <c r="K42" i="2"/>
  <c r="K42" i="1"/>
  <c r="L42" i="6"/>
  <c r="K42" i="6"/>
  <c r="L42" i="4"/>
  <c r="L46" i="3" s="1"/>
  <c r="K42" i="4"/>
  <c r="K46" i="3" s="1"/>
  <c r="L42" i="5"/>
  <c r="K42" i="5"/>
  <c r="H45" i="3"/>
  <c r="G45" i="3"/>
  <c r="D45" i="3"/>
  <c r="C45" i="3"/>
  <c r="B45" i="3"/>
  <c r="E41" i="6"/>
  <c r="J41" i="6" s="1"/>
  <c r="L41" i="6" s="1"/>
  <c r="E41" i="4"/>
  <c r="J41" i="4" s="1"/>
  <c r="L41" i="4" s="1"/>
  <c r="K41" i="6" l="1"/>
  <c r="K41" i="4"/>
  <c r="L41" i="2"/>
  <c r="E41" i="2"/>
  <c r="J41" i="2" s="1"/>
  <c r="E41" i="1"/>
  <c r="E41" i="5"/>
  <c r="J41" i="5" s="1"/>
  <c r="J41" i="1" l="1"/>
  <c r="K41" i="1" s="1"/>
  <c r="E45" i="3"/>
  <c r="K41" i="2"/>
  <c r="L41" i="5"/>
  <c r="K41" i="5"/>
  <c r="H44" i="3"/>
  <c r="G44" i="3"/>
  <c r="D44" i="3"/>
  <c r="C44" i="3"/>
  <c r="B44" i="3"/>
  <c r="E40" i="6"/>
  <c r="J40" i="6" s="1"/>
  <c r="K45" i="3" l="1"/>
  <c r="J45" i="3"/>
  <c r="L41" i="1"/>
  <c r="L45" i="3" s="1"/>
  <c r="L40" i="6"/>
  <c r="K40" i="6"/>
  <c r="E40" i="2"/>
  <c r="J40" i="2" s="1"/>
  <c r="E40" i="1"/>
  <c r="E40" i="5"/>
  <c r="J40" i="5" s="1"/>
  <c r="E40" i="4"/>
  <c r="J40" i="4" s="1"/>
  <c r="L40" i="4" s="1"/>
  <c r="J40" i="1" l="1"/>
  <c r="J44" i="3" s="1"/>
  <c r="E44" i="3"/>
  <c r="L40" i="2"/>
  <c r="K40" i="2"/>
  <c r="L40" i="1"/>
  <c r="L40" i="5"/>
  <c r="K40" i="5"/>
  <c r="K40" i="4"/>
  <c r="H43" i="3"/>
  <c r="G43" i="3"/>
  <c r="D43" i="3"/>
  <c r="C43" i="3"/>
  <c r="B43" i="3"/>
  <c r="E39" i="1"/>
  <c r="J39" i="1" s="1"/>
  <c r="L39" i="1" s="1"/>
  <c r="E39" i="6"/>
  <c r="J39" i="6" s="1"/>
  <c r="L39" i="6" s="1"/>
  <c r="E39" i="5"/>
  <c r="J39" i="5" s="1"/>
  <c r="E39" i="4"/>
  <c r="J39" i="4" s="1"/>
  <c r="L44" i="3" l="1"/>
  <c r="K40" i="1"/>
  <c r="K44" i="3" s="1"/>
  <c r="E43" i="3"/>
  <c r="K39" i="1"/>
  <c r="K39" i="6"/>
  <c r="L39" i="5"/>
  <c r="K39" i="5"/>
  <c r="L39" i="4"/>
  <c r="K39" i="4"/>
  <c r="E39" i="2"/>
  <c r="J39" i="2" s="1"/>
  <c r="K39" i="2" s="1"/>
  <c r="J43" i="3" l="1"/>
  <c r="K43" i="3"/>
  <c r="L39" i="2"/>
  <c r="L43" i="3" s="1"/>
  <c r="H42" i="3"/>
  <c r="G42" i="3"/>
  <c r="D42" i="3"/>
  <c r="C42" i="3"/>
  <c r="B42" i="3"/>
  <c r="E38" i="4"/>
  <c r="J38" i="4" s="1"/>
  <c r="L38" i="4" l="1"/>
  <c r="K38" i="4"/>
  <c r="E38" i="1"/>
  <c r="J38" i="1" s="1"/>
  <c r="L38" i="1" l="1"/>
  <c r="K38" i="1"/>
  <c r="E38" i="2"/>
  <c r="J38" i="2" s="1"/>
  <c r="K38" i="2" s="1"/>
  <c r="L38" i="2" l="1"/>
  <c r="E38" i="5"/>
  <c r="J38" i="5" l="1"/>
  <c r="E42" i="3"/>
  <c r="E38" i="6"/>
  <c r="J38" i="6" s="1"/>
  <c r="L38" i="6" s="1"/>
  <c r="L38" i="5" l="1"/>
  <c r="L42" i="3" s="1"/>
  <c r="J42" i="3"/>
  <c r="K38" i="5"/>
  <c r="K42" i="3" s="1"/>
  <c r="K38" i="6"/>
  <c r="H41" i="3"/>
  <c r="G41" i="3"/>
  <c r="D41" i="3"/>
  <c r="C41" i="3"/>
  <c r="B41" i="3"/>
  <c r="E37" i="2"/>
  <c r="J37" i="2" s="1"/>
  <c r="K37" i="2" s="1"/>
  <c r="E37" i="1"/>
  <c r="J37" i="1" s="1"/>
  <c r="L37" i="1" s="1"/>
  <c r="E37" i="6"/>
  <c r="J37" i="6" s="1"/>
  <c r="L37" i="6" s="1"/>
  <c r="E37" i="5"/>
  <c r="J37" i="5" s="1"/>
  <c r="L37" i="5" s="1"/>
  <c r="E37" i="4"/>
  <c r="E41" i="3" l="1"/>
  <c r="J37" i="4"/>
  <c r="J41" i="3" s="1"/>
  <c r="L37" i="2"/>
  <c r="K37" i="1"/>
  <c r="K37" i="6"/>
  <c r="K37" i="5"/>
  <c r="H40" i="3"/>
  <c r="G40" i="3"/>
  <c r="D40" i="3"/>
  <c r="C40" i="3"/>
  <c r="B40" i="3"/>
  <c r="E36" i="2"/>
  <c r="J36" i="2" s="1"/>
  <c r="E36" i="1"/>
  <c r="J36" i="1" s="1"/>
  <c r="E36" i="6"/>
  <c r="J36" i="6" s="1"/>
  <c r="E36" i="5"/>
  <c r="J36" i="5" s="1"/>
  <c r="E36" i="4"/>
  <c r="J36" i="4" s="1"/>
  <c r="K37" i="4" l="1"/>
  <c r="K41" i="3"/>
  <c r="J40" i="3"/>
  <c r="E40" i="3"/>
  <c r="L37" i="4"/>
  <c r="L41" i="3" s="1"/>
  <c r="L36" i="2"/>
  <c r="K36" i="2"/>
  <c r="L36" i="1"/>
  <c r="K36" i="1"/>
  <c r="L36" i="6"/>
  <c r="K36" i="6"/>
  <c r="L36" i="5"/>
  <c r="K36" i="5"/>
  <c r="L36" i="4"/>
  <c r="K36" i="4"/>
  <c r="H39" i="3"/>
  <c r="G39" i="3"/>
  <c r="D39" i="3"/>
  <c r="C39" i="3"/>
  <c r="B39" i="3"/>
  <c r="J35" i="2"/>
  <c r="L35" i="2" s="1"/>
  <c r="K35" i="2" l="1"/>
  <c r="K40" i="3"/>
  <c r="L40" i="3"/>
  <c r="E35" i="2"/>
  <c r="E35" i="1"/>
  <c r="J35" i="1" s="1"/>
  <c r="L35" i="1" s="1"/>
  <c r="E35" i="6"/>
  <c r="E35" i="5"/>
  <c r="J35" i="5" s="1"/>
  <c r="E35" i="4"/>
  <c r="J35" i="4" s="1"/>
  <c r="J35" i="6" l="1"/>
  <c r="J39" i="3" s="1"/>
  <c r="E39" i="3"/>
  <c r="K35" i="1"/>
  <c r="L35" i="5"/>
  <c r="K35" i="5"/>
  <c r="L35" i="4"/>
  <c r="K35" i="4"/>
  <c r="H38" i="3"/>
  <c r="G38" i="3"/>
  <c r="D38" i="3"/>
  <c r="C38" i="3"/>
  <c r="B38" i="3"/>
  <c r="E34" i="4"/>
  <c r="K35" i="6" l="1"/>
  <c r="K39" i="3" s="1"/>
  <c r="L35" i="6"/>
  <c r="L39" i="3" s="1"/>
  <c r="J34" i="4"/>
  <c r="L34" i="4" s="1"/>
  <c r="K34" i="2"/>
  <c r="E34" i="2"/>
  <c r="J34" i="2" s="1"/>
  <c r="E34" i="1"/>
  <c r="J34" i="1" s="1"/>
  <c r="E34" i="6"/>
  <c r="E34" i="5"/>
  <c r="J34" i="5" s="1"/>
  <c r="L34" i="5" s="1"/>
  <c r="J34" i="6" l="1"/>
  <c r="L34" i="6" s="1"/>
  <c r="E38" i="3"/>
  <c r="K34" i="4"/>
  <c r="L34" i="2"/>
  <c r="L34" i="1"/>
  <c r="K34" i="1"/>
  <c r="K34" i="5"/>
  <c r="H37" i="3"/>
  <c r="G37" i="3"/>
  <c r="D37" i="3"/>
  <c r="C37" i="3"/>
  <c r="B37" i="3"/>
  <c r="E33" i="2"/>
  <c r="J33" i="2" s="1"/>
  <c r="L33" i="2" s="1"/>
  <c r="E33" i="1"/>
  <c r="J33" i="1" s="1"/>
  <c r="L33" i="1" s="1"/>
  <c r="E33" i="6"/>
  <c r="J33" i="6" s="1"/>
  <c r="L33" i="6" s="1"/>
  <c r="E33" i="5"/>
  <c r="J33" i="5" s="1"/>
  <c r="L33" i="5" s="1"/>
  <c r="E33" i="4"/>
  <c r="J33" i="4" s="1"/>
  <c r="L33" i="4" s="1"/>
  <c r="K34" i="6" l="1"/>
  <c r="L38" i="3"/>
  <c r="K38" i="3"/>
  <c r="J38" i="3"/>
  <c r="J37" i="3"/>
  <c r="E37" i="3"/>
  <c r="L37" i="3"/>
  <c r="K33" i="2"/>
  <c r="K33" i="1"/>
  <c r="K33" i="6"/>
  <c r="K33" i="5"/>
  <c r="K33" i="4"/>
  <c r="H36" i="3"/>
  <c r="G36" i="3"/>
  <c r="D36" i="3"/>
  <c r="C36" i="3"/>
  <c r="B36" i="3"/>
  <c r="K37" i="3" l="1"/>
  <c r="E32" i="2"/>
  <c r="J32" i="2" s="1"/>
  <c r="L32" i="2" s="1"/>
  <c r="E32" i="4"/>
  <c r="J32" i="4" s="1"/>
  <c r="E32" i="1"/>
  <c r="J32" i="1" s="1"/>
  <c r="L32" i="1" s="1"/>
  <c r="K32" i="2" l="1"/>
  <c r="L32" i="4"/>
  <c r="K32" i="4"/>
  <c r="K32" i="1"/>
  <c r="E32" i="5"/>
  <c r="J32" i="5" s="1"/>
  <c r="L32" i="5" l="1"/>
  <c r="K32" i="5"/>
  <c r="E32" i="6"/>
  <c r="J32" i="6" l="1"/>
  <c r="J36" i="3" s="1"/>
  <c r="E36" i="3"/>
  <c r="H51" i="2"/>
  <c r="L32" i="6" l="1"/>
  <c r="L36" i="3" s="1"/>
  <c r="K32" i="6"/>
  <c r="K36" i="3" s="1"/>
  <c r="H35" i="3"/>
  <c r="G35" i="3"/>
  <c r="D35" i="3"/>
  <c r="C35" i="3"/>
  <c r="B35" i="3"/>
  <c r="E31" i="2" l="1"/>
  <c r="J31" i="2" s="1"/>
  <c r="L31" i="2" s="1"/>
  <c r="K31" i="2" l="1"/>
  <c r="E31" i="1"/>
  <c r="J31" i="1" s="1"/>
  <c r="L31" i="1" s="1"/>
  <c r="E31" i="6"/>
  <c r="E31" i="5"/>
  <c r="E31" i="4"/>
  <c r="J31" i="4" s="1"/>
  <c r="J31" i="6" l="1"/>
  <c r="L31" i="6" s="1"/>
  <c r="E35" i="3"/>
  <c r="K31" i="1"/>
  <c r="K31" i="6"/>
  <c r="J31" i="5"/>
  <c r="L31" i="5" s="1"/>
  <c r="L31" i="4"/>
  <c r="K31" i="4"/>
  <c r="H34" i="3"/>
  <c r="G34" i="3"/>
  <c r="D34" i="3"/>
  <c r="C34" i="3"/>
  <c r="B34" i="3"/>
  <c r="L35" i="3" l="1"/>
  <c r="K31" i="5"/>
  <c r="K35" i="3" s="1"/>
  <c r="J35" i="3"/>
  <c r="E30" i="2"/>
  <c r="J30" i="2" s="1"/>
  <c r="L30" i="2" s="1"/>
  <c r="E30" i="1"/>
  <c r="J30" i="1" s="1"/>
  <c r="L30" i="1" s="1"/>
  <c r="E30" i="6"/>
  <c r="E34" i="3" s="1"/>
  <c r="J30" i="6"/>
  <c r="K30" i="5"/>
  <c r="J30" i="5"/>
  <c r="E23" i="5"/>
  <c r="E24" i="5"/>
  <c r="E25" i="5"/>
  <c r="E26" i="5"/>
  <c r="E27" i="5"/>
  <c r="E28" i="5"/>
  <c r="E29" i="5"/>
  <c r="E30" i="5"/>
  <c r="L30" i="5"/>
  <c r="E30" i="4"/>
  <c r="J30" i="4" s="1"/>
  <c r="L30" i="6" l="1"/>
  <c r="L34" i="3" s="1"/>
  <c r="J34" i="3"/>
  <c r="K30" i="2"/>
  <c r="K30" i="1"/>
  <c r="K30" i="6"/>
  <c r="K34" i="3" s="1"/>
  <c r="L30" i="4"/>
  <c r="K30" i="4"/>
  <c r="H33" i="3"/>
  <c r="G33" i="3"/>
  <c r="D33" i="3"/>
  <c r="C33" i="3"/>
  <c r="B33" i="3"/>
  <c r="E29" i="6" l="1"/>
  <c r="J29" i="6" s="1"/>
  <c r="E29" i="2"/>
  <c r="J29" i="2" s="1"/>
  <c r="K29" i="6" l="1"/>
  <c r="L29" i="6"/>
  <c r="L29" i="2"/>
  <c r="K29" i="2"/>
  <c r="J29" i="5"/>
  <c r="L29" i="5" l="1"/>
  <c r="K29" i="5"/>
  <c r="E29" i="1"/>
  <c r="E29" i="4"/>
  <c r="J29" i="4" s="1"/>
  <c r="J29" i="1" l="1"/>
  <c r="J33" i="3" s="1"/>
  <c r="E33" i="3"/>
  <c r="L29" i="4"/>
  <c r="K29" i="4"/>
  <c r="J28" i="6"/>
  <c r="L29" i="1" l="1"/>
  <c r="L33" i="3" s="1"/>
  <c r="K29" i="1"/>
  <c r="K33" i="3" s="1"/>
  <c r="H32" i="3"/>
  <c r="G32" i="3"/>
  <c r="D32" i="3"/>
  <c r="C32" i="3"/>
  <c r="B32" i="3"/>
  <c r="E28" i="2"/>
  <c r="J28" i="2" s="1"/>
  <c r="L28" i="2" s="1"/>
  <c r="E28" i="1"/>
  <c r="J28" i="1" s="1"/>
  <c r="L28" i="1" s="1"/>
  <c r="E28" i="6"/>
  <c r="L28" i="6" s="1"/>
  <c r="J28" i="5"/>
  <c r="L28" i="5" s="1"/>
  <c r="E28" i="4"/>
  <c r="J28" i="4" s="1"/>
  <c r="L28" i="4" s="1"/>
  <c r="L32" i="3" l="1"/>
  <c r="J32" i="3"/>
  <c r="E32" i="3"/>
  <c r="K28" i="2"/>
  <c r="K28" i="1"/>
  <c r="K28" i="6"/>
  <c r="K28" i="5"/>
  <c r="K28" i="4"/>
  <c r="H31" i="3"/>
  <c r="G31" i="3"/>
  <c r="D31" i="3"/>
  <c r="C31" i="3"/>
  <c r="B31" i="3"/>
  <c r="E27" i="2"/>
  <c r="J27" i="2" s="1"/>
  <c r="E27" i="1"/>
  <c r="J27" i="1" s="1"/>
  <c r="L27" i="1" s="1"/>
  <c r="E27" i="6"/>
  <c r="J27" i="6" s="1"/>
  <c r="L27" i="6" s="1"/>
  <c r="J27" i="5"/>
  <c r="E27" i="4"/>
  <c r="J27" i="4" s="1"/>
  <c r="L27" i="4" s="1"/>
  <c r="K32" i="3" l="1"/>
  <c r="J31" i="3"/>
  <c r="E31" i="3"/>
  <c r="K27" i="2"/>
  <c r="L27" i="2"/>
  <c r="K27" i="1"/>
  <c r="K27" i="6"/>
  <c r="L27" i="5"/>
  <c r="K27" i="5"/>
  <c r="K27" i="4"/>
  <c r="K31" i="3" l="1"/>
  <c r="L31" i="3"/>
  <c r="B30" i="3" l="1"/>
  <c r="C30" i="3"/>
  <c r="D30" i="3"/>
  <c r="G30" i="3"/>
  <c r="H30" i="3"/>
  <c r="E26" i="2"/>
  <c r="J26" i="2" s="1"/>
  <c r="L26" i="2" s="1"/>
  <c r="E26" i="1"/>
  <c r="J26" i="1" s="1"/>
  <c r="L26" i="1" s="1"/>
  <c r="E26" i="6"/>
  <c r="J26" i="6"/>
  <c r="L26" i="6" s="1"/>
  <c r="J26" i="5"/>
  <c r="L26" i="5" s="1"/>
  <c r="E26" i="4"/>
  <c r="J26" i="4" s="1"/>
  <c r="L26" i="4" l="1"/>
  <c r="L30" i="3" s="1"/>
  <c r="J30" i="3"/>
  <c r="E30" i="3"/>
  <c r="K26" i="2"/>
  <c r="K26" i="1"/>
  <c r="K26" i="6"/>
  <c r="K26" i="5"/>
  <c r="K26" i="4"/>
  <c r="K30" i="3" l="1"/>
  <c r="H29" i="3"/>
  <c r="G29" i="3"/>
  <c r="D29" i="3"/>
  <c r="C29" i="3"/>
  <c r="B29" i="3"/>
  <c r="E25" i="2" l="1"/>
  <c r="J25" i="2" s="1"/>
  <c r="L25" i="2" l="1"/>
  <c r="K25" i="2"/>
  <c r="E25" i="1"/>
  <c r="J25" i="1" s="1"/>
  <c r="L25" i="1" s="1"/>
  <c r="E25" i="6"/>
  <c r="J25" i="6" s="1"/>
  <c r="L25" i="6" s="1"/>
  <c r="K25" i="1" l="1"/>
  <c r="K25" i="6"/>
  <c r="J25" i="5"/>
  <c r="E25" i="4"/>
  <c r="E24" i="4"/>
  <c r="J25" i="4" l="1"/>
  <c r="J29" i="3" s="1"/>
  <c r="E29" i="3"/>
  <c r="L25" i="5"/>
  <c r="K25" i="5"/>
  <c r="H28" i="3"/>
  <c r="G28" i="3"/>
  <c r="D28" i="3"/>
  <c r="C28" i="3"/>
  <c r="B28" i="3"/>
  <c r="E24" i="2"/>
  <c r="J24" i="2" s="1"/>
  <c r="E23" i="1"/>
  <c r="E24" i="1"/>
  <c r="J24" i="1" s="1"/>
  <c r="E24" i="6"/>
  <c r="J24" i="6" s="1"/>
  <c r="L25" i="4" l="1"/>
  <c r="L29" i="3" s="1"/>
  <c r="K25" i="4"/>
  <c r="K29" i="3" s="1"/>
  <c r="L24" i="2"/>
  <c r="K24" i="2"/>
  <c r="L24" i="1"/>
  <c r="K24" i="1"/>
  <c r="K24" i="6"/>
  <c r="L24" i="6"/>
  <c r="J24" i="4"/>
  <c r="J24" i="5" l="1"/>
  <c r="J28" i="3" s="1"/>
  <c r="E28" i="3"/>
  <c r="L24" i="4"/>
  <c r="K24" i="4"/>
  <c r="H27" i="3"/>
  <c r="G27" i="3"/>
  <c r="D27" i="3"/>
  <c r="C27" i="3"/>
  <c r="B27" i="3"/>
  <c r="E23" i="2"/>
  <c r="J23" i="2" s="1"/>
  <c r="L23" i="2" s="1"/>
  <c r="H23" i="6"/>
  <c r="C51" i="5"/>
  <c r="D51" i="5"/>
  <c r="G51" i="5"/>
  <c r="H51" i="5"/>
  <c r="B51" i="5"/>
  <c r="E23" i="6"/>
  <c r="J23" i="6" s="1"/>
  <c r="L23" i="6" s="1"/>
  <c r="J23" i="1"/>
  <c r="L23" i="1" s="1"/>
  <c r="J23" i="5"/>
  <c r="L23" i="5" s="1"/>
  <c r="E23" i="4"/>
  <c r="J23" i="4" s="1"/>
  <c r="L23" i="4" s="1"/>
  <c r="L24" i="5" l="1"/>
  <c r="L28" i="3" s="1"/>
  <c r="E27" i="3"/>
  <c r="L27" i="3"/>
  <c r="K24" i="5"/>
  <c r="K28" i="3" s="1"/>
  <c r="J27" i="3"/>
  <c r="K23" i="2"/>
  <c r="K23" i="1"/>
  <c r="K23" i="6"/>
  <c r="K23" i="5"/>
  <c r="K23" i="4"/>
  <c r="K27" i="3" l="1"/>
  <c r="B10" i="3"/>
  <c r="C10" i="3"/>
  <c r="D10" i="3"/>
  <c r="G10" i="3"/>
  <c r="H10" i="3"/>
  <c r="B11" i="3"/>
  <c r="C11" i="3"/>
  <c r="D11" i="3"/>
  <c r="G11" i="3"/>
  <c r="H11" i="3"/>
  <c r="B12" i="3"/>
  <c r="C12" i="3"/>
  <c r="D12" i="3"/>
  <c r="G12" i="3"/>
  <c r="H12" i="3"/>
  <c r="B13" i="3"/>
  <c r="C13" i="3"/>
  <c r="D13" i="3"/>
  <c r="G13" i="3"/>
  <c r="H13" i="3"/>
  <c r="B14" i="3"/>
  <c r="C14" i="3"/>
  <c r="D14" i="3"/>
  <c r="G14" i="3"/>
  <c r="H14" i="3"/>
  <c r="B15" i="3"/>
  <c r="C15" i="3"/>
  <c r="D15" i="3"/>
  <c r="G15" i="3"/>
  <c r="H15" i="3"/>
  <c r="B16" i="3"/>
  <c r="C16" i="3"/>
  <c r="D16" i="3"/>
  <c r="G16" i="3"/>
  <c r="H16" i="3"/>
  <c r="B17" i="3"/>
  <c r="C17" i="3"/>
  <c r="D17" i="3"/>
  <c r="G17" i="3"/>
  <c r="H17" i="3"/>
  <c r="B18" i="3"/>
  <c r="C18" i="3"/>
  <c r="D18" i="3"/>
  <c r="G18" i="3"/>
  <c r="H18" i="3"/>
  <c r="B19" i="3"/>
  <c r="C19" i="3"/>
  <c r="D19" i="3"/>
  <c r="G19" i="3"/>
  <c r="H19" i="3"/>
  <c r="B20" i="3"/>
  <c r="C20" i="3"/>
  <c r="D20" i="3"/>
  <c r="G20" i="3"/>
  <c r="H20" i="3"/>
  <c r="B21" i="3"/>
  <c r="C21" i="3"/>
  <c r="D21" i="3"/>
  <c r="G21" i="3"/>
  <c r="H21" i="3"/>
  <c r="B22" i="3"/>
  <c r="C22" i="3"/>
  <c r="D22" i="3"/>
  <c r="G22" i="3"/>
  <c r="H22" i="3"/>
  <c r="B23" i="3"/>
  <c r="C23" i="3"/>
  <c r="D23" i="3"/>
  <c r="G23" i="3"/>
  <c r="H23" i="3"/>
  <c r="B24" i="3"/>
  <c r="C24" i="3"/>
  <c r="D24" i="3"/>
  <c r="G24" i="3"/>
  <c r="H24" i="3"/>
  <c r="B25" i="3"/>
  <c r="C25" i="3"/>
  <c r="D25" i="3"/>
  <c r="G25" i="3"/>
  <c r="H25" i="3"/>
  <c r="B26" i="3"/>
  <c r="C26" i="3"/>
  <c r="D26" i="3"/>
  <c r="G26" i="3"/>
  <c r="H26" i="3"/>
  <c r="C9" i="3"/>
  <c r="D9" i="3"/>
  <c r="G9" i="3"/>
  <c r="H9" i="3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  <c r="G51" i="2"/>
  <c r="E9" i="3" l="1"/>
  <c r="E51" i="5"/>
  <c r="E17" i="3"/>
  <c r="E24" i="3"/>
  <c r="E25" i="3"/>
  <c r="E16" i="3"/>
  <c r="E12" i="3"/>
  <c r="E13" i="3"/>
  <c r="E10" i="3"/>
  <c r="E14" i="3"/>
  <c r="E18" i="3"/>
  <c r="E22" i="3"/>
  <c r="E26" i="3"/>
  <c r="E20" i="3"/>
  <c r="E21" i="3"/>
  <c r="E23" i="3"/>
  <c r="E19" i="3"/>
  <c r="E15" i="3"/>
  <c r="E11" i="3"/>
  <c r="G55" i="3"/>
  <c r="B9" i="3"/>
  <c r="C51" i="6"/>
  <c r="D51" i="6"/>
  <c r="G51" i="6"/>
  <c r="H51" i="6"/>
  <c r="B51" i="6"/>
  <c r="C51" i="4"/>
  <c r="D51" i="4"/>
  <c r="G51" i="4"/>
  <c r="H51" i="4"/>
  <c r="B51" i="4"/>
  <c r="E51" i="4"/>
  <c r="G51" i="1"/>
  <c r="H51" i="1"/>
  <c r="H55" i="3" l="1"/>
  <c r="B55" i="3"/>
  <c r="C55" i="3"/>
  <c r="D55" i="3"/>
  <c r="J16" i="4"/>
  <c r="J15" i="4"/>
  <c r="L15" i="4" s="1"/>
  <c r="J14" i="4"/>
  <c r="L14" i="4" s="1"/>
  <c r="J13" i="4"/>
  <c r="J12" i="4"/>
  <c r="J11" i="4"/>
  <c r="L11" i="4" s="1"/>
  <c r="J10" i="4"/>
  <c r="L10" i="4" s="1"/>
  <c r="J9" i="4"/>
  <c r="J8" i="4"/>
  <c r="J7" i="4"/>
  <c r="L7" i="4" s="1"/>
  <c r="J6" i="4"/>
  <c r="L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J5" i="4"/>
  <c r="J21" i="5"/>
  <c r="J20" i="5"/>
  <c r="L20" i="5" s="1"/>
  <c r="J19" i="5"/>
  <c r="L19" i="5" s="1"/>
  <c r="J18" i="5"/>
  <c r="J17" i="5"/>
  <c r="J16" i="5"/>
  <c r="L16" i="5" s="1"/>
  <c r="J15" i="5"/>
  <c r="L15" i="5" s="1"/>
  <c r="J14" i="5"/>
  <c r="J13" i="5"/>
  <c r="J12" i="5"/>
  <c r="L12" i="5" s="1"/>
  <c r="J11" i="5"/>
  <c r="L11" i="5" s="1"/>
  <c r="J10" i="5"/>
  <c r="J9" i="5"/>
  <c r="J8" i="5"/>
  <c r="L8" i="5" s="1"/>
  <c r="J7" i="5"/>
  <c r="L7" i="5" s="1"/>
  <c r="J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J5" i="5"/>
  <c r="J21" i="6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J6" i="6"/>
  <c r="J5" i="6"/>
  <c r="K10" i="4" l="1"/>
  <c r="K15" i="5"/>
  <c r="K19" i="5"/>
  <c r="E55" i="3"/>
  <c r="E51" i="6"/>
  <c r="K14" i="4"/>
  <c r="K6" i="4"/>
  <c r="K7" i="5"/>
  <c r="K11" i="5"/>
  <c r="L12" i="4"/>
  <c r="K12" i="4"/>
  <c r="L8" i="4"/>
  <c r="K8" i="4"/>
  <c r="K13" i="4"/>
  <c r="L13" i="4"/>
  <c r="K5" i="4"/>
  <c r="L5" i="4"/>
  <c r="K9" i="4"/>
  <c r="L9" i="4"/>
  <c r="L16" i="4"/>
  <c r="K16" i="4"/>
  <c r="K7" i="4"/>
  <c r="K11" i="4"/>
  <c r="K15" i="4"/>
  <c r="K10" i="5"/>
  <c r="L10" i="5"/>
  <c r="L21" i="5"/>
  <c r="K21" i="5"/>
  <c r="K6" i="5"/>
  <c r="L6" i="5"/>
  <c r="L17" i="5"/>
  <c r="K17" i="5"/>
  <c r="L13" i="5"/>
  <c r="K13" i="5"/>
  <c r="K18" i="5"/>
  <c r="L18" i="5"/>
  <c r="L5" i="5"/>
  <c r="K5" i="5"/>
  <c r="L9" i="5"/>
  <c r="K9" i="5"/>
  <c r="K14" i="5"/>
  <c r="L14" i="5"/>
  <c r="K8" i="5"/>
  <c r="K12" i="5"/>
  <c r="K16" i="5"/>
  <c r="K20" i="5"/>
  <c r="L21" i="6"/>
  <c r="K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K6" i="6"/>
  <c r="K5" i="6"/>
  <c r="L5" i="6"/>
  <c r="J22" i="2" l="1"/>
  <c r="J22" i="1"/>
  <c r="J22" i="4"/>
  <c r="J22" i="6"/>
  <c r="J51" i="6" s="1"/>
  <c r="J22" i="5"/>
  <c r="J51" i="5" s="1"/>
  <c r="J26" i="3" l="1"/>
  <c r="L22" i="2"/>
  <c r="K22" i="2"/>
  <c r="L22" i="1"/>
  <c r="K22" i="1"/>
  <c r="L22" i="4"/>
  <c r="K22" i="4"/>
  <c r="L22" i="6"/>
  <c r="L51" i="6" s="1"/>
  <c r="K22" i="6"/>
  <c r="K51" i="6" s="1"/>
  <c r="K22" i="5"/>
  <c r="K51" i="5" s="1"/>
  <c r="L22" i="5"/>
  <c r="L51" i="5" s="1"/>
  <c r="K26" i="3" l="1"/>
  <c r="L26" i="3"/>
  <c r="J21" i="2"/>
  <c r="J21" i="1"/>
  <c r="J21" i="4"/>
  <c r="J25" i="3" l="1"/>
  <c r="L21" i="2"/>
  <c r="L21" i="1"/>
  <c r="K21" i="2"/>
  <c r="K21" i="1"/>
  <c r="L21" i="4"/>
  <c r="K21" i="4"/>
  <c r="J20" i="2"/>
  <c r="J20" i="1"/>
  <c r="K25" i="3" l="1"/>
  <c r="L25" i="3"/>
  <c r="L20" i="2"/>
  <c r="K20" i="2"/>
  <c r="L20" i="1"/>
  <c r="K20" i="1"/>
  <c r="J20" i="4"/>
  <c r="J24" i="3" s="1"/>
  <c r="L20" i="4" l="1"/>
  <c r="L24" i="3" s="1"/>
  <c r="K20" i="4"/>
  <c r="K24" i="3" s="1"/>
  <c r="J19" i="2" l="1"/>
  <c r="L19" i="2" l="1"/>
  <c r="K19" i="2"/>
  <c r="J19" i="1"/>
  <c r="J19" i="4"/>
  <c r="L19" i="4" s="1"/>
  <c r="J23" i="3" l="1"/>
  <c r="L19" i="1"/>
  <c r="L23" i="3" s="1"/>
  <c r="K19" i="1"/>
  <c r="K19" i="4"/>
  <c r="J18" i="2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J18" i="4"/>
  <c r="K23" i="3" l="1"/>
  <c r="L18" i="2"/>
  <c r="K18" i="2"/>
  <c r="L18" i="4"/>
  <c r="K18" i="4"/>
  <c r="J18" i="1"/>
  <c r="J22" i="3" s="1"/>
  <c r="K18" i="1" l="1"/>
  <c r="K22" i="3" s="1"/>
  <c r="L18" i="1"/>
  <c r="L22" i="3" s="1"/>
  <c r="J17" i="2"/>
  <c r="J17" i="1"/>
  <c r="L17" i="2" l="1"/>
  <c r="K17" i="2"/>
  <c r="L17" i="1"/>
  <c r="K17" i="1"/>
  <c r="J17" i="4" l="1"/>
  <c r="J21" i="3" s="1"/>
  <c r="J16" i="2"/>
  <c r="J51" i="4" l="1"/>
  <c r="L16" i="2"/>
  <c r="L17" i="4"/>
  <c r="L21" i="3" s="1"/>
  <c r="K17" i="4"/>
  <c r="K21" i="3" s="1"/>
  <c r="K16" i="2"/>
  <c r="L51" i="4" l="1"/>
  <c r="K51" i="4"/>
  <c r="J16" i="1"/>
  <c r="J20" i="3" s="1"/>
  <c r="J15" i="2"/>
  <c r="J15" i="1"/>
  <c r="J19" i="3" l="1"/>
  <c r="K16" i="1"/>
  <c r="K20" i="3" s="1"/>
  <c r="L15" i="2"/>
  <c r="L16" i="1"/>
  <c r="L20" i="3" s="1"/>
  <c r="K15" i="2"/>
  <c r="L15" i="1"/>
  <c r="K15" i="1"/>
  <c r="B51" i="1"/>
  <c r="J14" i="2"/>
  <c r="J14" i="1"/>
  <c r="L14" i="1" s="1"/>
  <c r="L19" i="3" l="1"/>
  <c r="J18" i="3"/>
  <c r="K19" i="3"/>
  <c r="L14" i="2"/>
  <c r="L18" i="3" s="1"/>
  <c r="K14" i="2"/>
  <c r="K14" i="1"/>
  <c r="J13" i="2"/>
  <c r="J13" i="1"/>
  <c r="L13" i="1" s="1"/>
  <c r="J17" i="3" l="1"/>
  <c r="K18" i="3"/>
  <c r="L13" i="2"/>
  <c r="L17" i="3" s="1"/>
  <c r="K13" i="2"/>
  <c r="K13" i="1"/>
  <c r="J12" i="2"/>
  <c r="J12" i="1"/>
  <c r="K12" i="1" s="1"/>
  <c r="J16" i="3" l="1"/>
  <c r="K17" i="3"/>
  <c r="L12" i="2"/>
  <c r="K12" i="2"/>
  <c r="K16" i="3" s="1"/>
  <c r="L12" i="1"/>
  <c r="J11" i="2"/>
  <c r="J11" i="1"/>
  <c r="L16" i="3" l="1"/>
  <c r="J15" i="3"/>
  <c r="L11" i="1"/>
  <c r="L11" i="2"/>
  <c r="K11" i="2"/>
  <c r="K11" i="1"/>
  <c r="J10" i="2"/>
  <c r="J10" i="1"/>
  <c r="L15" i="3" l="1"/>
  <c r="J14" i="3"/>
  <c r="K15" i="3"/>
  <c r="L10" i="1"/>
  <c r="L10" i="2"/>
  <c r="K10" i="2"/>
  <c r="K10" i="1"/>
  <c r="J9" i="2"/>
  <c r="J9" i="1"/>
  <c r="J13" i="3" l="1"/>
  <c r="K14" i="3"/>
  <c r="L14" i="3"/>
  <c r="L9" i="2"/>
  <c r="K9" i="2"/>
  <c r="K9" i="1"/>
  <c r="L9" i="1"/>
  <c r="J8" i="2"/>
  <c r="J8" i="1"/>
  <c r="L13" i="3" l="1"/>
  <c r="J12" i="3"/>
  <c r="K13" i="3"/>
  <c r="L8" i="2"/>
  <c r="K8" i="2"/>
  <c r="L8" i="1"/>
  <c r="K8" i="1"/>
  <c r="J7" i="1"/>
  <c r="L7" i="1" s="1"/>
  <c r="K12" i="3" l="1"/>
  <c r="L12" i="3"/>
  <c r="J7" i="2"/>
  <c r="J11" i="3" s="1"/>
  <c r="K7" i="1"/>
  <c r="K7" i="2" l="1"/>
  <c r="K11" i="3" s="1"/>
  <c r="L7" i="2"/>
  <c r="L11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D51" i="2"/>
  <c r="C51" i="2"/>
  <c r="B51" i="2"/>
  <c r="J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51" i="2" l="1"/>
  <c r="J5" i="2"/>
  <c r="K6" i="2"/>
  <c r="L6" i="2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J51" i="2" l="1"/>
  <c r="J6" i="1"/>
  <c r="J10" i="3" s="1"/>
  <c r="L5" i="2"/>
  <c r="K5" i="2"/>
  <c r="L51" i="2" l="1"/>
  <c r="K51" i="2"/>
  <c r="L6" i="1"/>
  <c r="L10" i="3" s="1"/>
  <c r="K6" i="1"/>
  <c r="K10" i="3" s="1"/>
  <c r="E51" i="1"/>
  <c r="D51" i="1"/>
  <c r="C51" i="1"/>
  <c r="J5" i="1" l="1"/>
  <c r="J9" i="3" l="1"/>
  <c r="J55" i="3" s="1"/>
  <c r="J51" i="1"/>
  <c r="K5" i="1"/>
  <c r="L5" i="1"/>
  <c r="L9" i="3" l="1"/>
  <c r="L55" i="3" s="1"/>
  <c r="K9" i="3"/>
  <c r="K55" i="3" s="1"/>
  <c r="K51" i="1"/>
  <c r="L51" i="1"/>
</calcChain>
</file>

<file path=xl/sharedStrings.xml><?xml version="1.0" encoding="utf-8"?>
<sst xmlns="http://schemas.openxmlformats.org/spreadsheetml/2006/main" count="81" uniqueCount="21">
  <si>
    <t>Gross Tickets Written</t>
  </si>
  <si>
    <t>Tickets Cashed</t>
  </si>
  <si>
    <t>Voids</t>
  </si>
  <si>
    <t>HOLLYWOOD CASINO AT CHARLES TOWN RACES SPORTS WAGERING</t>
  </si>
  <si>
    <t>GREENBRIER HISTORIC RESORT SPORTS WAGERING</t>
  </si>
  <si>
    <t>WEST VIRGINIA LOTTERY</t>
  </si>
  <si>
    <t>Fiscal Year 2019</t>
  </si>
  <si>
    <t>Weekly Sports Wagering Revenue Summary</t>
  </si>
  <si>
    <t>MOUNTAINEER CASINO SPORTS WAGERING</t>
  </si>
  <si>
    <t>WHEELING CASINO SPORTS WAGERING</t>
  </si>
  <si>
    <t>MARDI GRAS CASINO SPORTS WAGERING</t>
  </si>
  <si>
    <t>Total Taxable Receipts</t>
  </si>
  <si>
    <t>Mobile Taxable Receipts</t>
  </si>
  <si>
    <t>Retail Taxable Receipts</t>
  </si>
  <si>
    <t>* Based on Total Taxable Receipts</t>
  </si>
  <si>
    <t>Privilege Tax
(10%) *</t>
  </si>
  <si>
    <t xml:space="preserve">Admin Share *
</t>
  </si>
  <si>
    <t>State Share *</t>
  </si>
  <si>
    <t>Fiscal Year as of June 30, 2019</t>
  </si>
  <si>
    <t>6/30/2019 **</t>
  </si>
  <si>
    <t>**  One day to end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</si>
</sst>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/>
    <xf numFmtId="44" fontId="2" fillId="0" borderId="0" xfId="1" applyFont="1"/>
    <xf numFmtId="43" fontId="2" fillId="0" borderId="0" xfId="1" applyNumberFormat="1" applyFont="1"/>
    <xf numFmtId="44" fontId="2" fillId="0" borderId="2" xfId="1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Border="1"/>
    <xf numFmtId="44" fontId="2" fillId="0" borderId="0" xfId="1" applyFont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abSelected="1" zoomScaleNormal="100" workbookViewId="0">
      <pane ySplit="7" topLeftCell="A24" activePane="bottomLeft" state="frozen"/>
      <selection pane="bottomLeft" activeCell="H53" sqref="H53"/>
    </sheetView>
  </sheetViews>
  <sheetFormatPr defaultColWidth="10.7109375" defaultRowHeight="15" customHeight="1" x14ac:dyDescent="0.25"/>
  <cols>
    <col min="1" max="1" width="11.7109375" style="2" customWidth="1"/>
    <col min="2" max="2" width="17.7109375" style="1" customWidth="1"/>
    <col min="3" max="3" width="15.7109375" style="1" customWidth="1"/>
    <col min="4" max="4" width="16.7109375" style="1" customWidth="1"/>
    <col min="5" max="5" width="15.7109375" style="1" customWidth="1"/>
    <col min="6" max="6" width="4.7109375" style="1" customWidth="1"/>
    <col min="7" max="8" width="15.7109375" style="1" customWidth="1"/>
    <col min="9" max="9" width="4.7109375" style="1" customWidth="1"/>
    <col min="10" max="12" width="15.7109375" style="1" customWidth="1"/>
    <col min="13" max="16384" width="10.7109375" style="1"/>
  </cols>
  <sheetData>
    <row r="1" spans="1:32" ht="18.75" x14ac:dyDescent="0.3">
      <c r="A1" s="27" t="s">
        <v>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s="12" customFormat="1" ht="15" customHeight="1" x14ac:dyDescent="0.25">
      <c r="A2" s="28" t="s">
        <v>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s="12" customFormat="1" ht="15" customHeight="1" x14ac:dyDescent="0.25">
      <c r="A3" s="28" t="s">
        <v>18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s="12" customFormat="1" ht="15" customHeight="1" x14ac:dyDescent="0.25">
      <c r="A4" s="28" t="s">
        <v>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s="12" customFormat="1" ht="15" customHeight="1" x14ac:dyDescent="0.25">
      <c r="A5" s="15"/>
      <c r="B5" s="15"/>
      <c r="C5" s="15"/>
      <c r="D5" s="15"/>
      <c r="E5" s="15"/>
      <c r="F5" s="8"/>
      <c r="G5" s="18"/>
      <c r="H5" s="18"/>
      <c r="I5" s="8"/>
      <c r="J5" s="15"/>
      <c r="K5" s="15"/>
      <c r="L5" s="15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ht="15" customHeight="1" x14ac:dyDescent="0.25">
      <c r="B6" s="11"/>
      <c r="C6" s="11"/>
      <c r="D6" s="11"/>
      <c r="E6" s="11"/>
      <c r="F6" s="8"/>
      <c r="G6" s="19"/>
      <c r="H6" s="19"/>
      <c r="I6" s="8"/>
    </row>
    <row r="7" spans="1:32" s="7" customFormat="1" ht="26.25" x14ac:dyDescent="0.25">
      <c r="A7" s="4"/>
      <c r="B7" s="6" t="s">
        <v>0</v>
      </c>
      <c r="C7" s="5" t="s">
        <v>2</v>
      </c>
      <c r="D7" s="6" t="s">
        <v>1</v>
      </c>
      <c r="E7" s="6" t="s">
        <v>11</v>
      </c>
      <c r="F7" s="8"/>
      <c r="G7" s="6" t="s">
        <v>12</v>
      </c>
      <c r="H7" s="6" t="s">
        <v>13</v>
      </c>
      <c r="I7" s="8"/>
      <c r="J7" s="6" t="s">
        <v>15</v>
      </c>
      <c r="K7" s="5" t="s">
        <v>16</v>
      </c>
      <c r="L7" s="6" t="s">
        <v>17</v>
      </c>
    </row>
    <row r="8" spans="1:32" ht="15" customHeight="1" x14ac:dyDescent="0.25">
      <c r="F8" s="8"/>
      <c r="I8" s="8"/>
    </row>
    <row r="9" spans="1:32" ht="15" customHeight="1" x14ac:dyDescent="0.25">
      <c r="A9" s="2">
        <v>43344</v>
      </c>
      <c r="B9" s="8">
        <f>Mountaineer!B5+Wheeling!B5+'Mardi Gras'!B5+'Charles Town'!B5+Greenbrier!B5</f>
        <v>457787.85</v>
      </c>
      <c r="C9" s="8">
        <f>Mountaineer!C5+Wheeling!C5+'Mardi Gras'!C5+'Charles Town'!C5+Greenbrier!C5</f>
        <v>-14494.5</v>
      </c>
      <c r="D9" s="8">
        <f>Mountaineer!D5+Wheeling!D5+'Mardi Gras'!D5+'Charles Town'!D5+Greenbrier!D5</f>
        <v>-147875.85</v>
      </c>
      <c r="E9" s="8">
        <f>Mountaineer!E5+Wheeling!E5+'Mardi Gras'!E5+'Charles Town'!E5+Greenbrier!E5</f>
        <v>295417.5</v>
      </c>
      <c r="F9" s="8"/>
      <c r="G9" s="8">
        <f>Mountaineer!G5+Wheeling!G5+'Mardi Gras'!G5+'Charles Town'!G5+Greenbrier!G5</f>
        <v>0</v>
      </c>
      <c r="H9" s="8">
        <f>Mountaineer!H5+Wheeling!H5+'Mardi Gras'!H5+'Charles Town'!H5+Greenbrier!H5</f>
        <v>295417.5</v>
      </c>
      <c r="I9" s="8"/>
      <c r="J9" s="8">
        <f>Mountaineer!J5+Wheeling!J5+'Mardi Gras'!J5+'Charles Town'!J5+Greenbrier!J5</f>
        <v>29541.75</v>
      </c>
      <c r="K9" s="8">
        <f>Mountaineer!K5+Wheeling!K5+'Mardi Gras'!K5+'Charles Town'!K5+Greenbrier!K5</f>
        <v>4431.26</v>
      </c>
      <c r="L9" s="8">
        <f>Mountaineer!L5+Wheeling!L5+'Mardi Gras'!L5+'Charles Town'!L5+Greenbrier!L5</f>
        <v>25110.49</v>
      </c>
    </row>
    <row r="10" spans="1:32" ht="15" customHeight="1" x14ac:dyDescent="0.25">
      <c r="A10" s="2">
        <f t="shared" ref="A10:A52" si="0">A9+7</f>
        <v>43351</v>
      </c>
      <c r="B10" s="8">
        <f>Mountaineer!B6+Wheeling!B6+'Mardi Gras'!B6+'Charles Town'!B6+Greenbrier!B6</f>
        <v>1104008.32</v>
      </c>
      <c r="C10" s="8">
        <f>Mountaineer!C6+Wheeling!C6+'Mardi Gras'!C6+'Charles Town'!C6+Greenbrier!C6</f>
        <v>-52080</v>
      </c>
      <c r="D10" s="8">
        <f>Mountaineer!D6+Wheeling!D6+'Mardi Gras'!D6+'Charles Town'!D6+Greenbrier!D6</f>
        <v>-545985.5</v>
      </c>
      <c r="E10" s="8">
        <f>Mountaineer!E6+Wheeling!E6+'Mardi Gras'!E6+'Charles Town'!E6+Greenbrier!E6</f>
        <v>505942.82000000007</v>
      </c>
      <c r="F10" s="8"/>
      <c r="G10" s="8">
        <f>Mountaineer!G6+Wheeling!G6+'Mardi Gras'!G6+'Charles Town'!G6+Greenbrier!G6</f>
        <v>0</v>
      </c>
      <c r="H10" s="8">
        <f>Mountaineer!H6+Wheeling!H6+'Mardi Gras'!H6+'Charles Town'!H6+Greenbrier!H6</f>
        <v>505942.82000000007</v>
      </c>
      <c r="I10" s="8"/>
      <c r="J10" s="8">
        <f>Mountaineer!J6+Wheeling!J6+'Mardi Gras'!J6+'Charles Town'!J6+Greenbrier!J6</f>
        <v>50594.28</v>
      </c>
      <c r="K10" s="8">
        <f>Mountaineer!K6+Wheeling!K6+'Mardi Gras'!K6+'Charles Town'!K6+Greenbrier!K6</f>
        <v>7589.14</v>
      </c>
      <c r="L10" s="8">
        <f>Mountaineer!L6+Wheeling!L6+'Mardi Gras'!L6+'Charles Town'!L6+Greenbrier!L6</f>
        <v>43005.14</v>
      </c>
    </row>
    <row r="11" spans="1:32" ht="15" customHeight="1" x14ac:dyDescent="0.25">
      <c r="A11" s="2">
        <f t="shared" si="0"/>
        <v>43358</v>
      </c>
      <c r="B11" s="8">
        <f>Mountaineer!B7+Wheeling!B7+'Mardi Gras'!B7+'Charles Town'!B7+Greenbrier!B7</f>
        <v>1801608.05</v>
      </c>
      <c r="C11" s="8">
        <f>Mountaineer!C7+Wheeling!C7+'Mardi Gras'!C7+'Charles Town'!C7+Greenbrier!C7</f>
        <v>-72423.25</v>
      </c>
      <c r="D11" s="8">
        <f>Mountaineer!D7+Wheeling!D7+'Mardi Gras'!D7+'Charles Town'!D7+Greenbrier!D7</f>
        <v>-1339710.8</v>
      </c>
      <c r="E11" s="8">
        <f>Mountaineer!E7+Wheeling!E7+'Mardi Gras'!E7+'Charles Town'!E7+Greenbrier!E7</f>
        <v>389473.99999999994</v>
      </c>
      <c r="F11" s="8"/>
      <c r="G11" s="8">
        <f>Mountaineer!G7+Wheeling!G7+'Mardi Gras'!G7+'Charles Town'!G7+Greenbrier!G7</f>
        <v>0</v>
      </c>
      <c r="H11" s="8">
        <f>Mountaineer!H7+Wheeling!H7+'Mardi Gras'!H7+'Charles Town'!H7+Greenbrier!H7</f>
        <v>389473.99999999994</v>
      </c>
      <c r="I11" s="8"/>
      <c r="J11" s="8">
        <f>Mountaineer!J7+Wheeling!J7+'Mardi Gras'!J7+'Charles Town'!J7+Greenbrier!J7</f>
        <v>38947.409999999996</v>
      </c>
      <c r="K11" s="8">
        <f>Mountaineer!K7+Wheeling!K7+'Mardi Gras'!K7+'Charles Town'!K7+Greenbrier!K7</f>
        <v>5842.1100000000006</v>
      </c>
      <c r="L11" s="8">
        <f>Mountaineer!L7+Wheeling!L7+'Mardi Gras'!L7+'Charles Town'!L7+Greenbrier!L7</f>
        <v>33105.300000000003</v>
      </c>
    </row>
    <row r="12" spans="1:32" ht="15" customHeight="1" x14ac:dyDescent="0.25">
      <c r="A12" s="2">
        <f t="shared" si="0"/>
        <v>43365</v>
      </c>
      <c r="B12" s="8">
        <f>Mountaineer!B8+Wheeling!B8+'Mardi Gras'!B8+'Charles Town'!B8+Greenbrier!B8</f>
        <v>1904569.5999999999</v>
      </c>
      <c r="C12" s="8">
        <f>Mountaineer!C8+Wheeling!C8+'Mardi Gras'!C8+'Charles Town'!C8+Greenbrier!C8</f>
        <v>-46866.6</v>
      </c>
      <c r="D12" s="8">
        <f>Mountaineer!D8+Wheeling!D8+'Mardi Gras'!D8+'Charles Town'!D8+Greenbrier!D8</f>
        <v>-1345398.61</v>
      </c>
      <c r="E12" s="8">
        <f>Mountaineer!E8+Wheeling!E8+'Mardi Gras'!E8+'Charles Town'!E8+Greenbrier!E8</f>
        <v>512304.38999999972</v>
      </c>
      <c r="F12" s="8"/>
      <c r="G12" s="8">
        <f>Mountaineer!G8+Wheeling!G8+'Mardi Gras'!G8+'Charles Town'!G8+Greenbrier!G8</f>
        <v>0</v>
      </c>
      <c r="H12" s="8">
        <f>Mountaineer!H8+Wheeling!H8+'Mardi Gras'!H8+'Charles Town'!H8+Greenbrier!H8</f>
        <v>512304.38999999972</v>
      </c>
      <c r="I12" s="8"/>
      <c r="J12" s="8">
        <f>Mountaineer!J8+Wheeling!J8+'Mardi Gras'!J8+'Charles Town'!J8+Greenbrier!J8</f>
        <v>51230.439999999995</v>
      </c>
      <c r="K12" s="8">
        <f>Mountaineer!K8+Wheeling!K8+'Mardi Gras'!K8+'Charles Town'!K8+Greenbrier!K8</f>
        <v>7684.57</v>
      </c>
      <c r="L12" s="8">
        <f>Mountaineer!L8+Wheeling!L8+'Mardi Gras'!L8+'Charles Town'!L8+Greenbrier!L8</f>
        <v>43545.869999999995</v>
      </c>
    </row>
    <row r="13" spans="1:32" ht="15" customHeight="1" x14ac:dyDescent="0.25">
      <c r="A13" s="2">
        <f t="shared" si="0"/>
        <v>43372</v>
      </c>
      <c r="B13" s="8">
        <f>Mountaineer!B9+Wheeling!B9+'Mardi Gras'!B9+'Charles Town'!B9+Greenbrier!B9</f>
        <v>2054281.1</v>
      </c>
      <c r="C13" s="8">
        <f>Mountaineer!C9+Wheeling!C9+'Mardi Gras'!C9+'Charles Town'!C9+Greenbrier!C9</f>
        <v>-53806.07</v>
      </c>
      <c r="D13" s="8">
        <f>Mountaineer!D9+Wheeling!D9+'Mardi Gras'!D9+'Charles Town'!D9+Greenbrier!D9</f>
        <v>-1574378.45</v>
      </c>
      <c r="E13" s="8">
        <f>Mountaineer!E9+Wheeling!E9+'Mardi Gras'!E9+'Charles Town'!E9+Greenbrier!E9</f>
        <v>426096.58000000007</v>
      </c>
      <c r="F13" s="8"/>
      <c r="G13" s="8">
        <f>Mountaineer!G9+Wheeling!G9+'Mardi Gras'!G9+'Charles Town'!G9+Greenbrier!G9</f>
        <v>0</v>
      </c>
      <c r="H13" s="8">
        <f>Mountaineer!H9+Wheeling!H9+'Mardi Gras'!H9+'Charles Town'!H9+Greenbrier!H9</f>
        <v>426096.58000000007</v>
      </c>
      <c r="I13" s="8"/>
      <c r="J13" s="8">
        <f>Mountaineer!J9+Wheeling!J9+'Mardi Gras'!J9+'Charles Town'!J9+Greenbrier!J9</f>
        <v>42609.66</v>
      </c>
      <c r="K13" s="8">
        <f>Mountaineer!K9+Wheeling!K9+'Mardi Gras'!K9+'Charles Town'!K9+Greenbrier!K9</f>
        <v>6391.4500000000007</v>
      </c>
      <c r="L13" s="8">
        <f>Mountaineer!L9+Wheeling!L9+'Mardi Gras'!L9+'Charles Town'!L9+Greenbrier!L9</f>
        <v>36218.21</v>
      </c>
    </row>
    <row r="14" spans="1:32" ht="15" customHeight="1" x14ac:dyDescent="0.25">
      <c r="A14" s="2">
        <f t="shared" si="0"/>
        <v>43379</v>
      </c>
      <c r="B14" s="8">
        <f>Mountaineer!B10+Wheeling!B10+'Mardi Gras'!B10+'Charles Town'!B10+Greenbrier!B10</f>
        <v>2215942.0999999996</v>
      </c>
      <c r="C14" s="8">
        <f>Mountaineer!C10+Wheeling!C10+'Mardi Gras'!C10+'Charles Town'!C10+Greenbrier!C10</f>
        <v>-48745.8</v>
      </c>
      <c r="D14" s="8">
        <f>Mountaineer!D10+Wheeling!D10+'Mardi Gras'!D10+'Charles Town'!D10+Greenbrier!D10</f>
        <v>-1922001.25</v>
      </c>
      <c r="E14" s="8">
        <f>Mountaineer!E10+Wheeling!E10+'Mardi Gras'!E10+'Charles Town'!E10+Greenbrier!E10</f>
        <v>245195.04999999976</v>
      </c>
      <c r="F14" s="8"/>
      <c r="G14" s="8">
        <f>Mountaineer!G10+Wheeling!G10+'Mardi Gras'!G10+'Charles Town'!G10+Greenbrier!G10</f>
        <v>0</v>
      </c>
      <c r="H14" s="8">
        <f>Mountaineer!H10+Wheeling!H10+'Mardi Gras'!H10+'Charles Town'!H10+Greenbrier!H10</f>
        <v>245195.04999999976</v>
      </c>
      <c r="I14" s="8"/>
      <c r="J14" s="8">
        <f>Mountaineer!J10+Wheeling!J10+'Mardi Gras'!J10+'Charles Town'!J10+Greenbrier!J10</f>
        <v>24519.510000000002</v>
      </c>
      <c r="K14" s="8">
        <f>Mountaineer!K10+Wheeling!K10+'Mardi Gras'!K10+'Charles Town'!K10+Greenbrier!K10</f>
        <v>3677.9300000000003</v>
      </c>
      <c r="L14" s="8">
        <f>Mountaineer!L10+Wheeling!L10+'Mardi Gras'!L10+'Charles Town'!L10+Greenbrier!L10</f>
        <v>20841.580000000002</v>
      </c>
    </row>
    <row r="15" spans="1:32" ht="15" customHeight="1" x14ac:dyDescent="0.25">
      <c r="A15" s="2">
        <f t="shared" si="0"/>
        <v>43386</v>
      </c>
      <c r="B15" s="8">
        <f>Mountaineer!B11+Wheeling!B11+'Mardi Gras'!B11+'Charles Town'!B11+Greenbrier!B11</f>
        <v>2131871.5</v>
      </c>
      <c r="C15" s="8">
        <f>Mountaineer!C11+Wheeling!C11+'Mardi Gras'!C11+'Charles Town'!C11+Greenbrier!C11</f>
        <v>-57070.25</v>
      </c>
      <c r="D15" s="8">
        <f>Mountaineer!D11+Wheeling!D11+'Mardi Gras'!D11+'Charles Town'!D11+Greenbrier!D11</f>
        <v>-1658364.6</v>
      </c>
      <c r="E15" s="8">
        <f>Mountaineer!E11+Wheeling!E11+'Mardi Gras'!E11+'Charles Town'!E11+Greenbrier!E11</f>
        <v>416436.64999999991</v>
      </c>
      <c r="F15" s="8"/>
      <c r="G15" s="8">
        <f>Mountaineer!G11+Wheeling!G11+'Mardi Gras'!G11+'Charles Town'!G11+Greenbrier!G11</f>
        <v>0</v>
      </c>
      <c r="H15" s="8">
        <f>Mountaineer!H11+Wheeling!H11+'Mardi Gras'!H11+'Charles Town'!H11+Greenbrier!H11</f>
        <v>416436.64999999991</v>
      </c>
      <c r="I15" s="8"/>
      <c r="J15" s="8">
        <f>Mountaineer!J11+Wheeling!J11+'Mardi Gras'!J11+'Charles Town'!J11+Greenbrier!J11</f>
        <v>41643.67</v>
      </c>
      <c r="K15" s="8">
        <f>Mountaineer!K11+Wheeling!K11+'Mardi Gras'!K11+'Charles Town'!K11+Greenbrier!K11</f>
        <v>6246.55</v>
      </c>
      <c r="L15" s="8">
        <f>Mountaineer!L11+Wheeling!L11+'Mardi Gras'!L11+'Charles Town'!L11+Greenbrier!L11</f>
        <v>35397.120000000003</v>
      </c>
    </row>
    <row r="16" spans="1:32" ht="15" customHeight="1" x14ac:dyDescent="0.25">
      <c r="A16" s="2">
        <f t="shared" si="0"/>
        <v>43393</v>
      </c>
      <c r="B16" s="8">
        <f>Mountaineer!B12+Wheeling!B12+'Mardi Gras'!B12+'Charles Town'!B12+Greenbrier!B12</f>
        <v>2620119.85</v>
      </c>
      <c r="C16" s="8">
        <f>Mountaineer!C12+Wheeling!C12+'Mardi Gras'!C12+'Charles Town'!C12+Greenbrier!C12</f>
        <v>-92413.4</v>
      </c>
      <c r="D16" s="8">
        <f>Mountaineer!D12+Wheeling!D12+'Mardi Gras'!D12+'Charles Town'!D12+Greenbrier!D12</f>
        <v>-2272254.65</v>
      </c>
      <c r="E16" s="8">
        <f>Mountaineer!E12+Wheeling!E12+'Mardi Gras'!E12+'Charles Town'!E12+Greenbrier!E12</f>
        <v>255451.8000000001</v>
      </c>
      <c r="F16" s="8"/>
      <c r="G16" s="8">
        <f>Mountaineer!G12+Wheeling!G12+'Mardi Gras'!G12+'Charles Town'!G12+Greenbrier!G12</f>
        <v>0</v>
      </c>
      <c r="H16" s="8">
        <f>Mountaineer!H12+Wheeling!H12+'Mardi Gras'!H12+'Charles Town'!H12+Greenbrier!H12</f>
        <v>255451.8000000001</v>
      </c>
      <c r="I16" s="8"/>
      <c r="J16" s="8">
        <f>Mountaineer!J12+Wheeling!J12+'Mardi Gras'!J12+'Charles Town'!J12+Greenbrier!J12</f>
        <v>25545.18</v>
      </c>
      <c r="K16" s="8">
        <f>Mountaineer!K12+Wheeling!K12+'Mardi Gras'!K12+'Charles Town'!K12+Greenbrier!K12</f>
        <v>3831.77</v>
      </c>
      <c r="L16" s="8">
        <f>Mountaineer!L12+Wheeling!L12+'Mardi Gras'!L12+'Charles Town'!L12+Greenbrier!L12</f>
        <v>21713.41</v>
      </c>
    </row>
    <row r="17" spans="1:12" ht="15" customHeight="1" x14ac:dyDescent="0.25">
      <c r="A17" s="2">
        <f t="shared" si="0"/>
        <v>43400</v>
      </c>
      <c r="B17" s="8">
        <f>Mountaineer!B13+Wheeling!B13+'Mardi Gras'!B13+'Charles Town'!B13+Greenbrier!B13</f>
        <v>2767940.91</v>
      </c>
      <c r="C17" s="8">
        <f>Mountaineer!C13+Wheeling!C13+'Mardi Gras'!C13+'Charles Town'!C13+Greenbrier!C13</f>
        <v>-114480.25</v>
      </c>
      <c r="D17" s="8">
        <f>Mountaineer!D13+Wheeling!D13+'Mardi Gras'!D13+'Charles Town'!D13+Greenbrier!D13</f>
        <v>-2560298.1</v>
      </c>
      <c r="E17" s="8">
        <f>Mountaineer!E13+Wheeling!E13+'Mardi Gras'!E13+'Charles Town'!E13+Greenbrier!E13</f>
        <v>93162.559999999881</v>
      </c>
      <c r="F17" s="8"/>
      <c r="G17" s="8">
        <f>Mountaineer!G13+Wheeling!G13+'Mardi Gras'!G13+'Charles Town'!G13+Greenbrier!G13</f>
        <v>0</v>
      </c>
      <c r="H17" s="8">
        <f>Mountaineer!H13+Wheeling!H13+'Mardi Gras'!H13+'Charles Town'!H13+Greenbrier!H13</f>
        <v>93162.559999999881</v>
      </c>
      <c r="I17" s="8"/>
      <c r="J17" s="8">
        <f>Mountaineer!J13+Wheeling!J13+'Mardi Gras'!J13+'Charles Town'!J13+Greenbrier!J13</f>
        <v>9316.26</v>
      </c>
      <c r="K17" s="8">
        <f>Mountaineer!K13+Wheeling!K13+'Mardi Gras'!K13+'Charles Town'!K13+Greenbrier!K13</f>
        <v>1397.44</v>
      </c>
      <c r="L17" s="8">
        <f>Mountaineer!L13+Wheeling!L13+'Mardi Gras'!L13+'Charles Town'!L13+Greenbrier!L13</f>
        <v>7918.82</v>
      </c>
    </row>
    <row r="18" spans="1:12" ht="15" customHeight="1" x14ac:dyDescent="0.25">
      <c r="A18" s="2">
        <f t="shared" si="0"/>
        <v>43407</v>
      </c>
      <c r="B18" s="8">
        <f>Mountaineer!B14+Wheeling!B14+'Mardi Gras'!B14+'Charles Town'!B14+Greenbrier!B14</f>
        <v>3025119.4</v>
      </c>
      <c r="C18" s="8">
        <f>Mountaineer!C14+Wheeling!C14+'Mardi Gras'!C14+'Charles Town'!C14+Greenbrier!C14</f>
        <v>-135686.65</v>
      </c>
      <c r="D18" s="8">
        <f>Mountaineer!D14+Wheeling!D14+'Mardi Gras'!D14+'Charles Town'!D14+Greenbrier!D14</f>
        <v>-3099860.85</v>
      </c>
      <c r="E18" s="8">
        <f>Mountaineer!E14+Wheeling!E14+'Mardi Gras'!E14+'Charles Town'!E14+Greenbrier!E14</f>
        <v>-210428.10000000009</v>
      </c>
      <c r="F18" s="8"/>
      <c r="G18" s="8">
        <f>Mountaineer!G14+Wheeling!G14+'Mardi Gras'!G14+'Charles Town'!G14+Greenbrier!G14</f>
        <v>0</v>
      </c>
      <c r="H18" s="8">
        <f>Mountaineer!H14+Wheeling!H14+'Mardi Gras'!H14+'Charles Town'!H14+Greenbrier!H14</f>
        <v>-210428.10000000009</v>
      </c>
      <c r="I18" s="8"/>
      <c r="J18" s="8">
        <f>Mountaineer!J14+Wheeling!J14+'Mardi Gras'!J14+'Charles Town'!J14+Greenbrier!J14</f>
        <v>-21042.81</v>
      </c>
      <c r="K18" s="8">
        <f>Mountaineer!K14+Wheeling!K14+'Mardi Gras'!K14+'Charles Town'!K14+Greenbrier!K14</f>
        <v>-3156.42</v>
      </c>
      <c r="L18" s="8">
        <f>Mountaineer!L14+Wheeling!L14+'Mardi Gras'!L14+'Charles Town'!L14+Greenbrier!L14</f>
        <v>-17886.39</v>
      </c>
    </row>
    <row r="19" spans="1:12" ht="15" customHeight="1" x14ac:dyDescent="0.25">
      <c r="A19" s="2">
        <f t="shared" si="0"/>
        <v>43414</v>
      </c>
      <c r="B19" s="8">
        <f>Mountaineer!B15+Wheeling!B15+'Mardi Gras'!B15+'Charles Town'!B15+Greenbrier!B15</f>
        <v>3102035.3899999997</v>
      </c>
      <c r="C19" s="8">
        <f>Mountaineer!C15+Wheeling!C15+'Mardi Gras'!C15+'Charles Town'!C15+Greenbrier!C15</f>
        <v>-90580.29</v>
      </c>
      <c r="D19" s="8">
        <f>Mountaineer!D15+Wheeling!D15+'Mardi Gras'!D15+'Charles Town'!D15+Greenbrier!D15</f>
        <v>-3207967.25</v>
      </c>
      <c r="E19" s="8">
        <f>Mountaineer!E15+Wheeling!E15+'Mardi Gras'!E15+'Charles Town'!E15+Greenbrier!E15</f>
        <v>-196512.1500000002</v>
      </c>
      <c r="F19" s="8"/>
      <c r="G19" s="8">
        <f>Mountaineer!G15+Wheeling!G15+'Mardi Gras'!G15+'Charles Town'!G15+Greenbrier!G15</f>
        <v>0</v>
      </c>
      <c r="H19" s="8">
        <f>Mountaineer!H15+Wheeling!H15+'Mardi Gras'!H15+'Charles Town'!H15+Greenbrier!H15</f>
        <v>-196512.1500000002</v>
      </c>
      <c r="I19" s="8"/>
      <c r="J19" s="8">
        <f>Mountaineer!J15+Wheeling!J15+'Mardi Gras'!J15+'Charles Town'!J15+Greenbrier!J15</f>
        <v>-19651.22</v>
      </c>
      <c r="K19" s="8">
        <f>Mountaineer!K15+Wheeling!K15+'Mardi Gras'!K15+'Charles Town'!K15+Greenbrier!K15</f>
        <v>-2947.6800000000003</v>
      </c>
      <c r="L19" s="8">
        <f>Mountaineer!L15+Wheeling!L15+'Mardi Gras'!L15+'Charles Town'!L15+Greenbrier!L15</f>
        <v>-16703.54</v>
      </c>
    </row>
    <row r="20" spans="1:12" ht="15" customHeight="1" x14ac:dyDescent="0.25">
      <c r="A20" s="2">
        <f t="shared" si="0"/>
        <v>43421</v>
      </c>
      <c r="B20" s="8">
        <f>Mountaineer!B16+Wheeling!B16+'Mardi Gras'!B16+'Charles Town'!B16+Greenbrier!B16</f>
        <v>2797045.25</v>
      </c>
      <c r="C20" s="8">
        <f>Mountaineer!C16+Wheeling!C16+'Mardi Gras'!C16+'Charles Town'!C16+Greenbrier!C16</f>
        <v>-98244.15</v>
      </c>
      <c r="D20" s="8">
        <f>Mountaineer!D16+Wheeling!D16+'Mardi Gras'!D16+'Charles Town'!D16+Greenbrier!D16</f>
        <v>-2143094.85</v>
      </c>
      <c r="E20" s="8">
        <f>Mountaineer!E16+Wheeling!E16+'Mardi Gras'!E16+'Charles Town'!E16+Greenbrier!E16</f>
        <v>555706.25000000012</v>
      </c>
      <c r="F20" s="8"/>
      <c r="G20" s="8">
        <f>Mountaineer!G16+Wheeling!G16+'Mardi Gras'!G16+'Charles Town'!G16+Greenbrier!G16</f>
        <v>0</v>
      </c>
      <c r="H20" s="8">
        <f>Mountaineer!H16+Wheeling!H16+'Mardi Gras'!H16+'Charles Town'!H16+Greenbrier!H16</f>
        <v>555706.25000000012</v>
      </c>
      <c r="I20" s="8"/>
      <c r="J20" s="8">
        <f>Mountaineer!J16+Wheeling!J16+'Mardi Gras'!J16+'Charles Town'!J16+Greenbrier!J16</f>
        <v>55570.63</v>
      </c>
      <c r="K20" s="8">
        <f>Mountaineer!K16+Wheeling!K16+'Mardi Gras'!K16+'Charles Town'!K16+Greenbrier!K16</f>
        <v>8335.59</v>
      </c>
      <c r="L20" s="8">
        <f>Mountaineer!L16+Wheeling!L16+'Mardi Gras'!L16+'Charles Town'!L16+Greenbrier!L16</f>
        <v>47235.040000000001</v>
      </c>
    </row>
    <row r="21" spans="1:12" ht="15" customHeight="1" x14ac:dyDescent="0.25">
      <c r="A21" s="2">
        <f t="shared" si="0"/>
        <v>43428</v>
      </c>
      <c r="B21" s="8">
        <f>Mountaineer!B17+Wheeling!B17+'Mardi Gras'!B17+'Charles Town'!B17+Greenbrier!B17</f>
        <v>3686279.6999999997</v>
      </c>
      <c r="C21" s="8">
        <f>Mountaineer!C17+Wheeling!C17+'Mardi Gras'!C17+'Charles Town'!C17+Greenbrier!C17</f>
        <v>-92282.95</v>
      </c>
      <c r="D21" s="8">
        <f>Mountaineer!D17+Wheeling!D17+'Mardi Gras'!D17+'Charles Town'!D17+Greenbrier!D17</f>
        <v>-3101180.05</v>
      </c>
      <c r="E21" s="8">
        <f>Mountaineer!E17+Wheeling!E17+'Mardi Gras'!E17+'Charles Town'!E17+Greenbrier!E17</f>
        <v>492816.69999999995</v>
      </c>
      <c r="F21" s="8"/>
      <c r="G21" s="8">
        <f>Mountaineer!G17+Wheeling!G17+'Mardi Gras'!G17+'Charles Town'!G17+Greenbrier!G17</f>
        <v>0</v>
      </c>
      <c r="H21" s="8">
        <f>Mountaineer!H17+Wheeling!H17+'Mardi Gras'!H17+'Charles Town'!H17+Greenbrier!H17</f>
        <v>492816.69999999995</v>
      </c>
      <c r="I21" s="8"/>
      <c r="J21" s="8">
        <f>Mountaineer!J17+Wheeling!J17+'Mardi Gras'!J17+'Charles Town'!J17+Greenbrier!J17</f>
        <v>49281.67</v>
      </c>
      <c r="K21" s="8">
        <f>Mountaineer!K17+Wheeling!K17+'Mardi Gras'!K17+'Charles Town'!K17+Greenbrier!K17</f>
        <v>7392.25</v>
      </c>
      <c r="L21" s="8">
        <f>Mountaineer!L17+Wheeling!L17+'Mardi Gras'!L17+'Charles Town'!L17+Greenbrier!L17</f>
        <v>41889.42</v>
      </c>
    </row>
    <row r="22" spans="1:12" ht="15" customHeight="1" x14ac:dyDescent="0.25">
      <c r="A22" s="2">
        <f t="shared" si="0"/>
        <v>43435</v>
      </c>
      <c r="B22" s="8">
        <f>Mountaineer!B18+Wheeling!B18+'Mardi Gras'!B18+'Charles Town'!B18+Greenbrier!B18</f>
        <v>3435122.1800000006</v>
      </c>
      <c r="C22" s="8">
        <f>Mountaineer!C18+Wheeling!C18+'Mardi Gras'!C18+'Charles Town'!C18+Greenbrier!C18</f>
        <v>-128001.26</v>
      </c>
      <c r="D22" s="8">
        <f>Mountaineer!D18+Wheeling!D18+'Mardi Gras'!D18+'Charles Town'!D18+Greenbrier!D18</f>
        <v>-2787328.85</v>
      </c>
      <c r="E22" s="8">
        <f>Mountaineer!E18+Wheeling!E18+'Mardi Gras'!E18+'Charles Town'!E18+Greenbrier!E18</f>
        <v>519792.07000000036</v>
      </c>
      <c r="F22" s="8"/>
      <c r="G22" s="8">
        <f>Mountaineer!G18+Wheeling!G18+'Mardi Gras'!G18+'Charles Town'!G18+Greenbrier!G18</f>
        <v>0</v>
      </c>
      <c r="H22" s="8">
        <f>Mountaineer!H18+Wheeling!H18+'Mardi Gras'!H18+'Charles Town'!H18+Greenbrier!H18</f>
        <v>519792.07000000036</v>
      </c>
      <c r="I22" s="8"/>
      <c r="J22" s="8">
        <f>Mountaineer!J18+Wheeling!J18+'Mardi Gras'!J18+'Charles Town'!J18+Greenbrier!J18</f>
        <v>51979.21</v>
      </c>
      <c r="K22" s="8">
        <f>Mountaineer!K18+Wheeling!K18+'Mardi Gras'!K18+'Charles Town'!K18+Greenbrier!K18</f>
        <v>7796.8799999999992</v>
      </c>
      <c r="L22" s="8">
        <f>Mountaineer!L18+Wheeling!L18+'Mardi Gras'!L18+'Charles Town'!L18+Greenbrier!L18</f>
        <v>44182.329999999994</v>
      </c>
    </row>
    <row r="23" spans="1:12" ht="15" customHeight="1" x14ac:dyDescent="0.25">
      <c r="A23" s="2">
        <f t="shared" si="0"/>
        <v>43442</v>
      </c>
      <c r="B23" s="8">
        <f>Mountaineer!B19+Wheeling!B19+'Mardi Gras'!B19+'Charles Town'!B19+Greenbrier!B19</f>
        <v>2971342.21</v>
      </c>
      <c r="C23" s="8">
        <f>Mountaineer!C19+Wheeling!C19+'Mardi Gras'!C19+'Charles Town'!C19+Greenbrier!C19</f>
        <v>-84938.1</v>
      </c>
      <c r="D23" s="8">
        <f>Mountaineer!D19+Wheeling!D19+'Mardi Gras'!D19+'Charles Town'!D19+Greenbrier!D19</f>
        <v>-2669419.6800000002</v>
      </c>
      <c r="E23" s="8">
        <f>Mountaineer!E19+Wheeling!E19+'Mardi Gras'!E19+'Charles Town'!E19+Greenbrier!E19</f>
        <v>216984.4299999997</v>
      </c>
      <c r="F23" s="23"/>
      <c r="G23" s="8">
        <f>Mountaineer!G19+Wheeling!G19+'Mardi Gras'!G19+'Charles Town'!G19+Greenbrier!G19</f>
        <v>0</v>
      </c>
      <c r="H23" s="8">
        <f>Mountaineer!H19+Wheeling!H19+'Mardi Gras'!H19+'Charles Town'!H19+Greenbrier!H19</f>
        <v>216984.4299999997</v>
      </c>
      <c r="I23" s="23"/>
      <c r="J23" s="8">
        <f>Mountaineer!J19+Wheeling!J19+'Mardi Gras'!J19+'Charles Town'!J19+Greenbrier!J19</f>
        <v>21698.45</v>
      </c>
      <c r="K23" s="8">
        <f>Mountaineer!K19+Wheeling!K19+'Mardi Gras'!K19+'Charles Town'!K19+Greenbrier!K19</f>
        <v>3254.77</v>
      </c>
      <c r="L23" s="8">
        <f>Mountaineer!L19+Wheeling!L19+'Mardi Gras'!L19+'Charles Town'!L19+Greenbrier!L19</f>
        <v>18443.68</v>
      </c>
    </row>
    <row r="24" spans="1:12" ht="15" customHeight="1" x14ac:dyDescent="0.25">
      <c r="A24" s="2">
        <f t="shared" si="0"/>
        <v>43449</v>
      </c>
      <c r="B24" s="8">
        <f>Mountaineer!B20+Wheeling!B20+'Mardi Gras'!B20+'Charles Town'!B20+Greenbrier!B20</f>
        <v>3180569.3</v>
      </c>
      <c r="C24" s="8">
        <f>Mountaineer!C20+Wheeling!C20+'Mardi Gras'!C20+'Charles Town'!C20+Greenbrier!C20</f>
        <v>-72084.649999999994</v>
      </c>
      <c r="D24" s="8">
        <f>Mountaineer!D20+Wheeling!D20+'Mardi Gras'!D20+'Charles Town'!D20+Greenbrier!D20</f>
        <v>-2386852.7999999998</v>
      </c>
      <c r="E24" s="8">
        <f>Mountaineer!E20+Wheeling!E20+'Mardi Gras'!E20+'Charles Town'!E20+Greenbrier!E20</f>
        <v>721631.85000000021</v>
      </c>
      <c r="F24" s="24"/>
      <c r="G24" s="8">
        <f>Mountaineer!G20+Wheeling!G20+'Mardi Gras'!G20+'Charles Town'!G20+Greenbrier!G20</f>
        <v>0</v>
      </c>
      <c r="H24" s="8">
        <f>Mountaineer!H20+Wheeling!H20+'Mardi Gras'!H20+'Charles Town'!H20+Greenbrier!H20</f>
        <v>721631.85000000021</v>
      </c>
      <c r="I24" s="24"/>
      <c r="J24" s="8">
        <f>Mountaineer!J20+Wheeling!J20+'Mardi Gras'!J20+'Charles Town'!J20+Greenbrier!J20</f>
        <v>72163.199999999997</v>
      </c>
      <c r="K24" s="8">
        <f>Mountaineer!K20+Wheeling!K20+'Mardi Gras'!K20+'Charles Town'!K20+Greenbrier!K20</f>
        <v>10824.48</v>
      </c>
      <c r="L24" s="8">
        <f>Mountaineer!L20+Wheeling!L20+'Mardi Gras'!L20+'Charles Town'!L20+Greenbrier!L20</f>
        <v>61338.720000000001</v>
      </c>
    </row>
    <row r="25" spans="1:12" ht="15" customHeight="1" x14ac:dyDescent="0.25">
      <c r="A25" s="2">
        <f t="shared" si="0"/>
        <v>43456</v>
      </c>
      <c r="B25" s="8">
        <f>Mountaineer!B21+Wheeling!B21+'Mardi Gras'!B21+'Charles Town'!B21+Greenbrier!B21</f>
        <v>3254662.75</v>
      </c>
      <c r="C25" s="8">
        <f>Mountaineer!C21+Wheeling!C21+'Mardi Gras'!C21+'Charles Town'!C21+Greenbrier!C21</f>
        <v>-95878.3</v>
      </c>
      <c r="D25" s="8">
        <f>Mountaineer!D21+Wheeling!D21+'Mardi Gras'!D21+'Charles Town'!D21+Greenbrier!D21</f>
        <v>-2546696</v>
      </c>
      <c r="E25" s="8">
        <f>Mountaineer!E21+Wheeling!E21+'Mardi Gras'!E21+'Charles Town'!E21+Greenbrier!E21</f>
        <v>612088.4500000003</v>
      </c>
      <c r="F25" s="23"/>
      <c r="G25" s="8">
        <f>Mountaineer!G21+Wheeling!G21+'Mardi Gras'!G21+'Charles Town'!G21+Greenbrier!G21</f>
        <v>0</v>
      </c>
      <c r="H25" s="8">
        <f>Mountaineer!H21+Wheeling!H21+'Mardi Gras'!H21+'Charles Town'!H21+Greenbrier!H21</f>
        <v>612088.4500000003</v>
      </c>
      <c r="I25" s="23"/>
      <c r="J25" s="8">
        <f>Mountaineer!J21+Wheeling!J21+'Mardi Gras'!J21+'Charles Town'!J21+Greenbrier!J21</f>
        <v>61208.860000000008</v>
      </c>
      <c r="K25" s="8">
        <f>Mountaineer!K21+Wheeling!K21+'Mardi Gras'!K21+'Charles Town'!K21+Greenbrier!K21</f>
        <v>9181.33</v>
      </c>
      <c r="L25" s="8">
        <f>Mountaineer!L21+Wheeling!L21+'Mardi Gras'!L21+'Charles Town'!L21+Greenbrier!L21</f>
        <v>52027.53</v>
      </c>
    </row>
    <row r="26" spans="1:12" ht="15" customHeight="1" x14ac:dyDescent="0.25">
      <c r="A26" s="2">
        <f t="shared" si="0"/>
        <v>43463</v>
      </c>
      <c r="B26" s="8">
        <f>Mountaineer!B22+Wheeling!B22+'Mardi Gras'!B22+'Charles Town'!B22+Greenbrier!B22</f>
        <v>3915556.3</v>
      </c>
      <c r="C26" s="8">
        <f>Mountaineer!C22+Wheeling!C22+'Mardi Gras'!C22+'Charles Town'!C22+Greenbrier!C22</f>
        <v>-102570.9</v>
      </c>
      <c r="D26" s="8">
        <f>Mountaineer!D22+Wheeling!D22+'Mardi Gras'!D22+'Charles Town'!D22+Greenbrier!D22</f>
        <v>-3116538.5</v>
      </c>
      <c r="E26" s="8">
        <f>Mountaineer!E22+Wheeling!E22+'Mardi Gras'!E22+'Charles Town'!E22+Greenbrier!E22</f>
        <v>696446.89999999991</v>
      </c>
      <c r="G26" s="8">
        <f>Mountaineer!G22+Wheeling!G22+'Mardi Gras'!G22+'Charles Town'!G22+Greenbrier!G22</f>
        <v>25630.639999999999</v>
      </c>
      <c r="H26" s="8">
        <f>Mountaineer!H22+Wheeling!H22+'Mardi Gras'!H22+'Charles Town'!H22+Greenbrier!H22</f>
        <v>670816.26</v>
      </c>
      <c r="J26" s="8">
        <f>Mountaineer!J22+Wheeling!J22+'Mardi Gras'!J22+'Charles Town'!J22+Greenbrier!J22</f>
        <v>69644.69</v>
      </c>
      <c r="K26" s="8">
        <f>Mountaineer!K22+Wheeling!K22+'Mardi Gras'!K22+'Charles Town'!K22+Greenbrier!K22</f>
        <v>10446.710000000001</v>
      </c>
      <c r="L26" s="8">
        <f>Mountaineer!L22+Wheeling!L22+'Mardi Gras'!L22+'Charles Town'!L22+Greenbrier!L22</f>
        <v>59197.98</v>
      </c>
    </row>
    <row r="27" spans="1:12" ht="15" customHeight="1" x14ac:dyDescent="0.25">
      <c r="A27" s="2">
        <f t="shared" si="0"/>
        <v>43470</v>
      </c>
      <c r="B27" s="8">
        <f>Mountaineer!B23+Wheeling!B23+'Mardi Gras'!B23+'Charles Town'!B23+Greenbrier!B23</f>
        <v>4796300.2899999991</v>
      </c>
      <c r="C27" s="8">
        <f>Mountaineer!C23+Wheeling!C23+'Mardi Gras'!C23+'Charles Town'!C23+Greenbrier!C23</f>
        <v>-154935.35</v>
      </c>
      <c r="D27" s="8">
        <f>Mountaineer!D23+Wheeling!D23+'Mardi Gras'!D23+'Charles Town'!D23+Greenbrier!D23</f>
        <v>-4376919.8499999996</v>
      </c>
      <c r="E27" s="8">
        <f>Mountaineer!E23+Wheeling!E23+'Mardi Gras'!E23+'Charles Town'!E23+Greenbrier!E23</f>
        <v>264445.08999999997</v>
      </c>
      <c r="G27" s="8">
        <f>Mountaineer!G23+Wheeling!G23+'Mardi Gras'!G23+'Charles Town'!G23+Greenbrier!G23</f>
        <v>54089.479999999996</v>
      </c>
      <c r="H27" s="8">
        <f>Mountaineer!H23+Wheeling!H23+'Mardi Gras'!H23+'Charles Town'!H23+Greenbrier!H23</f>
        <v>210355.61000000002</v>
      </c>
      <c r="J27" s="8">
        <f>Mountaineer!J23+Wheeling!J23+'Mardi Gras'!J23+'Charles Town'!J23+Greenbrier!J23</f>
        <v>26444.519999999997</v>
      </c>
      <c r="K27" s="8">
        <f>Mountaineer!K23+Wheeling!K23+'Mardi Gras'!K23+'Charles Town'!K23+Greenbrier!K23</f>
        <v>3966.6800000000003</v>
      </c>
      <c r="L27" s="8">
        <f>Mountaineer!L23+Wheeling!L23+'Mardi Gras'!L23+'Charles Town'!L23+Greenbrier!L23</f>
        <v>22477.84</v>
      </c>
    </row>
    <row r="28" spans="1:12" ht="15" customHeight="1" x14ac:dyDescent="0.25">
      <c r="A28" s="2">
        <f t="shared" si="0"/>
        <v>43477</v>
      </c>
      <c r="B28" s="8">
        <f>Mountaineer!B24+Wheeling!B24+'Mardi Gras'!B24+'Charles Town'!B24+Greenbrier!B24</f>
        <v>4860952.9700000007</v>
      </c>
      <c r="C28" s="8">
        <f>Mountaineer!C24+Wheeling!C24+'Mardi Gras'!C24+'Charles Town'!C24+Greenbrier!C24</f>
        <v>-138665.63999999998</v>
      </c>
      <c r="D28" s="8">
        <f>Mountaineer!D24+Wheeling!D24+'Mardi Gras'!D24+'Charles Town'!D24+Greenbrier!D24</f>
        <v>-4411529</v>
      </c>
      <c r="E28" s="8">
        <f>Mountaineer!E24+Wheeling!E24+'Mardi Gras'!E24+'Charles Town'!E24+Greenbrier!E24</f>
        <v>310758.33000000019</v>
      </c>
      <c r="G28" s="8">
        <f>Mountaineer!G24+Wheeling!G24+'Mardi Gras'!G24+'Charles Town'!G24+Greenbrier!G24</f>
        <v>21356.379999999997</v>
      </c>
      <c r="H28" s="8">
        <f>Mountaineer!H24+Wheeling!H24+'Mardi Gras'!H24+'Charles Town'!H24+Greenbrier!H24</f>
        <v>289401.94999999995</v>
      </c>
      <c r="J28" s="8">
        <f>Mountaineer!J24+Wheeling!J24+'Mardi Gras'!J24+'Charles Town'!J24+Greenbrier!J24</f>
        <v>31075.840000000004</v>
      </c>
      <c r="K28" s="8">
        <f>Mountaineer!K24+Wheeling!K24+'Mardi Gras'!K24+'Charles Town'!K24+Greenbrier!K24</f>
        <v>4661.38</v>
      </c>
      <c r="L28" s="8">
        <f>Mountaineer!L24+Wheeling!L24+'Mardi Gras'!L24+'Charles Town'!L24+Greenbrier!L24</f>
        <v>26414.46</v>
      </c>
    </row>
    <row r="29" spans="1:12" ht="15" customHeight="1" x14ac:dyDescent="0.25">
      <c r="A29" s="2">
        <f t="shared" si="0"/>
        <v>43484</v>
      </c>
      <c r="B29" s="8">
        <f>Mountaineer!B25+Wheeling!B25+'Mardi Gras'!B25+'Charles Town'!B25+Greenbrier!B25</f>
        <v>4167883.12</v>
      </c>
      <c r="C29" s="8">
        <f>Mountaineer!C25+Wheeling!C25+'Mardi Gras'!C25+'Charles Town'!C25+Greenbrier!C25</f>
        <v>-75981.200000000012</v>
      </c>
      <c r="D29" s="8">
        <f>Mountaineer!D25+Wheeling!D25+'Mardi Gras'!D25+'Charles Town'!D25+Greenbrier!D25</f>
        <v>-3572070.9800000004</v>
      </c>
      <c r="E29" s="8">
        <f>Mountaineer!E25+Wheeling!E25+'Mardi Gras'!E25+'Charles Town'!E25+Greenbrier!E25</f>
        <v>519830.93999999994</v>
      </c>
      <c r="G29" s="8">
        <f>Mountaineer!G25+Wheeling!G25+'Mardi Gras'!G25+'Charles Town'!G25+Greenbrier!G25</f>
        <v>122956.07999999999</v>
      </c>
      <c r="H29" s="8">
        <f>Mountaineer!H25+Wheeling!H25+'Mardi Gras'!H25+'Charles Town'!H25+Greenbrier!H25</f>
        <v>396874.86</v>
      </c>
      <c r="J29" s="8">
        <f>Mountaineer!J25+Wheeling!J25+'Mardi Gras'!J25+'Charles Town'!J25+Greenbrier!J25</f>
        <v>51983.109999999993</v>
      </c>
      <c r="K29" s="8">
        <f>Mountaineer!K25+Wheeling!K25+'Mardi Gras'!K25+'Charles Town'!K25+Greenbrier!K25</f>
        <v>7797.47</v>
      </c>
      <c r="L29" s="8">
        <f>Mountaineer!L25+Wheeling!L25+'Mardi Gras'!L25+'Charles Town'!L25+Greenbrier!L25</f>
        <v>44185.64</v>
      </c>
    </row>
    <row r="30" spans="1:12" ht="15" customHeight="1" x14ac:dyDescent="0.25">
      <c r="A30" s="2">
        <f t="shared" si="0"/>
        <v>43491</v>
      </c>
      <c r="B30" s="8">
        <f>Mountaineer!B26+Wheeling!B26+'Mardi Gras'!B26+'Charles Town'!B26+Greenbrier!B26</f>
        <v>3983320.44</v>
      </c>
      <c r="C30" s="8">
        <f>Mountaineer!C26+Wheeling!C26+'Mardi Gras'!C26+'Charles Town'!C26+Greenbrier!C26</f>
        <v>-73280.05</v>
      </c>
      <c r="D30" s="8">
        <f>Mountaineer!D26+Wheeling!D26+'Mardi Gras'!D26+'Charles Town'!D26+Greenbrier!D26</f>
        <v>-4202907.3</v>
      </c>
      <c r="E30" s="8">
        <f>Mountaineer!E26+Wheeling!E26+'Mardi Gras'!E26+'Charles Town'!E26+Greenbrier!E26</f>
        <v>-292866.91000000015</v>
      </c>
      <c r="G30" s="8">
        <f>Mountaineer!G26+Wheeling!G26+'Mardi Gras'!G26+'Charles Town'!G26+Greenbrier!G26</f>
        <v>6185.3599999999988</v>
      </c>
      <c r="H30" s="8">
        <f>Mountaineer!H26+Wheeling!H26+'Mardi Gras'!H26+'Charles Town'!H26+Greenbrier!H26</f>
        <v>-299052.27</v>
      </c>
      <c r="J30" s="8">
        <f>Mountaineer!J26+Wheeling!J26+'Mardi Gras'!J26+'Charles Town'!J26+Greenbrier!J26</f>
        <v>-29286.7</v>
      </c>
      <c r="K30" s="8">
        <f>Mountaineer!K26+Wheeling!K26+'Mardi Gras'!K26+'Charles Town'!K26+Greenbrier!K26</f>
        <v>-4393</v>
      </c>
      <c r="L30" s="8">
        <f>Mountaineer!L26+Wheeling!L26+'Mardi Gras'!L26+'Charles Town'!L26+Greenbrier!L26</f>
        <v>-24893.7</v>
      </c>
    </row>
    <row r="31" spans="1:12" ht="15" customHeight="1" x14ac:dyDescent="0.25">
      <c r="A31" s="2">
        <f t="shared" si="0"/>
        <v>43498</v>
      </c>
      <c r="B31" s="8">
        <f>Mountaineer!B27+Wheeling!B27+'Mardi Gras'!B27+'Charles Town'!B27+Greenbrier!B27</f>
        <v>4622729.7300000004</v>
      </c>
      <c r="C31" s="8">
        <f>Mountaineer!C27+Wheeling!C27+'Mardi Gras'!C27+'Charles Town'!C27+Greenbrier!C27</f>
        <v>-93425.12</v>
      </c>
      <c r="D31" s="8">
        <f>Mountaineer!D27+Wheeling!D27+'Mardi Gras'!D27+'Charles Town'!D27+Greenbrier!D27</f>
        <v>-3585238.94</v>
      </c>
      <c r="E31" s="8">
        <f>Mountaineer!E27+Wheeling!E27+'Mardi Gras'!E27+'Charles Town'!E27+Greenbrier!E27</f>
        <v>944065.67000000027</v>
      </c>
      <c r="G31" s="8">
        <f>Mountaineer!G27+Wheeling!G27+'Mardi Gras'!G27+'Charles Town'!G27+Greenbrier!G27</f>
        <v>81104.38</v>
      </c>
      <c r="H31" s="8">
        <f>Mountaineer!H27+Wheeling!H27+'Mardi Gras'!H27+'Charles Town'!H27+Greenbrier!H27</f>
        <v>862961.29</v>
      </c>
      <c r="J31" s="8">
        <f>Mountaineer!J27+Wheeling!J27+'Mardi Gras'!J27+'Charles Town'!J27+Greenbrier!J27</f>
        <v>94406.58</v>
      </c>
      <c r="K31" s="8">
        <f>Mountaineer!K27+Wheeling!K27+'Mardi Gras'!K27+'Charles Town'!K27+Greenbrier!K27</f>
        <v>14160.99</v>
      </c>
      <c r="L31" s="8">
        <f>Mountaineer!L27+Wheeling!L27+'Mardi Gras'!L27+'Charles Town'!L27+Greenbrier!L27</f>
        <v>80245.59</v>
      </c>
    </row>
    <row r="32" spans="1:12" ht="15" customHeight="1" x14ac:dyDescent="0.25">
      <c r="A32" s="2">
        <f t="shared" si="0"/>
        <v>43505</v>
      </c>
      <c r="B32" s="8">
        <f>Mountaineer!B28+Wheeling!B28+'Mardi Gras'!B28+'Charles Town'!B28+Greenbrier!B28</f>
        <v>4731512.99</v>
      </c>
      <c r="C32" s="8">
        <f>Mountaineer!C28+Wheeling!C28+'Mardi Gras'!C28+'Charles Town'!C28+Greenbrier!C28</f>
        <v>-94134.2</v>
      </c>
      <c r="D32" s="8">
        <f>Mountaineer!D28+Wheeling!D28+'Mardi Gras'!D28+'Charles Town'!D28+Greenbrier!D28</f>
        <v>-5367534.4499999993</v>
      </c>
      <c r="E32" s="8">
        <f>Mountaineer!E28+Wheeling!E28+'Mardi Gras'!E28+'Charles Town'!E28+Greenbrier!E28</f>
        <v>-730155.65999999992</v>
      </c>
      <c r="G32" s="8">
        <f>Mountaineer!G28+Wheeling!G28+'Mardi Gras'!G28+'Charles Town'!G28+Greenbrier!G28</f>
        <v>25537.37</v>
      </c>
      <c r="H32" s="8">
        <f>Mountaineer!H28+Wheeling!H28+'Mardi Gras'!H28+'Charles Town'!H28+Greenbrier!H28</f>
        <v>-755693.03</v>
      </c>
      <c r="J32" s="8">
        <f>Mountaineer!J28+Wheeling!J28+'Mardi Gras'!J28+'Charles Town'!J28+Greenbrier!J28</f>
        <v>-73015.570000000007</v>
      </c>
      <c r="K32" s="8">
        <f>Mountaineer!K28+Wheeling!K28+'Mardi Gras'!K28+'Charles Town'!K28+Greenbrier!K28</f>
        <v>-10952.33</v>
      </c>
      <c r="L32" s="8">
        <f>Mountaineer!L28+Wheeling!L28+'Mardi Gras'!L28+'Charles Town'!L28+Greenbrier!L28</f>
        <v>-62063.240000000005</v>
      </c>
    </row>
    <row r="33" spans="1:12" ht="15" customHeight="1" x14ac:dyDescent="0.25">
      <c r="A33" s="2">
        <f t="shared" si="0"/>
        <v>43512</v>
      </c>
      <c r="B33" s="8">
        <f>Mountaineer!B29+Wheeling!B29+'Mardi Gras'!B29+'Charles Town'!B29+Greenbrier!B29</f>
        <v>3948434.48</v>
      </c>
      <c r="C33" s="8">
        <f>Mountaineer!C29+Wheeling!C29+'Mardi Gras'!C29+'Charles Town'!C29+Greenbrier!C29</f>
        <v>-53753.919999999998</v>
      </c>
      <c r="D33" s="8">
        <f>Mountaineer!D29+Wheeling!D29+'Mardi Gras'!D29+'Charles Town'!D29+Greenbrier!D29</f>
        <v>-3958767.5500000003</v>
      </c>
      <c r="E33" s="8">
        <f>Mountaineer!E29+Wheeling!E29+'Mardi Gras'!E29+'Charles Town'!E29+Greenbrier!E29</f>
        <v>-64086.990000000194</v>
      </c>
      <c r="G33" s="8">
        <f>Mountaineer!G29+Wheeling!G29+'Mardi Gras'!G29+'Charles Town'!G29+Greenbrier!G29</f>
        <v>73298.149999999994</v>
      </c>
      <c r="H33" s="8">
        <f>Mountaineer!H29+Wheeling!H29+'Mardi Gras'!H29+'Charles Town'!H29+Greenbrier!H29</f>
        <v>-137385.14000000001</v>
      </c>
      <c r="J33" s="8">
        <f>Mountaineer!J29+Wheeling!J29+'Mardi Gras'!J29+'Charles Town'!J29+Greenbrier!J29</f>
        <v>-6408.7199999999993</v>
      </c>
      <c r="K33" s="8">
        <f>Mountaineer!K29+Wheeling!K29+'Mardi Gras'!K29+'Charles Town'!K29+Greenbrier!K29</f>
        <v>-961.30000000000007</v>
      </c>
      <c r="L33" s="8">
        <f>Mountaineer!L29+Wheeling!L29+'Mardi Gras'!L29+'Charles Town'!L29+Greenbrier!L29</f>
        <v>-5447.42</v>
      </c>
    </row>
    <row r="34" spans="1:12" ht="15" customHeight="1" x14ac:dyDescent="0.25">
      <c r="A34" s="2">
        <f t="shared" si="0"/>
        <v>43519</v>
      </c>
      <c r="B34" s="8">
        <f>Mountaineer!B30+Wheeling!B30+'Mardi Gras'!B30+'Charles Town'!B30+Greenbrier!B30</f>
        <v>4132014.44</v>
      </c>
      <c r="C34" s="8">
        <f>Mountaineer!C30+Wheeling!C30+'Mardi Gras'!C30+'Charles Town'!C30+Greenbrier!C30</f>
        <v>-54404.25</v>
      </c>
      <c r="D34" s="8">
        <f>Mountaineer!D30+Wheeling!D30+'Mardi Gras'!D30+'Charles Town'!D30+Greenbrier!D30</f>
        <v>-3856156.55</v>
      </c>
      <c r="E34" s="8">
        <f>Mountaineer!E30+Wheeling!E30+'Mardi Gras'!E30+'Charles Town'!E30+Greenbrier!E30</f>
        <v>221453.64000000013</v>
      </c>
      <c r="G34" s="8">
        <f>Mountaineer!G30+Wheeling!G30+'Mardi Gras'!G30+'Charles Town'!G30+Greenbrier!G30</f>
        <v>75005.17</v>
      </c>
      <c r="H34" s="8">
        <f>Mountaineer!H30+Wheeling!H30+'Mardi Gras'!H30+'Charles Town'!H30+Greenbrier!H30</f>
        <v>146448.47</v>
      </c>
      <c r="J34" s="8">
        <f>Mountaineer!J30+Wheeling!J30+'Mardi Gras'!J30+'Charles Town'!J30+Greenbrier!J30</f>
        <v>22145.37</v>
      </c>
      <c r="K34" s="8">
        <f>Mountaineer!K30+Wheeling!K30+'Mardi Gras'!K30+'Charles Town'!K30+Greenbrier!K30</f>
        <v>3321.8</v>
      </c>
      <c r="L34" s="8">
        <f>Mountaineer!L30+Wheeling!L30+'Mardi Gras'!L30+'Charles Town'!L30+Greenbrier!L30</f>
        <v>18823.57</v>
      </c>
    </row>
    <row r="35" spans="1:12" ht="15" customHeight="1" x14ac:dyDescent="0.25">
      <c r="A35" s="2">
        <f t="shared" si="0"/>
        <v>43526</v>
      </c>
      <c r="B35" s="8">
        <f>Mountaineer!B31+Wheeling!B31+'Mardi Gras'!B31+'Charles Town'!B31+Greenbrier!B31</f>
        <v>3797635.12</v>
      </c>
      <c r="C35" s="8">
        <f>Mountaineer!C31+Wheeling!C31+'Mardi Gras'!C31+'Charles Town'!C31+Greenbrier!C31</f>
        <v>-42463</v>
      </c>
      <c r="D35" s="8">
        <f>Mountaineer!D31+Wheeling!D31+'Mardi Gras'!D31+'Charles Town'!D31+Greenbrier!D31</f>
        <v>-3011293.55</v>
      </c>
      <c r="E35" s="8">
        <f>Mountaineer!E31+Wheeling!E31+'Mardi Gras'!E31+'Charles Town'!E31+Greenbrier!E31</f>
        <v>743878.57000000007</v>
      </c>
      <c r="G35" s="8">
        <f>Mountaineer!G31+Wheeling!G31+'Mardi Gras'!G31+'Charles Town'!G31+Greenbrier!G31</f>
        <v>140721.76</v>
      </c>
      <c r="H35" s="8">
        <f>Mountaineer!H31+Wheeling!H31+'Mardi Gras'!H31+'Charles Town'!H31+Greenbrier!H31</f>
        <v>603156.81000000006</v>
      </c>
      <c r="J35" s="8">
        <f>Mountaineer!J31+Wheeling!J31+'Mardi Gras'!J31+'Charles Town'!J31+Greenbrier!J31</f>
        <v>74387.87</v>
      </c>
      <c r="K35" s="8">
        <f>Mountaineer!K31+Wheeling!K31+'Mardi Gras'!K31+'Charles Town'!K31+Greenbrier!K31</f>
        <v>11158.18</v>
      </c>
      <c r="L35" s="8">
        <f>Mountaineer!L31+Wheeling!L31+'Mardi Gras'!L31+'Charles Town'!L31+Greenbrier!L31</f>
        <v>63229.69</v>
      </c>
    </row>
    <row r="36" spans="1:12" ht="15" customHeight="1" x14ac:dyDescent="0.25">
      <c r="A36" s="2">
        <f t="shared" si="0"/>
        <v>43533</v>
      </c>
      <c r="B36" s="8">
        <f>Mountaineer!B32+Wheeling!B32+'Mardi Gras'!B32+'Charles Town'!B32+Greenbrier!B32</f>
        <v>3129810.6799999997</v>
      </c>
      <c r="C36" s="8">
        <f>Mountaineer!C32+Wheeling!C32+'Mardi Gras'!C32+'Charles Town'!C32+Greenbrier!C32</f>
        <v>-46837.700000000004</v>
      </c>
      <c r="D36" s="8">
        <f>Mountaineer!D32+Wheeling!D32+'Mardi Gras'!D32+'Charles Town'!D32+Greenbrier!D32</f>
        <v>-2831467.7</v>
      </c>
      <c r="E36" s="8">
        <f>Mountaineer!E32+Wheeling!E32+'Mardi Gras'!E32+'Charles Town'!E32+Greenbrier!E32</f>
        <v>251505.2799999998</v>
      </c>
      <c r="G36" s="8">
        <f>Mountaineer!G32+Wheeling!G32+'Mardi Gras'!G32+'Charles Town'!G32+Greenbrier!G32</f>
        <v>44558.59</v>
      </c>
      <c r="H36" s="8">
        <f>Mountaineer!H32+Wheeling!H32+'Mardi Gras'!H32+'Charles Town'!H32+Greenbrier!H32</f>
        <v>206946.69</v>
      </c>
      <c r="J36" s="8">
        <f>Mountaineer!J32+Wheeling!J32+'Mardi Gras'!J32+'Charles Town'!J32+Greenbrier!J32</f>
        <v>25150.52</v>
      </c>
      <c r="K36" s="8">
        <f>Mountaineer!K32+Wheeling!K32+'Mardi Gras'!K32+'Charles Town'!K32+Greenbrier!K32</f>
        <v>3772.58</v>
      </c>
      <c r="L36" s="8">
        <f>Mountaineer!L32+Wheeling!L32+'Mardi Gras'!L32+'Charles Town'!L32+Greenbrier!L32</f>
        <v>21377.940000000002</v>
      </c>
    </row>
    <row r="37" spans="1:12" ht="15" customHeight="1" x14ac:dyDescent="0.25">
      <c r="A37" s="2">
        <f t="shared" si="0"/>
        <v>43540</v>
      </c>
      <c r="B37" s="8">
        <f>Mountaineer!B33+Wheeling!B33+'Mardi Gras'!B33+'Charles Town'!B33+Greenbrier!B33</f>
        <v>2858410.27</v>
      </c>
      <c r="C37" s="8">
        <f>Mountaineer!C33+Wheeling!C33+'Mardi Gras'!C33+'Charles Town'!C33+Greenbrier!C33</f>
        <v>-70218.06</v>
      </c>
      <c r="D37" s="8">
        <f>Mountaineer!D33+Wheeling!D33+'Mardi Gras'!D33+'Charles Town'!D33+Greenbrier!D33</f>
        <v>-2565896.4499999997</v>
      </c>
      <c r="E37" s="8">
        <f>Mountaineer!E33+Wheeling!E33+'Mardi Gras'!E33+'Charles Town'!E33+Greenbrier!E33</f>
        <v>222295.76000000007</v>
      </c>
      <c r="G37" s="8">
        <f>Mountaineer!G33+Wheeling!G33+'Mardi Gras'!G33+'Charles Town'!G33+Greenbrier!G33</f>
        <v>0</v>
      </c>
      <c r="H37" s="8">
        <f>Mountaineer!H33+Wheeling!H33+'Mardi Gras'!H33+'Charles Town'!H33+Greenbrier!H33</f>
        <v>222295.76</v>
      </c>
      <c r="J37" s="8">
        <f>Mountaineer!J33+Wheeling!J33+'Mardi Gras'!J33+'Charles Town'!J33+Greenbrier!J33</f>
        <v>22229.58</v>
      </c>
      <c r="K37" s="8">
        <f>Mountaineer!K33+Wheeling!K33+'Mardi Gras'!K33+'Charles Town'!K33+Greenbrier!K33</f>
        <v>3334.44</v>
      </c>
      <c r="L37" s="8">
        <f>Mountaineer!L33+Wheeling!L33+'Mardi Gras'!L33+'Charles Town'!L33+Greenbrier!L33</f>
        <v>18895.14</v>
      </c>
    </row>
    <row r="38" spans="1:12" ht="15" customHeight="1" x14ac:dyDescent="0.25">
      <c r="A38" s="2">
        <f t="shared" si="0"/>
        <v>43547</v>
      </c>
      <c r="B38" s="8">
        <f>Mountaineer!B34+Wheeling!B34+'Mardi Gras'!B34+'Charles Town'!B34+Greenbrier!B34</f>
        <v>4418970.91</v>
      </c>
      <c r="C38" s="8">
        <f>Mountaineer!C34+Wheeling!C34+'Mardi Gras'!C34+'Charles Town'!C34+Greenbrier!C34</f>
        <v>-91089.84</v>
      </c>
      <c r="D38" s="8">
        <f>Mountaineer!D34+Wheeling!D34+'Mardi Gras'!D34+'Charles Town'!D34+Greenbrier!D34</f>
        <v>-3554776.5900000003</v>
      </c>
      <c r="E38" s="8">
        <f>Mountaineer!E34+Wheeling!E34+'Mardi Gras'!E34+'Charles Town'!E34+Greenbrier!E34</f>
        <v>773104.47999999928</v>
      </c>
      <c r="G38" s="8">
        <f>Mountaineer!G34+Wheeling!G34+'Mardi Gras'!G34+'Charles Town'!G34+Greenbrier!G34</f>
        <v>0</v>
      </c>
      <c r="H38" s="8">
        <f>Mountaineer!H34+Wheeling!H34+'Mardi Gras'!H34+'Charles Town'!H34+Greenbrier!H34</f>
        <v>773104.48</v>
      </c>
      <c r="J38" s="8">
        <f>Mountaineer!J34+Wheeling!J34+'Mardi Gras'!J34+'Charles Town'!J34+Greenbrier!J34</f>
        <v>77310.439999999988</v>
      </c>
      <c r="K38" s="8">
        <f>Mountaineer!K34+Wheeling!K34+'Mardi Gras'!K34+'Charles Town'!K34+Greenbrier!K34</f>
        <v>11596.550000000001</v>
      </c>
      <c r="L38" s="8">
        <f>Mountaineer!L34+Wheeling!L34+'Mardi Gras'!L34+'Charles Town'!L34+Greenbrier!L34</f>
        <v>65713.889999999985</v>
      </c>
    </row>
    <row r="39" spans="1:12" ht="15" customHeight="1" x14ac:dyDescent="0.25">
      <c r="A39" s="2">
        <f t="shared" si="0"/>
        <v>43554</v>
      </c>
      <c r="B39" s="8">
        <f>Mountaineer!B35+Wheeling!B35+'Mardi Gras'!B35+'Charles Town'!B35+Greenbrier!B35</f>
        <v>3443807.18</v>
      </c>
      <c r="C39" s="8">
        <f>Mountaineer!C35+Wheeling!C35+'Mardi Gras'!C35+'Charles Town'!C35+Greenbrier!C35</f>
        <v>-67493.7</v>
      </c>
      <c r="D39" s="8">
        <f>Mountaineer!D35+Wheeling!D35+'Mardi Gras'!D35+'Charles Town'!D35+Greenbrier!D35</f>
        <v>-3025698.85</v>
      </c>
      <c r="E39" s="8">
        <f>Mountaineer!E35+Wheeling!E35+'Mardi Gras'!E35+'Charles Town'!E35+Greenbrier!E35</f>
        <v>350614.63000000018</v>
      </c>
      <c r="G39" s="8">
        <f>Mountaineer!G35+Wheeling!G35+'Mardi Gras'!G35+'Charles Town'!G35+Greenbrier!G35</f>
        <v>0</v>
      </c>
      <c r="H39" s="8">
        <f>Mountaineer!H35+Wheeling!H35+'Mardi Gras'!H35+'Charles Town'!H35+Greenbrier!H35</f>
        <v>350614.63</v>
      </c>
      <c r="J39" s="8">
        <f>Mountaineer!J35+Wheeling!J35+'Mardi Gras'!J35+'Charles Town'!J35+Greenbrier!J35</f>
        <v>35061.46</v>
      </c>
      <c r="K39" s="8">
        <f>Mountaineer!K35+Wheeling!K35+'Mardi Gras'!K35+'Charles Town'!K35+Greenbrier!K35</f>
        <v>5259.22</v>
      </c>
      <c r="L39" s="8">
        <f>Mountaineer!L35+Wheeling!L35+'Mardi Gras'!L35+'Charles Town'!L35+Greenbrier!L35</f>
        <v>29802.240000000002</v>
      </c>
    </row>
    <row r="40" spans="1:12" ht="15" customHeight="1" x14ac:dyDescent="0.25">
      <c r="A40" s="2">
        <f t="shared" si="0"/>
        <v>43561</v>
      </c>
      <c r="B40" s="8">
        <f>Mountaineer!B36+Wheeling!B36+'Mardi Gras'!B36+'Charles Town'!B36+Greenbrier!B36</f>
        <v>2385379.21</v>
      </c>
      <c r="C40" s="8">
        <f>Mountaineer!C36+Wheeling!C36+'Mardi Gras'!C36+'Charles Town'!C36+Greenbrier!C36</f>
        <v>-68355.31</v>
      </c>
      <c r="D40" s="8">
        <f>Mountaineer!D36+Wheeling!D36+'Mardi Gras'!D36+'Charles Town'!D36+Greenbrier!D36</f>
        <v>-2123294.75</v>
      </c>
      <c r="E40" s="8">
        <f>Mountaineer!E36+Wheeling!E36+'Mardi Gras'!E36+'Charles Town'!E36+Greenbrier!E36</f>
        <v>193729.14999999991</v>
      </c>
      <c r="G40" s="8">
        <f>Mountaineer!G36+Wheeling!G36+'Mardi Gras'!G36+'Charles Town'!G36+Greenbrier!G36</f>
        <v>0</v>
      </c>
      <c r="H40" s="8">
        <f>Mountaineer!H36+Wheeling!H36+'Mardi Gras'!H36+'Charles Town'!H36+Greenbrier!H36</f>
        <v>193729.15000000002</v>
      </c>
      <c r="J40" s="8">
        <f>Mountaineer!J36+Wheeling!J36+'Mardi Gras'!J36+'Charles Town'!J36+Greenbrier!J36</f>
        <v>19372.91</v>
      </c>
      <c r="K40" s="8">
        <f>Mountaineer!K36+Wheeling!K36+'Mardi Gras'!K36+'Charles Town'!K36+Greenbrier!K36</f>
        <v>2905.95</v>
      </c>
      <c r="L40" s="8">
        <f>Mountaineer!L36+Wheeling!L36+'Mardi Gras'!L36+'Charles Town'!L36+Greenbrier!L36</f>
        <v>16466.96</v>
      </c>
    </row>
    <row r="41" spans="1:12" ht="15" customHeight="1" x14ac:dyDescent="0.25">
      <c r="A41" s="2">
        <f t="shared" si="0"/>
        <v>43568</v>
      </c>
      <c r="B41" s="8">
        <f>Mountaineer!B37+Wheeling!B37+'Mardi Gras'!B37+'Charles Town'!B37+Greenbrier!B37</f>
        <v>2683560.5</v>
      </c>
      <c r="C41" s="8">
        <f>Mountaineer!C37+Wheeling!C37+'Mardi Gras'!C37+'Charles Town'!C37+Greenbrier!C37</f>
        <v>-67620.800000000003</v>
      </c>
      <c r="D41" s="8">
        <f>Mountaineer!D37+Wheeling!D37+'Mardi Gras'!D37+'Charles Town'!D37+Greenbrier!D37</f>
        <v>-2432327.0500000003</v>
      </c>
      <c r="E41" s="8">
        <f>Mountaineer!E37+Wheeling!E37+'Mardi Gras'!E37+'Charles Town'!E37+Greenbrier!E37</f>
        <v>183612.65000000011</v>
      </c>
      <c r="G41" s="8">
        <f>Mountaineer!G37+Wheeling!G37+'Mardi Gras'!G37+'Charles Town'!G37+Greenbrier!G37</f>
        <v>-26736.7</v>
      </c>
      <c r="H41" s="8">
        <f>Mountaineer!H37+Wheeling!H37+'Mardi Gras'!H37+'Charles Town'!H37+Greenbrier!H37</f>
        <v>210349.35</v>
      </c>
      <c r="J41" s="8">
        <f>Mountaineer!J37+Wheeling!J37+'Mardi Gras'!J37+'Charles Town'!J37+Greenbrier!J37</f>
        <v>18361.259999999998</v>
      </c>
      <c r="K41" s="8">
        <f>Mountaineer!K37+Wheeling!K37+'Mardi Gras'!K37+'Charles Town'!K37+Greenbrier!K37</f>
        <v>2754.1800000000003</v>
      </c>
      <c r="L41" s="8">
        <f>Mountaineer!L37+Wheeling!L37+'Mardi Gras'!L37+'Charles Town'!L37+Greenbrier!L37</f>
        <v>15607.08</v>
      </c>
    </row>
    <row r="42" spans="1:12" ht="15" customHeight="1" x14ac:dyDescent="0.25">
      <c r="A42" s="2">
        <f t="shared" si="0"/>
        <v>43575</v>
      </c>
      <c r="B42" s="8">
        <f>Mountaineer!B38+Wheeling!B38+'Mardi Gras'!B38+'Charles Town'!B38+Greenbrier!B38</f>
        <v>2658479.7800000003</v>
      </c>
      <c r="C42" s="8">
        <f>Mountaineer!C38+Wheeling!C38+'Mardi Gras'!C38+'Charles Town'!C38+Greenbrier!C38</f>
        <v>-58198.9</v>
      </c>
      <c r="D42" s="8">
        <f>Mountaineer!D38+Wheeling!D38+'Mardi Gras'!D38+'Charles Town'!D38+Greenbrier!D38</f>
        <v>-2392752.7000000002</v>
      </c>
      <c r="E42" s="8">
        <f>Mountaineer!E38+Wheeling!E38+'Mardi Gras'!E38+'Charles Town'!E38+Greenbrier!E38</f>
        <v>207528.18000000017</v>
      </c>
      <c r="G42" s="8">
        <f>Mountaineer!G38+Wheeling!G38+'Mardi Gras'!G38+'Charles Town'!G38+Greenbrier!G38</f>
        <v>-36129.050000000003</v>
      </c>
      <c r="H42" s="8">
        <f>Mountaineer!H38+Wheeling!H38+'Mardi Gras'!H38+'Charles Town'!H38+Greenbrier!H38</f>
        <v>243657.23</v>
      </c>
      <c r="J42" s="8">
        <f>Mountaineer!J38+Wheeling!J38+'Mardi Gras'!J38+'Charles Town'!J38+Greenbrier!J38</f>
        <v>20752.82</v>
      </c>
      <c r="K42" s="8">
        <f>Mountaineer!K38+Wheeling!K38+'Mardi Gras'!K38+'Charles Town'!K38+Greenbrier!K38</f>
        <v>3112.93</v>
      </c>
      <c r="L42" s="8">
        <f>Mountaineer!L38+Wheeling!L38+'Mardi Gras'!L38+'Charles Town'!L38+Greenbrier!L38</f>
        <v>17639.89</v>
      </c>
    </row>
    <row r="43" spans="1:12" ht="15" customHeight="1" x14ac:dyDescent="0.25">
      <c r="A43" s="2">
        <f t="shared" si="0"/>
        <v>43582</v>
      </c>
      <c r="B43" s="8">
        <f>Mountaineer!B39+Wheeling!B39+'Mardi Gras'!B39+'Charles Town'!B39+Greenbrier!B39</f>
        <v>2607302.2800000003</v>
      </c>
      <c r="C43" s="8">
        <f>Mountaineer!C39+Wheeling!C39+'Mardi Gras'!C39+'Charles Town'!C39+Greenbrier!C39</f>
        <v>-49942.7</v>
      </c>
      <c r="D43" s="8">
        <f>Mountaineer!D39+Wheeling!D39+'Mardi Gras'!D39+'Charles Town'!D39+Greenbrier!D39</f>
        <v>-2587349</v>
      </c>
      <c r="E43" s="8">
        <f>Mountaineer!E39+Wheeling!E39+'Mardi Gras'!E39+'Charles Town'!E39+Greenbrier!E39</f>
        <v>-29989.419999999947</v>
      </c>
      <c r="G43" s="8">
        <f>Mountaineer!G39+Wheeling!G39+'Mardi Gras'!G39+'Charles Town'!G39+Greenbrier!G39</f>
        <v>0</v>
      </c>
      <c r="H43" s="8">
        <f>Mountaineer!H39+Wheeling!H39+'Mardi Gras'!H39+'Charles Town'!H39+Greenbrier!H39</f>
        <v>-29989.42</v>
      </c>
      <c r="J43" s="8">
        <f>Mountaineer!J39+Wheeling!J39+'Mardi Gras'!J39+'Charles Town'!J39+Greenbrier!J39</f>
        <v>-2998.9500000000003</v>
      </c>
      <c r="K43" s="8">
        <f>Mountaineer!K39+Wheeling!K39+'Mardi Gras'!K39+'Charles Town'!K39+Greenbrier!K39</f>
        <v>-449.84</v>
      </c>
      <c r="L43" s="8">
        <f>Mountaineer!L39+Wheeling!L39+'Mardi Gras'!L39+'Charles Town'!L39+Greenbrier!L39</f>
        <v>-2549.1099999999997</v>
      </c>
    </row>
    <row r="44" spans="1:12" ht="15" customHeight="1" x14ac:dyDescent="0.25">
      <c r="A44" s="2">
        <f t="shared" si="0"/>
        <v>43589</v>
      </c>
      <c r="B44" s="8">
        <f>Mountaineer!B40+Wheeling!B40+'Mardi Gras'!B40+'Charles Town'!B40+Greenbrier!B40</f>
        <v>2296202.3199999998</v>
      </c>
      <c r="C44" s="8">
        <f>Mountaineer!C40+Wheeling!C40+'Mardi Gras'!C40+'Charles Town'!C40+Greenbrier!C40</f>
        <v>-38167.35</v>
      </c>
      <c r="D44" s="8">
        <f>Mountaineer!D40+Wheeling!D40+'Mardi Gras'!D40+'Charles Town'!D40+Greenbrier!D40</f>
        <v>-1856748.4100000001</v>
      </c>
      <c r="E44" s="8">
        <f>Mountaineer!E40+Wheeling!E40+'Mardi Gras'!E40+'Charles Town'!E40+Greenbrier!E40</f>
        <v>401286.55999999976</v>
      </c>
      <c r="G44" s="8">
        <f>Mountaineer!G40+Wheeling!G40+'Mardi Gras'!G40+'Charles Town'!G40+Greenbrier!G40</f>
        <v>0</v>
      </c>
      <c r="H44" s="8">
        <f>Mountaineer!H40+Wheeling!H40+'Mardi Gras'!H40+'Charles Town'!H40+Greenbrier!H40</f>
        <v>401286.56000000006</v>
      </c>
      <c r="J44" s="8">
        <f>Mountaineer!J40+Wheeling!J40+'Mardi Gras'!J40+'Charles Town'!J40+Greenbrier!J40</f>
        <v>40128.660000000003</v>
      </c>
      <c r="K44" s="8">
        <f>Mountaineer!K40+Wheeling!K40+'Mardi Gras'!K40+'Charles Town'!K40+Greenbrier!K40</f>
        <v>6019.2999999999993</v>
      </c>
      <c r="L44" s="8">
        <f>Mountaineer!L40+Wheeling!L40+'Mardi Gras'!L40+'Charles Town'!L40+Greenbrier!L40</f>
        <v>34109.359999999993</v>
      </c>
    </row>
    <row r="45" spans="1:12" ht="15" customHeight="1" x14ac:dyDescent="0.25">
      <c r="A45" s="2">
        <f t="shared" si="0"/>
        <v>43596</v>
      </c>
      <c r="B45" s="8">
        <f>Mountaineer!B41+Wheeling!B41+'Mardi Gras'!B41+'Charles Town'!B41+Greenbrier!B41</f>
        <v>2210385.39</v>
      </c>
      <c r="C45" s="8">
        <f>Mountaineer!C41+Wheeling!C41+'Mardi Gras'!C41+'Charles Town'!C41+Greenbrier!C41</f>
        <v>-30719.510000000002</v>
      </c>
      <c r="D45" s="8">
        <f>Mountaineer!D41+Wheeling!D41+'Mardi Gras'!D41+'Charles Town'!D41+Greenbrier!D41</f>
        <v>-2190473.7999999998</v>
      </c>
      <c r="E45" s="8">
        <f>Mountaineer!E41+Wheeling!E41+'Mardi Gras'!E41+'Charles Town'!E41+Greenbrier!E41</f>
        <v>-10807.919999999998</v>
      </c>
      <c r="G45" s="8">
        <f>Mountaineer!G41+Wheeling!G41+'Mardi Gras'!G41+'Charles Town'!G41+Greenbrier!G41</f>
        <v>0</v>
      </c>
      <c r="H45" s="8">
        <f>Mountaineer!H41+Wheeling!H41+'Mardi Gras'!H41+'Charles Town'!H41+Greenbrier!H41</f>
        <v>-10807.920000000002</v>
      </c>
      <c r="J45" s="8">
        <f>Mountaineer!J41+Wheeling!J41+'Mardi Gras'!J41+'Charles Town'!J41+Greenbrier!J41</f>
        <v>-1080.7899999999997</v>
      </c>
      <c r="K45" s="8">
        <f>Mountaineer!K41+Wheeling!K41+'Mardi Gras'!K41+'Charles Town'!K41+Greenbrier!K41</f>
        <v>-162.10999999999996</v>
      </c>
      <c r="L45" s="8">
        <f>Mountaineer!L41+Wheeling!L41+'Mardi Gras'!L41+'Charles Town'!L41+Greenbrier!L41</f>
        <v>-918.68000000000006</v>
      </c>
    </row>
    <row r="46" spans="1:12" ht="15" customHeight="1" x14ac:dyDescent="0.25">
      <c r="A46" s="2">
        <f t="shared" si="0"/>
        <v>43603</v>
      </c>
      <c r="B46" s="8">
        <f>Mountaineer!B42+Wheeling!B42+'Mardi Gras'!B42+'Charles Town'!B42+Greenbrier!B42</f>
        <v>2176969.3199999998</v>
      </c>
      <c r="C46" s="8">
        <f>Mountaineer!C42+Wheeling!C42+'Mardi Gras'!C42+'Charles Town'!C42+Greenbrier!C42</f>
        <v>-44266.12</v>
      </c>
      <c r="D46" s="8">
        <f>Mountaineer!D42+Wheeling!D42+'Mardi Gras'!D42+'Charles Town'!D42+Greenbrier!D42</f>
        <v>-1975717.25</v>
      </c>
      <c r="E46" s="8">
        <f>Mountaineer!E42+Wheeling!E42+'Mardi Gras'!E42+'Charles Town'!E42+Greenbrier!E42</f>
        <v>156985.94999999995</v>
      </c>
      <c r="G46" s="8">
        <f>Mountaineer!G42+Wheeling!G42+'Mardi Gras'!G42+'Charles Town'!G42+Greenbrier!G42</f>
        <v>0</v>
      </c>
      <c r="H46" s="8">
        <f>Mountaineer!H42+Wheeling!H42+'Mardi Gras'!H42+'Charles Town'!H42+Greenbrier!H42</f>
        <v>156985.94999999998</v>
      </c>
      <c r="J46" s="8">
        <f>Mountaineer!J42+Wheeling!J42+'Mardi Gras'!J42+'Charles Town'!J42+Greenbrier!J42</f>
        <v>15698.61</v>
      </c>
      <c r="K46" s="8">
        <f>Mountaineer!K42+Wheeling!K42+'Mardi Gras'!K42+'Charles Town'!K42+Greenbrier!K42</f>
        <v>2354.8000000000002</v>
      </c>
      <c r="L46" s="8">
        <f>Mountaineer!L42+Wheeling!L42+'Mardi Gras'!L42+'Charles Town'!L42+Greenbrier!L42</f>
        <v>13343.81</v>
      </c>
    </row>
    <row r="47" spans="1:12" ht="15" customHeight="1" x14ac:dyDescent="0.25">
      <c r="A47" s="2">
        <f t="shared" si="0"/>
        <v>43610</v>
      </c>
      <c r="B47" s="8">
        <f>Mountaineer!B43+Wheeling!B43+'Mardi Gras'!B43+'Charles Town'!B43+Greenbrier!B43</f>
        <v>1984382.1199999999</v>
      </c>
      <c r="C47" s="8">
        <f>Mountaineer!C43+Wheeling!C43+'Mardi Gras'!C43+'Charles Town'!C43+Greenbrier!C43</f>
        <v>-31460.55</v>
      </c>
      <c r="D47" s="8">
        <f>Mountaineer!D43+Wheeling!D43+'Mardi Gras'!D43+'Charles Town'!D43+Greenbrier!D43</f>
        <v>-1885233.1</v>
      </c>
      <c r="E47" s="8">
        <f>Mountaineer!E43+Wheeling!E43+'Mardi Gras'!E43+'Charles Town'!E43+Greenbrier!E43</f>
        <v>67688.46999999987</v>
      </c>
      <c r="G47" s="8">
        <f>Mountaineer!G43+Wheeling!G43+'Mardi Gras'!G43+'Charles Town'!G43+Greenbrier!G43</f>
        <v>0</v>
      </c>
      <c r="H47" s="8">
        <f>Mountaineer!H43+Wheeling!H43+'Mardi Gras'!H43+'Charles Town'!H43+Greenbrier!H43</f>
        <v>67688.47</v>
      </c>
      <c r="J47" s="8">
        <f>Mountaineer!J43+Wheeling!J43+'Mardi Gras'!J43+'Charles Town'!J43+Greenbrier!J43</f>
        <v>6768.85</v>
      </c>
      <c r="K47" s="8">
        <f>Mountaineer!K43+Wheeling!K43+'Mardi Gras'!K43+'Charles Town'!K43+Greenbrier!K43</f>
        <v>1015.3200000000002</v>
      </c>
      <c r="L47" s="8">
        <f>Mountaineer!L43+Wheeling!L43+'Mardi Gras'!L43+'Charles Town'!L43+Greenbrier!L43</f>
        <v>5753.53</v>
      </c>
    </row>
    <row r="48" spans="1:12" ht="15" customHeight="1" x14ac:dyDescent="0.25">
      <c r="A48" s="2">
        <f t="shared" si="0"/>
        <v>43617</v>
      </c>
      <c r="B48" s="8">
        <f>Mountaineer!B44+Wheeling!B44+'Mardi Gras'!B44+'Charles Town'!B44+Greenbrier!B44</f>
        <v>2036090.79</v>
      </c>
      <c r="C48" s="8">
        <f>Mountaineer!C44+Wheeling!C44+'Mardi Gras'!C44+'Charles Town'!C44+Greenbrier!C44</f>
        <v>-22197.05</v>
      </c>
      <c r="D48" s="8">
        <f>Mountaineer!D44+Wheeling!D44+'Mardi Gras'!D44+'Charles Town'!D44+Greenbrier!D44</f>
        <v>-1691981.65</v>
      </c>
      <c r="E48" s="8">
        <f>Mountaineer!E44+Wheeling!E44+'Mardi Gras'!E44+'Charles Town'!E44+Greenbrier!E44</f>
        <v>321912.08999999985</v>
      </c>
      <c r="G48" s="8">
        <f>Mountaineer!G44+Wheeling!G44+'Mardi Gras'!G44+'Charles Town'!G44+Greenbrier!G44</f>
        <v>0</v>
      </c>
      <c r="H48" s="8">
        <f>Mountaineer!H44+Wheeling!H44+'Mardi Gras'!H44+'Charles Town'!H44+Greenbrier!H44</f>
        <v>321912.08999999997</v>
      </c>
      <c r="J48" s="8">
        <f>Mountaineer!J44+Wheeling!J44+'Mardi Gras'!J44+'Charles Town'!J44+Greenbrier!J44</f>
        <v>32191.219999999998</v>
      </c>
      <c r="K48" s="8">
        <f>Mountaineer!K44+Wheeling!K44+'Mardi Gras'!K44+'Charles Town'!K44+Greenbrier!K44</f>
        <v>4828.6799999999994</v>
      </c>
      <c r="L48" s="8">
        <f>Mountaineer!L44+Wheeling!L44+'Mardi Gras'!L44+'Charles Town'!L44+Greenbrier!L44</f>
        <v>27362.540000000005</v>
      </c>
    </row>
    <row r="49" spans="1:12" ht="15" customHeight="1" x14ac:dyDescent="0.25">
      <c r="A49" s="2">
        <f t="shared" si="0"/>
        <v>43624</v>
      </c>
      <c r="B49" s="8">
        <f>Mountaineer!B45+Wheeling!B45+'Mardi Gras'!B45+'Charles Town'!B45+Greenbrier!B45</f>
        <v>2296017.4</v>
      </c>
      <c r="C49" s="8">
        <f>Mountaineer!C45+Wheeling!C45+'Mardi Gras'!C45+'Charles Town'!C45+Greenbrier!C45</f>
        <v>-55354.179999999993</v>
      </c>
      <c r="D49" s="8">
        <f>Mountaineer!D45+Wheeling!D45+'Mardi Gras'!D45+'Charles Town'!D45+Greenbrier!D45</f>
        <v>-1994870.7</v>
      </c>
      <c r="E49" s="8">
        <f>Mountaineer!E45+Wheeling!E45+'Mardi Gras'!E45+'Charles Town'!E45+Greenbrier!E45</f>
        <v>245792.52000000011</v>
      </c>
      <c r="G49" s="8">
        <f>Mountaineer!G45+Wheeling!G45+'Mardi Gras'!G45+'Charles Town'!G45+Greenbrier!G45</f>
        <v>0</v>
      </c>
      <c r="H49" s="8">
        <f>Mountaineer!H45+Wheeling!H45+'Mardi Gras'!H45+'Charles Town'!H45+Greenbrier!H45</f>
        <v>245792.52</v>
      </c>
      <c r="J49" s="8">
        <f>Mountaineer!J45+Wheeling!J45+'Mardi Gras'!J45+'Charles Town'!J45+Greenbrier!J45</f>
        <v>24579.26</v>
      </c>
      <c r="K49" s="8">
        <f>Mountaineer!K45+Wheeling!K45+'Mardi Gras'!K45+'Charles Town'!K45+Greenbrier!K45</f>
        <v>3686.89</v>
      </c>
      <c r="L49" s="8">
        <f>Mountaineer!L45+Wheeling!L45+'Mardi Gras'!L45+'Charles Town'!L45+Greenbrier!L45</f>
        <v>20892.37</v>
      </c>
    </row>
    <row r="50" spans="1:12" ht="15" customHeight="1" x14ac:dyDescent="0.25">
      <c r="A50" s="2">
        <f t="shared" si="0"/>
        <v>43631</v>
      </c>
      <c r="B50" s="8">
        <f>Mountaineer!B46+Wheeling!B46+'Mardi Gras'!B46+'Charles Town'!B46+Greenbrier!B46</f>
        <v>2227900.35</v>
      </c>
      <c r="C50" s="8">
        <f>Mountaineer!C46+Wheeling!C46+'Mardi Gras'!C46+'Charles Town'!C46+Greenbrier!C46</f>
        <v>-51026.55</v>
      </c>
      <c r="D50" s="8">
        <f>Mountaineer!D46+Wheeling!D46+'Mardi Gras'!D46+'Charles Town'!D46+Greenbrier!D46</f>
        <v>-2217836.9</v>
      </c>
      <c r="E50" s="8">
        <f>Mountaineer!E46+Wheeling!E46+'Mardi Gras'!E46+'Charles Town'!E46+Greenbrier!E46</f>
        <v>-40963.100000000195</v>
      </c>
      <c r="G50" s="8">
        <f>Mountaineer!G46+Wheeling!G46+'Mardi Gras'!G46+'Charles Town'!G46+Greenbrier!G46</f>
        <v>0</v>
      </c>
      <c r="H50" s="8">
        <f>Mountaineer!H46+Wheeling!H46+'Mardi Gras'!H46+'Charles Town'!H46+Greenbrier!H46</f>
        <v>-40963.099999999991</v>
      </c>
      <c r="J50" s="8">
        <f>Mountaineer!J46+Wheeling!J46+'Mardi Gras'!J46+'Charles Town'!J46+Greenbrier!J46</f>
        <v>-4096.32</v>
      </c>
      <c r="K50" s="8">
        <f>Mountaineer!K46+Wheeling!K46+'Mardi Gras'!K46+'Charles Town'!K46+Greenbrier!K46</f>
        <v>-614.43999999999983</v>
      </c>
      <c r="L50" s="8">
        <f>Mountaineer!L46+Wheeling!L46+'Mardi Gras'!L46+'Charles Town'!L46+Greenbrier!L46</f>
        <v>-3481.88</v>
      </c>
    </row>
    <row r="51" spans="1:12" ht="15" customHeight="1" x14ac:dyDescent="0.25">
      <c r="A51" s="2">
        <f t="shared" si="0"/>
        <v>43638</v>
      </c>
      <c r="B51" s="8">
        <f>Mountaineer!B47+Wheeling!B47+'Mardi Gras'!B47+'Charles Town'!B47+Greenbrier!B47</f>
        <v>1394106.96</v>
      </c>
      <c r="C51" s="8">
        <f>Mountaineer!C47+Wheeling!C47+'Mardi Gras'!C47+'Charles Town'!C47+Greenbrier!C47</f>
        <v>-25521.15</v>
      </c>
      <c r="D51" s="8">
        <f>Mountaineer!D47+Wheeling!D47+'Mardi Gras'!D47+'Charles Town'!D47+Greenbrier!D47</f>
        <v>-1342222.4</v>
      </c>
      <c r="E51" s="8">
        <f>Mountaineer!E47+Wheeling!E47+'Mardi Gras'!E47+'Charles Town'!E47+Greenbrier!E47</f>
        <v>26363.410000000069</v>
      </c>
      <c r="G51" s="8">
        <f>Mountaineer!G47+Wheeling!G47+'Mardi Gras'!G47+'Charles Town'!G47+Greenbrier!G47</f>
        <v>0</v>
      </c>
      <c r="H51" s="8">
        <f>Mountaineer!H47+Wheeling!H47+'Mardi Gras'!H47+'Charles Town'!H47+Greenbrier!H47</f>
        <v>26363.41</v>
      </c>
      <c r="J51" s="8">
        <f>Mountaineer!J47+Wheeling!J47+'Mardi Gras'!J47+'Charles Town'!J47+Greenbrier!J47</f>
        <v>2636.3399999999997</v>
      </c>
      <c r="K51" s="8">
        <f>Mountaineer!K47+Wheeling!K47+'Mardi Gras'!K47+'Charles Town'!K47+Greenbrier!K47</f>
        <v>395.4500000000001</v>
      </c>
      <c r="L51" s="8">
        <f>Mountaineer!L47+Wheeling!L47+'Mardi Gras'!L47+'Charles Town'!L47+Greenbrier!L47</f>
        <v>2240.89</v>
      </c>
    </row>
    <row r="52" spans="1:12" ht="15" customHeight="1" x14ac:dyDescent="0.25">
      <c r="A52" s="2">
        <f t="shared" si="0"/>
        <v>43645</v>
      </c>
      <c r="B52" s="8">
        <f>Mountaineer!B48+Wheeling!B48+'Mardi Gras'!B48+'Charles Town'!B48+Greenbrier!B48</f>
        <v>1510352.68</v>
      </c>
      <c r="C52" s="8">
        <f>Mountaineer!C48+Wheeling!C48+'Mardi Gras'!C48+'Charles Town'!C48+Greenbrier!C48</f>
        <v>-20846.95</v>
      </c>
      <c r="D52" s="8">
        <f>Mountaineer!D48+Wheeling!D48+'Mardi Gras'!D48+'Charles Town'!D48+Greenbrier!D48</f>
        <v>-1343146.55</v>
      </c>
      <c r="E52" s="8">
        <f>Mountaineer!E48+Wheeling!E48+'Mardi Gras'!E48+'Charles Town'!E48+Greenbrier!E48</f>
        <v>146359.17999999993</v>
      </c>
      <c r="G52" s="8">
        <f>Mountaineer!G48+Wheeling!G48+'Mardi Gras'!G48+'Charles Town'!G48+Greenbrier!G48</f>
        <v>0</v>
      </c>
      <c r="H52" s="8">
        <f>Mountaineer!H48+Wheeling!H48+'Mardi Gras'!H48+'Charles Town'!H48+Greenbrier!H48</f>
        <v>146359.18</v>
      </c>
      <c r="J52" s="8">
        <f>Mountaineer!J48+Wheeling!J48+'Mardi Gras'!J48+'Charles Town'!J48+Greenbrier!J48</f>
        <v>14635.92</v>
      </c>
      <c r="K52" s="8">
        <f>Mountaineer!K48+Wheeling!K48+'Mardi Gras'!K48+'Charles Town'!K48+Greenbrier!K48</f>
        <v>2195.39</v>
      </c>
      <c r="L52" s="8">
        <f>Mountaineer!L48+Wheeling!L48+'Mardi Gras'!L48+'Charles Town'!L48+Greenbrier!L48</f>
        <v>12440.53</v>
      </c>
    </row>
    <row r="53" spans="1:12" ht="15" customHeight="1" x14ac:dyDescent="0.25">
      <c r="A53" s="2" t="s">
        <v>19</v>
      </c>
      <c r="B53" s="8">
        <f>Mountaineer!B49+Wheeling!B49+'Mardi Gras'!B49+'Charles Town'!B49+Greenbrier!B49</f>
        <v>206601.85</v>
      </c>
      <c r="C53" s="8">
        <f>Mountaineer!C49+Wheeling!C49+'Mardi Gras'!C49+'Charles Town'!C49+Greenbrier!C49</f>
        <v>-3387</v>
      </c>
      <c r="D53" s="8">
        <f>Mountaineer!D49+Wheeling!D49+'Mardi Gras'!D49+'Charles Town'!D49+Greenbrier!D49</f>
        <v>-201538.8</v>
      </c>
      <c r="E53" s="8">
        <f>Mountaineer!E49+Wheeling!E49+'Mardi Gras'!E49+'Charles Town'!E49+Greenbrier!E49</f>
        <v>1676.0500000000102</v>
      </c>
      <c r="G53" s="8">
        <f>Mountaineer!G49+Wheeling!G49+'Mardi Gras'!G49+'Charles Town'!G49+Greenbrier!G49</f>
        <v>0</v>
      </c>
      <c r="H53" s="8">
        <f>Mountaineer!H49+Wheeling!H49+'Mardi Gras'!H49+'Charles Town'!H49+Greenbrier!H49</f>
        <v>1676.0500000000002</v>
      </c>
      <c r="J53" s="8">
        <f>Mountaineer!J49+Wheeling!J49+'Mardi Gras'!J49+'Charles Town'!J49+Greenbrier!J49</f>
        <v>167.60999999999996</v>
      </c>
      <c r="K53" s="8">
        <f>Mountaineer!K49+Wheeling!K49+'Mardi Gras'!K49+'Charles Town'!K49+Greenbrier!K49</f>
        <v>25.139999999999997</v>
      </c>
      <c r="L53" s="8">
        <f>Mountaineer!L49+Wheeling!L49+'Mardi Gras'!L49+'Charles Town'!L49+Greenbrier!L49</f>
        <v>142.47</v>
      </c>
    </row>
    <row r="54" spans="1:12" ht="15" customHeight="1" x14ac:dyDescent="0.25">
      <c r="B54" s="8"/>
      <c r="C54" s="8"/>
      <c r="D54" s="8"/>
      <c r="E54" s="8"/>
      <c r="G54" s="8"/>
      <c r="H54" s="8"/>
      <c r="J54" s="8"/>
      <c r="K54" s="8"/>
      <c r="L54" s="8"/>
    </row>
    <row r="55" spans="1:12" ht="15" customHeight="1" thickBot="1" x14ac:dyDescent="0.3">
      <c r="B55" s="10">
        <f>SUM(B9:B54)</f>
        <v>127991375.32999997</v>
      </c>
      <c r="C55" s="10">
        <f>SUM(C9:C54)</f>
        <v>-3076393.52</v>
      </c>
      <c r="D55" s="10">
        <f>SUM(D9:D54)</f>
        <v>-112980957.45999999</v>
      </c>
      <c r="E55" s="10">
        <f>SUM(E9:E54)</f>
        <v>11934024.35</v>
      </c>
      <c r="G55" s="10">
        <f>SUM(G9:G54)</f>
        <v>607577.61</v>
      </c>
      <c r="H55" s="10">
        <f>SUM(H9:H54)</f>
        <v>11326446.740000004</v>
      </c>
      <c r="J55" s="10">
        <f>SUM(J9:J54)</f>
        <v>1193402.5400000003</v>
      </c>
      <c r="K55" s="10">
        <f>SUM(K9:K54)</f>
        <v>179010.43000000002</v>
      </c>
      <c r="L55" s="10">
        <f>SUM(L9:L54)</f>
        <v>1014392.1099999999</v>
      </c>
    </row>
    <row r="56" spans="1:12" ht="15" customHeight="1" thickTop="1" x14ac:dyDescent="0.25"/>
    <row r="57" spans="1:12" ht="15" customHeight="1" x14ac:dyDescent="0.25">
      <c r="A57" s="22" t="s">
        <v>14</v>
      </c>
      <c r="B57" s="21"/>
      <c r="C57" s="21"/>
    </row>
    <row r="58" spans="1:12" ht="15" customHeight="1" x14ac:dyDescent="0.25">
      <c r="A58" s="22" t="s">
        <v>20</v>
      </c>
      <c r="B58" s="21"/>
      <c r="C58" s="21"/>
    </row>
  </sheetData>
  <mergeCells count="4">
    <mergeCell ref="A1:L1"/>
    <mergeCell ref="A2:L2"/>
    <mergeCell ref="A3:L3"/>
    <mergeCell ref="A4:L4"/>
  </mergeCells>
  <pageMargins left="0.5" right="0.5" top="0.25" bottom="0.2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Normal="100" workbookViewId="0">
      <pane ySplit="3" topLeftCell="A16" activePane="bottomLeft" state="frozen"/>
      <selection pane="bottomLeft" activeCell="A51" sqref="A51"/>
    </sheetView>
  </sheetViews>
  <sheetFormatPr defaultColWidth="10.7109375" defaultRowHeight="15" customHeight="1" x14ac:dyDescent="0.25"/>
  <cols>
    <col min="1" max="1" width="11.7109375" style="2" customWidth="1"/>
    <col min="2" max="5" width="15.7109375" style="1" customWidth="1"/>
    <col min="6" max="6" width="4.7109375" style="23" customWidth="1"/>
    <col min="7" max="7" width="14.85546875" style="1" bestFit="1" customWidth="1"/>
    <col min="8" max="8" width="14.7109375" style="1" bestFit="1" customWidth="1"/>
    <col min="9" max="9" width="4.7109375" style="23" customWidth="1"/>
    <col min="10" max="12" width="15.7109375" style="1" customWidth="1"/>
    <col min="13" max="16384" width="10.7109375" style="1"/>
  </cols>
  <sheetData>
    <row r="1" spans="1:12" ht="15" customHeight="1" x14ac:dyDescent="0.25">
      <c r="A1" s="29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B2" s="16"/>
      <c r="C2" s="16"/>
      <c r="D2" s="16"/>
      <c r="E2" s="16"/>
      <c r="F2" s="25"/>
      <c r="G2" s="19"/>
      <c r="H2" s="19"/>
      <c r="I2" s="25"/>
      <c r="J2" s="29"/>
      <c r="K2" s="29"/>
      <c r="L2" s="29"/>
    </row>
    <row r="3" spans="1:12" s="7" customFormat="1" ht="25.5" x14ac:dyDescent="0.2">
      <c r="A3" s="4"/>
      <c r="B3" s="6" t="s">
        <v>0</v>
      </c>
      <c r="C3" s="5" t="s">
        <v>2</v>
      </c>
      <c r="D3" s="6" t="s">
        <v>1</v>
      </c>
      <c r="E3" s="6" t="s">
        <v>11</v>
      </c>
      <c r="F3" s="26"/>
      <c r="G3" s="6" t="s">
        <v>12</v>
      </c>
      <c r="H3" s="6" t="s">
        <v>13</v>
      </c>
      <c r="I3" s="26"/>
      <c r="J3" s="6" t="s">
        <v>15</v>
      </c>
      <c r="K3" s="5" t="s">
        <v>16</v>
      </c>
      <c r="L3" s="6" t="s">
        <v>17</v>
      </c>
    </row>
    <row r="5" spans="1:12" ht="15" customHeight="1" x14ac:dyDescent="0.25">
      <c r="A5" s="2">
        <v>43344</v>
      </c>
      <c r="B5" s="8">
        <v>0</v>
      </c>
      <c r="C5" s="8">
        <v>0</v>
      </c>
      <c r="D5" s="8">
        <v>0</v>
      </c>
      <c r="E5" s="8">
        <f>IF(B5+C5+D5=G5+H5,B5+C5+D5,"error")</f>
        <v>0</v>
      </c>
      <c r="F5" s="24"/>
      <c r="G5" s="8">
        <v>0</v>
      </c>
      <c r="H5" s="8">
        <v>0</v>
      </c>
      <c r="I5" s="24"/>
      <c r="J5" s="8">
        <f t="shared" ref="J5:J16" si="0">ROUND(E5*0.1,2)</f>
        <v>0</v>
      </c>
      <c r="K5" s="8">
        <f t="shared" ref="K5:K16" si="1">ROUND(J5*0.15,2)</f>
        <v>0</v>
      </c>
      <c r="L5" s="8">
        <f t="shared" ref="L5:L16" si="2">ROUND(J5*0.85,2)</f>
        <v>0</v>
      </c>
    </row>
    <row r="6" spans="1:12" ht="15" customHeight="1" x14ac:dyDescent="0.25">
      <c r="A6" s="2">
        <f>A5+7</f>
        <v>43351</v>
      </c>
      <c r="B6" s="8">
        <v>0</v>
      </c>
      <c r="C6" s="8">
        <v>0</v>
      </c>
      <c r="D6" s="8">
        <v>0</v>
      </c>
      <c r="E6" s="8">
        <f t="shared" ref="E6:E26" si="3">IF(B6+C6+D6=G6+H6,B6+C6+D6,"error")</f>
        <v>0</v>
      </c>
      <c r="F6" s="24"/>
      <c r="G6" s="8">
        <v>0</v>
      </c>
      <c r="H6" s="8">
        <v>0</v>
      </c>
      <c r="I6" s="24"/>
      <c r="J6" s="8">
        <f t="shared" si="0"/>
        <v>0</v>
      </c>
      <c r="K6" s="8">
        <f t="shared" si="1"/>
        <v>0</v>
      </c>
      <c r="L6" s="8">
        <f t="shared" si="2"/>
        <v>0</v>
      </c>
    </row>
    <row r="7" spans="1:12" ht="15" customHeight="1" x14ac:dyDescent="0.25">
      <c r="A7" s="2">
        <f t="shared" ref="A7:A17" si="4">A6+7</f>
        <v>43358</v>
      </c>
      <c r="B7" s="8">
        <v>0</v>
      </c>
      <c r="C7" s="8">
        <v>0</v>
      </c>
      <c r="D7" s="8">
        <v>0</v>
      </c>
      <c r="E7" s="8">
        <f t="shared" si="3"/>
        <v>0</v>
      </c>
      <c r="F7" s="24"/>
      <c r="G7" s="8">
        <v>0</v>
      </c>
      <c r="H7" s="8">
        <v>0</v>
      </c>
      <c r="I7" s="24"/>
      <c r="J7" s="8">
        <f t="shared" si="0"/>
        <v>0</v>
      </c>
      <c r="K7" s="8">
        <f t="shared" si="1"/>
        <v>0</v>
      </c>
      <c r="L7" s="8">
        <f t="shared" si="2"/>
        <v>0</v>
      </c>
    </row>
    <row r="8" spans="1:12" ht="15" customHeight="1" x14ac:dyDescent="0.25">
      <c r="A8" s="2">
        <f t="shared" si="4"/>
        <v>43365</v>
      </c>
      <c r="B8" s="8">
        <v>0</v>
      </c>
      <c r="C8" s="8">
        <v>0</v>
      </c>
      <c r="D8" s="8">
        <v>0</v>
      </c>
      <c r="E8" s="8">
        <f t="shared" si="3"/>
        <v>0</v>
      </c>
      <c r="F8" s="24"/>
      <c r="G8" s="8">
        <v>0</v>
      </c>
      <c r="H8" s="8">
        <v>0</v>
      </c>
      <c r="I8" s="24"/>
      <c r="J8" s="8">
        <f t="shared" si="0"/>
        <v>0</v>
      </c>
      <c r="K8" s="8">
        <f t="shared" si="1"/>
        <v>0</v>
      </c>
      <c r="L8" s="8">
        <f t="shared" si="2"/>
        <v>0</v>
      </c>
    </row>
    <row r="9" spans="1:12" ht="15" customHeight="1" x14ac:dyDescent="0.25">
      <c r="A9" s="2">
        <f t="shared" si="4"/>
        <v>43372</v>
      </c>
      <c r="B9" s="8">
        <v>0</v>
      </c>
      <c r="C9" s="8">
        <v>0</v>
      </c>
      <c r="D9" s="8">
        <v>0</v>
      </c>
      <c r="E9" s="8">
        <f t="shared" si="3"/>
        <v>0</v>
      </c>
      <c r="F9" s="24"/>
      <c r="G9" s="8">
        <v>0</v>
      </c>
      <c r="H9" s="8">
        <v>0</v>
      </c>
      <c r="I9" s="24"/>
      <c r="J9" s="8">
        <f t="shared" si="0"/>
        <v>0</v>
      </c>
      <c r="K9" s="8">
        <f t="shared" si="1"/>
        <v>0</v>
      </c>
      <c r="L9" s="8">
        <f t="shared" si="2"/>
        <v>0</v>
      </c>
    </row>
    <row r="10" spans="1:12" ht="15" customHeight="1" x14ac:dyDescent="0.25">
      <c r="A10" s="2">
        <f t="shared" si="4"/>
        <v>43379</v>
      </c>
      <c r="B10" s="8">
        <v>0</v>
      </c>
      <c r="C10" s="8">
        <v>0</v>
      </c>
      <c r="D10" s="8">
        <v>0</v>
      </c>
      <c r="E10" s="8">
        <f t="shared" si="3"/>
        <v>0</v>
      </c>
      <c r="F10" s="24"/>
      <c r="G10" s="8">
        <v>0</v>
      </c>
      <c r="H10" s="8">
        <v>0</v>
      </c>
      <c r="I10" s="24"/>
      <c r="J10" s="8">
        <f t="shared" si="0"/>
        <v>0</v>
      </c>
      <c r="K10" s="8">
        <f t="shared" si="1"/>
        <v>0</v>
      </c>
      <c r="L10" s="8">
        <f t="shared" si="2"/>
        <v>0</v>
      </c>
    </row>
    <row r="11" spans="1:12" ht="15" customHeight="1" x14ac:dyDescent="0.25">
      <c r="A11" s="2">
        <f t="shared" si="4"/>
        <v>43386</v>
      </c>
      <c r="B11" s="8">
        <v>0</v>
      </c>
      <c r="C11" s="8">
        <v>0</v>
      </c>
      <c r="D11" s="8">
        <v>0</v>
      </c>
      <c r="E11" s="8">
        <f t="shared" si="3"/>
        <v>0</v>
      </c>
      <c r="F11" s="24"/>
      <c r="G11" s="8">
        <v>0</v>
      </c>
      <c r="H11" s="8">
        <v>0</v>
      </c>
      <c r="I11" s="24"/>
      <c r="J11" s="8">
        <f t="shared" si="0"/>
        <v>0</v>
      </c>
      <c r="K11" s="8">
        <f t="shared" si="1"/>
        <v>0</v>
      </c>
      <c r="L11" s="8">
        <f t="shared" si="2"/>
        <v>0</v>
      </c>
    </row>
    <row r="12" spans="1:12" ht="15" customHeight="1" x14ac:dyDescent="0.25">
      <c r="A12" s="2">
        <f t="shared" si="4"/>
        <v>43393</v>
      </c>
      <c r="B12" s="8">
        <v>0</v>
      </c>
      <c r="C12" s="8">
        <v>0</v>
      </c>
      <c r="D12" s="8">
        <v>0</v>
      </c>
      <c r="E12" s="8">
        <f t="shared" si="3"/>
        <v>0</v>
      </c>
      <c r="F12" s="24"/>
      <c r="G12" s="8">
        <v>0</v>
      </c>
      <c r="H12" s="8">
        <v>0</v>
      </c>
      <c r="I12" s="24"/>
      <c r="J12" s="8">
        <f t="shared" si="0"/>
        <v>0</v>
      </c>
      <c r="K12" s="8">
        <f t="shared" si="1"/>
        <v>0</v>
      </c>
      <c r="L12" s="8">
        <f t="shared" si="2"/>
        <v>0</v>
      </c>
    </row>
    <row r="13" spans="1:12" ht="15" customHeight="1" x14ac:dyDescent="0.25">
      <c r="A13" s="2">
        <f t="shared" si="4"/>
        <v>43400</v>
      </c>
      <c r="B13" s="8">
        <v>0</v>
      </c>
      <c r="C13" s="8">
        <v>0</v>
      </c>
      <c r="D13" s="8">
        <v>0</v>
      </c>
      <c r="E13" s="8">
        <f t="shared" si="3"/>
        <v>0</v>
      </c>
      <c r="F13" s="24"/>
      <c r="G13" s="8">
        <v>0</v>
      </c>
      <c r="H13" s="8">
        <v>0</v>
      </c>
      <c r="I13" s="24"/>
      <c r="J13" s="8">
        <f t="shared" si="0"/>
        <v>0</v>
      </c>
      <c r="K13" s="8">
        <f t="shared" si="1"/>
        <v>0</v>
      </c>
      <c r="L13" s="8">
        <f t="shared" si="2"/>
        <v>0</v>
      </c>
    </row>
    <row r="14" spans="1:12" ht="15" customHeight="1" x14ac:dyDescent="0.25">
      <c r="A14" s="2">
        <f t="shared" si="4"/>
        <v>43407</v>
      </c>
      <c r="B14" s="8">
        <v>0</v>
      </c>
      <c r="C14" s="8">
        <v>0</v>
      </c>
      <c r="D14" s="8">
        <v>0</v>
      </c>
      <c r="E14" s="8">
        <f t="shared" si="3"/>
        <v>0</v>
      </c>
      <c r="F14" s="24"/>
      <c r="G14" s="8">
        <v>0</v>
      </c>
      <c r="H14" s="8">
        <v>0</v>
      </c>
      <c r="I14" s="24"/>
      <c r="J14" s="8">
        <f t="shared" si="0"/>
        <v>0</v>
      </c>
      <c r="K14" s="8">
        <f t="shared" si="1"/>
        <v>0</v>
      </c>
      <c r="L14" s="8">
        <f t="shared" si="2"/>
        <v>0</v>
      </c>
    </row>
    <row r="15" spans="1:12" ht="15" customHeight="1" x14ac:dyDescent="0.25">
      <c r="A15" s="2">
        <f t="shared" si="4"/>
        <v>43414</v>
      </c>
      <c r="B15" s="8">
        <v>0</v>
      </c>
      <c r="C15" s="8">
        <v>0</v>
      </c>
      <c r="D15" s="8">
        <v>0</v>
      </c>
      <c r="E15" s="8">
        <f t="shared" si="3"/>
        <v>0</v>
      </c>
      <c r="F15" s="24"/>
      <c r="G15" s="8">
        <v>0</v>
      </c>
      <c r="H15" s="8">
        <v>0</v>
      </c>
      <c r="I15" s="24"/>
      <c r="J15" s="8">
        <f t="shared" si="0"/>
        <v>0</v>
      </c>
      <c r="K15" s="8">
        <f t="shared" si="1"/>
        <v>0</v>
      </c>
      <c r="L15" s="8">
        <f t="shared" si="2"/>
        <v>0</v>
      </c>
    </row>
    <row r="16" spans="1:12" ht="15" customHeight="1" x14ac:dyDescent="0.25">
      <c r="A16" s="2">
        <f t="shared" si="4"/>
        <v>43421</v>
      </c>
      <c r="B16" s="8">
        <v>0</v>
      </c>
      <c r="C16" s="8">
        <v>0</v>
      </c>
      <c r="D16" s="8">
        <v>0</v>
      </c>
      <c r="E16" s="8">
        <f t="shared" si="3"/>
        <v>0</v>
      </c>
      <c r="F16" s="24"/>
      <c r="G16" s="8">
        <v>0</v>
      </c>
      <c r="H16" s="8">
        <v>0</v>
      </c>
      <c r="I16" s="24"/>
      <c r="J16" s="8">
        <f t="shared" si="0"/>
        <v>0</v>
      </c>
      <c r="K16" s="8">
        <f t="shared" si="1"/>
        <v>0</v>
      </c>
      <c r="L16" s="8">
        <f t="shared" si="2"/>
        <v>0</v>
      </c>
    </row>
    <row r="17" spans="1:12" ht="15" customHeight="1" x14ac:dyDescent="0.25">
      <c r="A17" s="2">
        <f t="shared" si="4"/>
        <v>43428</v>
      </c>
      <c r="B17" s="8">
        <v>298907.15000000002</v>
      </c>
      <c r="C17" s="8">
        <v>-12104</v>
      </c>
      <c r="D17" s="8">
        <v>-164047.25</v>
      </c>
      <c r="E17" s="8">
        <f t="shared" si="3"/>
        <v>122755.90000000002</v>
      </c>
      <c r="F17" s="24"/>
      <c r="G17" s="8">
        <v>0</v>
      </c>
      <c r="H17" s="8">
        <v>122755.90000000002</v>
      </c>
      <c r="I17" s="24"/>
      <c r="J17" s="8">
        <f t="shared" ref="J17:J22" si="5">ROUND(E17*0.1,2)</f>
        <v>12275.59</v>
      </c>
      <c r="K17" s="8">
        <f t="shared" ref="K17" si="6">ROUND(J17*0.15,2)</f>
        <v>1841.34</v>
      </c>
      <c r="L17" s="8">
        <f t="shared" ref="L17:L22" si="7">ROUND(J17*0.85,2)</f>
        <v>10434.25</v>
      </c>
    </row>
    <row r="18" spans="1:12" ht="15" customHeight="1" x14ac:dyDescent="0.25">
      <c r="A18" s="2">
        <f t="shared" ref="A18:A48" si="8">A17+7</f>
        <v>43435</v>
      </c>
      <c r="B18" s="8">
        <v>572314.76</v>
      </c>
      <c r="C18" s="8">
        <v>-28939</v>
      </c>
      <c r="D18" s="8">
        <v>-367724.25</v>
      </c>
      <c r="E18" s="8">
        <f t="shared" si="3"/>
        <v>175651.51</v>
      </c>
      <c r="F18" s="24"/>
      <c r="G18" s="8">
        <v>0</v>
      </c>
      <c r="H18" s="8">
        <v>175651.51</v>
      </c>
      <c r="I18" s="24"/>
      <c r="J18" s="8">
        <f t="shared" si="5"/>
        <v>17565.150000000001</v>
      </c>
      <c r="K18" s="8">
        <f t="shared" ref="K18" si="9">ROUND(J18*0.15,2)</f>
        <v>2634.77</v>
      </c>
      <c r="L18" s="8">
        <f t="shared" si="7"/>
        <v>14930.38</v>
      </c>
    </row>
    <row r="19" spans="1:12" ht="15" customHeight="1" x14ac:dyDescent="0.25">
      <c r="A19" s="2">
        <f t="shared" si="8"/>
        <v>43442</v>
      </c>
      <c r="B19" s="8">
        <v>429513.6</v>
      </c>
      <c r="C19" s="8">
        <v>-26111</v>
      </c>
      <c r="D19" s="8">
        <v>-383367.35</v>
      </c>
      <c r="E19" s="8">
        <f t="shared" si="3"/>
        <v>20035.25</v>
      </c>
      <c r="F19" s="24"/>
      <c r="G19" s="8">
        <v>0</v>
      </c>
      <c r="H19" s="8">
        <v>20035.25</v>
      </c>
      <c r="I19" s="24"/>
      <c r="J19" s="8">
        <f t="shared" si="5"/>
        <v>2003.53</v>
      </c>
      <c r="K19" s="8">
        <f t="shared" ref="K19" si="10">ROUND(J19*0.15,2)</f>
        <v>300.52999999999997</v>
      </c>
      <c r="L19" s="8">
        <f t="shared" si="7"/>
        <v>1703</v>
      </c>
    </row>
    <row r="20" spans="1:12" ht="15" customHeight="1" x14ac:dyDescent="0.25">
      <c r="A20" s="2">
        <f t="shared" si="8"/>
        <v>43449</v>
      </c>
      <c r="B20" s="8">
        <v>505282.4</v>
      </c>
      <c r="C20" s="8">
        <v>-17625.5</v>
      </c>
      <c r="D20" s="8">
        <v>-341491.05</v>
      </c>
      <c r="E20" s="8">
        <f t="shared" si="3"/>
        <v>146165.85000000003</v>
      </c>
      <c r="F20" s="24"/>
      <c r="G20" s="8">
        <v>0</v>
      </c>
      <c r="H20" s="8">
        <v>146165.85000000003</v>
      </c>
      <c r="I20" s="24"/>
      <c r="J20" s="8">
        <f t="shared" si="5"/>
        <v>14616.59</v>
      </c>
      <c r="K20" s="8">
        <f t="shared" ref="K20" si="11">ROUND(J20*0.15,2)</f>
        <v>2192.4899999999998</v>
      </c>
      <c r="L20" s="8">
        <f t="shared" si="7"/>
        <v>12424.1</v>
      </c>
    </row>
    <row r="21" spans="1:12" ht="15" customHeight="1" x14ac:dyDescent="0.25">
      <c r="A21" s="2">
        <f t="shared" si="8"/>
        <v>43456</v>
      </c>
      <c r="B21" s="8">
        <v>566498</v>
      </c>
      <c r="C21" s="8">
        <v>-25316</v>
      </c>
      <c r="D21" s="8">
        <v>-445748.35</v>
      </c>
      <c r="E21" s="8">
        <f t="shared" si="3"/>
        <v>95433.650000000023</v>
      </c>
      <c r="F21" s="24"/>
      <c r="G21" s="8">
        <v>0</v>
      </c>
      <c r="H21" s="8">
        <v>95433.650000000023</v>
      </c>
      <c r="I21" s="24"/>
      <c r="J21" s="8">
        <f t="shared" si="5"/>
        <v>9543.3700000000008</v>
      </c>
      <c r="K21" s="8">
        <f t="shared" ref="K21" si="12">ROUND(J21*0.15,2)</f>
        <v>1431.51</v>
      </c>
      <c r="L21" s="8">
        <f t="shared" si="7"/>
        <v>8111.86</v>
      </c>
    </row>
    <row r="22" spans="1:12" ht="15" customHeight="1" x14ac:dyDescent="0.25">
      <c r="A22" s="2">
        <f t="shared" si="8"/>
        <v>43463</v>
      </c>
      <c r="B22" s="8">
        <v>844143.7</v>
      </c>
      <c r="C22" s="8">
        <v>-30395</v>
      </c>
      <c r="D22" s="8">
        <v>-668540.1</v>
      </c>
      <c r="E22" s="8">
        <f t="shared" si="3"/>
        <v>145208.59999999998</v>
      </c>
      <c r="F22" s="24"/>
      <c r="G22" s="8">
        <v>0</v>
      </c>
      <c r="H22" s="8">
        <v>145208.59999999998</v>
      </c>
      <c r="I22" s="24"/>
      <c r="J22" s="8">
        <f t="shared" si="5"/>
        <v>14520.86</v>
      </c>
      <c r="K22" s="8">
        <f t="shared" ref="K22" si="13">ROUND(J22*0.15,2)</f>
        <v>2178.13</v>
      </c>
      <c r="L22" s="8">
        <f t="shared" si="7"/>
        <v>12342.73</v>
      </c>
    </row>
    <row r="23" spans="1:12" ht="15" customHeight="1" x14ac:dyDescent="0.25">
      <c r="A23" s="2">
        <f t="shared" si="8"/>
        <v>43470</v>
      </c>
      <c r="B23" s="8">
        <v>857594.65</v>
      </c>
      <c r="C23" s="8">
        <v>-66792.5</v>
      </c>
      <c r="D23" s="8">
        <v>-732057.65</v>
      </c>
      <c r="E23" s="8">
        <f t="shared" si="3"/>
        <v>58744.5</v>
      </c>
      <c r="F23" s="24"/>
      <c r="G23" s="8">
        <v>0</v>
      </c>
      <c r="H23" s="8">
        <v>58744.5</v>
      </c>
      <c r="I23" s="24"/>
      <c r="J23" s="8">
        <f t="shared" ref="J23" si="14">ROUND(E23*0.1,2)</f>
        <v>5874.45</v>
      </c>
      <c r="K23" s="8">
        <f t="shared" ref="K23" si="15">ROUND(J23*0.15,2)</f>
        <v>881.17</v>
      </c>
      <c r="L23" s="8">
        <f t="shared" ref="L23" si="16">ROUND(J23*0.85,2)</f>
        <v>4993.28</v>
      </c>
    </row>
    <row r="24" spans="1:12" ht="15" customHeight="1" x14ac:dyDescent="0.25">
      <c r="A24" s="2">
        <f t="shared" si="8"/>
        <v>43477</v>
      </c>
      <c r="B24" s="8">
        <v>832961.7</v>
      </c>
      <c r="C24" s="8">
        <v>-22214</v>
      </c>
      <c r="D24" s="8">
        <v>-812208.6</v>
      </c>
      <c r="E24" s="8">
        <f>B24+C24+D24</f>
        <v>-1460.9000000000233</v>
      </c>
      <c r="F24" s="24"/>
      <c r="G24" s="8">
        <v>0</v>
      </c>
      <c r="H24" s="8">
        <v>-1460.9</v>
      </c>
      <c r="I24" s="24"/>
      <c r="J24" s="8">
        <f t="shared" ref="J24" si="17">ROUND(E24*0.1,2)</f>
        <v>-146.09</v>
      </c>
      <c r="K24" s="8">
        <f t="shared" ref="K24" si="18">ROUND(J24*0.15,2)</f>
        <v>-21.91</v>
      </c>
      <c r="L24" s="8">
        <f t="shared" ref="L24" si="19">ROUND(J24*0.85,2)</f>
        <v>-124.18</v>
      </c>
    </row>
    <row r="25" spans="1:12" ht="15" customHeight="1" x14ac:dyDescent="0.25">
      <c r="A25" s="2">
        <f t="shared" si="8"/>
        <v>43484</v>
      </c>
      <c r="B25" s="8">
        <v>525000.25</v>
      </c>
      <c r="C25" s="8">
        <v>-10730.4</v>
      </c>
      <c r="D25" s="8">
        <v>-477130.05</v>
      </c>
      <c r="E25" s="8">
        <f t="shared" si="3"/>
        <v>37139.799999999988</v>
      </c>
      <c r="F25" s="24"/>
      <c r="G25" s="8">
        <v>0</v>
      </c>
      <c r="H25" s="8">
        <v>37139.800000000003</v>
      </c>
      <c r="I25" s="24"/>
      <c r="J25" s="8">
        <f t="shared" ref="J25" si="20">ROUND(E25*0.1,2)</f>
        <v>3713.98</v>
      </c>
      <c r="K25" s="8">
        <f t="shared" ref="K25" si="21">ROUND(J25*0.15,2)</f>
        <v>557.1</v>
      </c>
      <c r="L25" s="8">
        <f t="shared" ref="L25" si="22">ROUND(J25*0.85,2)</f>
        <v>3156.88</v>
      </c>
    </row>
    <row r="26" spans="1:12" ht="15" customHeight="1" x14ac:dyDescent="0.25">
      <c r="A26" s="2">
        <f t="shared" si="8"/>
        <v>43491</v>
      </c>
      <c r="B26" s="8">
        <v>433281.65</v>
      </c>
      <c r="C26" s="8">
        <v>-11836.25</v>
      </c>
      <c r="D26" s="8">
        <v>-537496.15</v>
      </c>
      <c r="E26" s="8">
        <f t="shared" si="3"/>
        <v>-116050.75</v>
      </c>
      <c r="F26" s="24"/>
      <c r="G26" s="8">
        <v>0</v>
      </c>
      <c r="H26" s="8">
        <v>-116050.75</v>
      </c>
      <c r="I26" s="24"/>
      <c r="J26" s="8">
        <f t="shared" ref="J26" si="23">ROUND(E26*0.1,2)</f>
        <v>-11605.08</v>
      </c>
      <c r="K26" s="8">
        <f t="shared" ref="K26" si="24">ROUND(J26*0.15,2)</f>
        <v>-1740.76</v>
      </c>
      <c r="L26" s="8">
        <f t="shared" ref="L26" si="25">ROUND(J26*0.85,2)</f>
        <v>-9864.32</v>
      </c>
    </row>
    <row r="27" spans="1:12" ht="15" customHeight="1" x14ac:dyDescent="0.25">
      <c r="A27" s="2">
        <f t="shared" si="8"/>
        <v>43498</v>
      </c>
      <c r="B27" s="8">
        <v>697605.49</v>
      </c>
      <c r="C27" s="8">
        <v>-15645.45</v>
      </c>
      <c r="D27" s="8">
        <v>-466169.25</v>
      </c>
      <c r="E27" s="8">
        <f t="shared" ref="E27" si="26">IF(B27+C27+D27=G27+H27,B27+C27+D27,"error")</f>
        <v>215790.79000000004</v>
      </c>
      <c r="F27" s="24"/>
      <c r="G27" s="8">
        <v>0</v>
      </c>
      <c r="H27" s="8">
        <v>215790.79</v>
      </c>
      <c r="I27" s="24"/>
      <c r="J27" s="8">
        <f t="shared" ref="J27" si="27">ROUND(E27*0.1,2)</f>
        <v>21579.08</v>
      </c>
      <c r="K27" s="8">
        <f t="shared" ref="K27" si="28">ROUND(J27*0.15,2)</f>
        <v>3236.86</v>
      </c>
      <c r="L27" s="8">
        <f t="shared" ref="L27" si="29">ROUND(J27*0.85,2)</f>
        <v>18342.22</v>
      </c>
    </row>
    <row r="28" spans="1:12" ht="15" customHeight="1" x14ac:dyDescent="0.25">
      <c r="A28" s="2">
        <f t="shared" si="8"/>
        <v>43505</v>
      </c>
      <c r="B28" s="8">
        <v>529662.47</v>
      </c>
      <c r="C28" s="8">
        <v>-17358.099999999999</v>
      </c>
      <c r="D28" s="8">
        <v>-576353.65</v>
      </c>
      <c r="E28" s="8">
        <f t="shared" ref="E28" si="30">IF(B28+C28+D28=G28+H28,B28+C28+D28,"error")</f>
        <v>-64049.280000000028</v>
      </c>
      <c r="F28" s="24"/>
      <c r="G28" s="8">
        <v>0</v>
      </c>
      <c r="H28" s="8">
        <v>-64049.279999999999</v>
      </c>
      <c r="I28" s="24"/>
      <c r="J28" s="8">
        <f t="shared" ref="J28" si="31">ROUND(E28*0.1,2)</f>
        <v>-6404.93</v>
      </c>
      <c r="K28" s="8">
        <f t="shared" ref="K28" si="32">ROUND(J28*0.15,2)</f>
        <v>-960.74</v>
      </c>
      <c r="L28" s="8">
        <f t="shared" ref="L28" si="33">ROUND(J28*0.85,2)</f>
        <v>-5444.19</v>
      </c>
    </row>
    <row r="29" spans="1:12" ht="15" customHeight="1" x14ac:dyDescent="0.25">
      <c r="A29" s="2">
        <f t="shared" si="8"/>
        <v>43512</v>
      </c>
      <c r="B29" s="8">
        <v>363396.3</v>
      </c>
      <c r="C29" s="8">
        <v>-5093.25</v>
      </c>
      <c r="D29" s="8">
        <v>-388937.9</v>
      </c>
      <c r="E29" s="8">
        <f t="shared" ref="E29" si="34">IF(B29+C29+D29=G29+H29,B29+C29+D29,"error")</f>
        <v>-30634.850000000035</v>
      </c>
      <c r="F29" s="24"/>
      <c r="G29" s="8">
        <v>0</v>
      </c>
      <c r="H29" s="8">
        <v>-30634.85</v>
      </c>
      <c r="I29" s="24"/>
      <c r="J29" s="8">
        <f t="shared" ref="J29" si="35">ROUND(E29*0.1,2)</f>
        <v>-3063.49</v>
      </c>
      <c r="K29" s="8">
        <f t="shared" ref="K29" si="36">ROUND(J29*0.15,2)</f>
        <v>-459.52</v>
      </c>
      <c r="L29" s="8">
        <f t="shared" ref="L29" si="37">ROUND(J29*0.85,2)</f>
        <v>-2603.9699999999998</v>
      </c>
    </row>
    <row r="30" spans="1:12" ht="15" customHeight="1" x14ac:dyDescent="0.25">
      <c r="A30" s="2">
        <f t="shared" si="8"/>
        <v>43519</v>
      </c>
      <c r="B30" s="8">
        <v>764269.1</v>
      </c>
      <c r="C30" s="8">
        <v>-16803</v>
      </c>
      <c r="D30" s="8">
        <v>-709660.25</v>
      </c>
      <c r="E30" s="8">
        <f t="shared" ref="E30" si="38">IF(B30+C30+D30=G30+H30,B30+C30+D30,"error")</f>
        <v>37805.849999999977</v>
      </c>
      <c r="F30" s="24"/>
      <c r="G30" s="8">
        <v>0</v>
      </c>
      <c r="H30" s="8">
        <v>37805.85</v>
      </c>
      <c r="I30" s="24"/>
      <c r="J30" s="8">
        <f t="shared" ref="J30" si="39">ROUND(E30*0.1,2)</f>
        <v>3780.59</v>
      </c>
      <c r="K30" s="8">
        <f t="shared" ref="K30" si="40">ROUND(J30*0.15,2)</f>
        <v>567.09</v>
      </c>
      <c r="L30" s="8">
        <f t="shared" ref="L30" si="41">ROUND(J30*0.85,2)</f>
        <v>3213.5</v>
      </c>
    </row>
    <row r="31" spans="1:12" ht="15" customHeight="1" x14ac:dyDescent="0.25">
      <c r="A31" s="2">
        <f t="shared" si="8"/>
        <v>43526</v>
      </c>
      <c r="B31" s="8">
        <v>487651.75</v>
      </c>
      <c r="C31" s="8">
        <v>-10918</v>
      </c>
      <c r="D31" s="8">
        <v>-375092.6</v>
      </c>
      <c r="E31" s="8">
        <f t="shared" ref="E31" si="42">IF(B31+C31+D31=G31+H31,B31+C31+D31,"error")</f>
        <v>101641.15000000002</v>
      </c>
      <c r="F31" s="24"/>
      <c r="G31" s="8">
        <v>0</v>
      </c>
      <c r="H31" s="8">
        <v>101641.15</v>
      </c>
      <c r="I31" s="24"/>
      <c r="J31" s="8">
        <f t="shared" ref="J31" si="43">ROUND(E31*0.1,2)</f>
        <v>10164.120000000001</v>
      </c>
      <c r="K31" s="8">
        <f t="shared" ref="K31" si="44">ROUND(J31*0.15,2)</f>
        <v>1524.62</v>
      </c>
      <c r="L31" s="8">
        <f t="shared" ref="L31" si="45">ROUND(J31*0.85,2)</f>
        <v>8639.5</v>
      </c>
    </row>
    <row r="32" spans="1:12" ht="15" customHeight="1" x14ac:dyDescent="0.25">
      <c r="A32" s="2">
        <f t="shared" si="8"/>
        <v>43533</v>
      </c>
      <c r="B32" s="8">
        <v>585561.15</v>
      </c>
      <c r="C32" s="8">
        <v>-11299.15</v>
      </c>
      <c r="D32" s="8">
        <v>-585644.19999999995</v>
      </c>
      <c r="E32" s="8">
        <f t="shared" ref="E32" si="46">IF(B32+C32+D32=G32+H32,B32+C32+D32,"error")</f>
        <v>-11382.199999999953</v>
      </c>
      <c r="F32" s="24"/>
      <c r="G32" s="8">
        <v>0</v>
      </c>
      <c r="H32" s="8">
        <v>-11382.2</v>
      </c>
      <c r="I32" s="24"/>
      <c r="J32" s="8">
        <f t="shared" ref="J32" si="47">ROUND(E32*0.1,2)</f>
        <v>-1138.22</v>
      </c>
      <c r="K32" s="8">
        <f t="shared" ref="K32" si="48">ROUND(J32*0.15,2)</f>
        <v>-170.73</v>
      </c>
      <c r="L32" s="8">
        <f t="shared" ref="L32" si="49">ROUND(J32*0.85,2)</f>
        <v>-967.49</v>
      </c>
    </row>
    <row r="33" spans="1:12" ht="15" customHeight="1" x14ac:dyDescent="0.25">
      <c r="A33" s="2">
        <f t="shared" si="8"/>
        <v>43540</v>
      </c>
      <c r="B33" s="8">
        <v>709716.2</v>
      </c>
      <c r="C33" s="8">
        <v>-17091.5</v>
      </c>
      <c r="D33" s="8">
        <v>-747348.2</v>
      </c>
      <c r="E33" s="8">
        <f t="shared" ref="E33" si="50">IF(B33+C33+D33=G33+H33,B33+C33+D33,"error")</f>
        <v>-54723.5</v>
      </c>
      <c r="F33" s="24"/>
      <c r="G33" s="8">
        <v>0</v>
      </c>
      <c r="H33" s="8">
        <v>-54723.5</v>
      </c>
      <c r="I33" s="24"/>
      <c r="J33" s="8">
        <f t="shared" ref="J33" si="51">ROUND(E33*0.1,2)</f>
        <v>-5472.35</v>
      </c>
      <c r="K33" s="8">
        <f t="shared" ref="K33" si="52">ROUND(J33*0.15,2)</f>
        <v>-820.85</v>
      </c>
      <c r="L33" s="8">
        <f t="shared" ref="L33" si="53">ROUND(J33*0.85,2)</f>
        <v>-4651.5</v>
      </c>
    </row>
    <row r="34" spans="1:12" ht="15" customHeight="1" x14ac:dyDescent="0.25">
      <c r="A34" s="2">
        <f t="shared" si="8"/>
        <v>43547</v>
      </c>
      <c r="B34" s="8">
        <v>1122385.05</v>
      </c>
      <c r="C34" s="8">
        <v>-23195.599999999999</v>
      </c>
      <c r="D34" s="8">
        <v>-814204.05</v>
      </c>
      <c r="E34" s="8">
        <f t="shared" ref="E34:E39" si="54">B34+C34+D34</f>
        <v>284985.39999999991</v>
      </c>
      <c r="F34" s="24"/>
      <c r="G34" s="8">
        <v>0</v>
      </c>
      <c r="H34" s="8">
        <v>284985.40000000002</v>
      </c>
      <c r="I34" s="24"/>
      <c r="J34" s="8">
        <f t="shared" ref="J34" si="55">ROUND(E34*0.1,2)</f>
        <v>28498.54</v>
      </c>
      <c r="K34" s="8">
        <f t="shared" ref="K34" si="56">ROUND(J34*0.15,2)</f>
        <v>4274.78</v>
      </c>
      <c r="L34" s="8">
        <f t="shared" ref="L34" si="57">ROUND(J34*0.85,2)</f>
        <v>24223.759999999998</v>
      </c>
    </row>
    <row r="35" spans="1:12" ht="15" customHeight="1" x14ac:dyDescent="0.25">
      <c r="A35" s="2">
        <f t="shared" si="8"/>
        <v>43554</v>
      </c>
      <c r="B35" s="8">
        <v>669984.1</v>
      </c>
      <c r="C35" s="8">
        <v>-16201.3</v>
      </c>
      <c r="D35" s="8">
        <v>-657148.35</v>
      </c>
      <c r="E35" s="8">
        <f t="shared" si="54"/>
        <v>-3365.5500000000466</v>
      </c>
      <c r="F35" s="24"/>
      <c r="G35" s="8">
        <v>0</v>
      </c>
      <c r="H35" s="8">
        <v>-3365.55</v>
      </c>
      <c r="I35" s="24"/>
      <c r="J35" s="8">
        <f t="shared" ref="J35" si="58">ROUND(E35*0.1,2)</f>
        <v>-336.56</v>
      </c>
      <c r="K35" s="8">
        <f t="shared" ref="K35" si="59">ROUND(J35*0.15,2)</f>
        <v>-50.48</v>
      </c>
      <c r="L35" s="8">
        <f t="shared" ref="L35" si="60">ROUND(J35*0.85,2)</f>
        <v>-286.08</v>
      </c>
    </row>
    <row r="36" spans="1:12" ht="15" customHeight="1" x14ac:dyDescent="0.25">
      <c r="A36" s="2">
        <f t="shared" si="8"/>
        <v>43561</v>
      </c>
      <c r="B36" s="8">
        <v>572816.85</v>
      </c>
      <c r="C36" s="8">
        <v>-15525.75</v>
      </c>
      <c r="D36" s="8">
        <v>-497507.9</v>
      </c>
      <c r="E36" s="8">
        <f t="shared" si="54"/>
        <v>59783.199999999953</v>
      </c>
      <c r="F36" s="24"/>
      <c r="G36" s="8">
        <v>0</v>
      </c>
      <c r="H36" s="8">
        <v>59783.199999999997</v>
      </c>
      <c r="I36" s="24"/>
      <c r="J36" s="8">
        <f t="shared" ref="J36" si="61">ROUND(E36*0.1,2)</f>
        <v>5978.32</v>
      </c>
      <c r="K36" s="8">
        <f t="shared" ref="K36" si="62">ROUND(J36*0.15,2)</f>
        <v>896.75</v>
      </c>
      <c r="L36" s="8">
        <f t="shared" ref="L36" si="63">ROUND(J36*0.85,2)</f>
        <v>5081.57</v>
      </c>
    </row>
    <row r="37" spans="1:12" ht="15" customHeight="1" x14ac:dyDescent="0.25">
      <c r="A37" s="2">
        <f t="shared" si="8"/>
        <v>43568</v>
      </c>
      <c r="B37" s="8">
        <v>446671.3</v>
      </c>
      <c r="C37" s="8">
        <v>-12948.3</v>
      </c>
      <c r="D37" s="8">
        <v>-436872.35</v>
      </c>
      <c r="E37" s="8">
        <f t="shared" si="54"/>
        <v>-3149.3499999999767</v>
      </c>
      <c r="F37" s="24"/>
      <c r="G37" s="8">
        <v>0</v>
      </c>
      <c r="H37" s="8">
        <v>-3149.35</v>
      </c>
      <c r="I37" s="24"/>
      <c r="J37" s="8">
        <f>ROUND(E37*0.1,2)-0.01</f>
        <v>-314.94</v>
      </c>
      <c r="K37" s="8">
        <f t="shared" ref="K37" si="64">ROUND(J37*0.15,2)</f>
        <v>-47.24</v>
      </c>
      <c r="L37" s="8">
        <f t="shared" ref="L37" si="65">ROUND(J37*0.85,2)</f>
        <v>-267.7</v>
      </c>
    </row>
    <row r="38" spans="1:12" ht="15" customHeight="1" x14ac:dyDescent="0.25">
      <c r="A38" s="2">
        <f t="shared" si="8"/>
        <v>43575</v>
      </c>
      <c r="B38" s="8">
        <v>528754.94999999995</v>
      </c>
      <c r="C38" s="8">
        <v>-7591</v>
      </c>
      <c r="D38" s="8">
        <v>-450059.5</v>
      </c>
      <c r="E38" s="8">
        <f t="shared" si="54"/>
        <v>71104.449999999953</v>
      </c>
      <c r="F38" s="24"/>
      <c r="G38" s="8">
        <v>0</v>
      </c>
      <c r="H38" s="8">
        <v>71104.45</v>
      </c>
      <c r="I38" s="24"/>
      <c r="J38" s="8">
        <f t="shared" ref="J38:J43" si="66">ROUND(E38*0.1,2)</f>
        <v>7110.45</v>
      </c>
      <c r="K38" s="8">
        <f t="shared" ref="K38" si="67">ROUND(J38*0.15,2)</f>
        <v>1066.57</v>
      </c>
      <c r="L38" s="8">
        <f t="shared" ref="L38" si="68">ROUND(J38*0.85,2)</f>
        <v>6043.88</v>
      </c>
    </row>
    <row r="39" spans="1:12" ht="15" customHeight="1" x14ac:dyDescent="0.25">
      <c r="A39" s="2">
        <f t="shared" si="8"/>
        <v>43582</v>
      </c>
      <c r="B39" s="8">
        <v>626925.44999999995</v>
      </c>
      <c r="C39" s="8">
        <v>-8915</v>
      </c>
      <c r="D39" s="8">
        <v>-643757.1</v>
      </c>
      <c r="E39" s="8">
        <f t="shared" si="54"/>
        <v>-25746.650000000023</v>
      </c>
      <c r="F39" s="24"/>
      <c r="G39" s="8">
        <v>0</v>
      </c>
      <c r="H39" s="8">
        <v>-25746.65</v>
      </c>
      <c r="I39" s="24"/>
      <c r="J39" s="8">
        <f t="shared" si="66"/>
        <v>-2574.67</v>
      </c>
      <c r="K39" s="8">
        <f t="shared" ref="K39" si="69">ROUND(J39*0.15,2)</f>
        <v>-386.2</v>
      </c>
      <c r="L39" s="8">
        <f t="shared" ref="L39" si="70">ROUND(J39*0.85,2)</f>
        <v>-2188.4699999999998</v>
      </c>
    </row>
    <row r="40" spans="1:12" ht="15" customHeight="1" x14ac:dyDescent="0.25">
      <c r="A40" s="2">
        <f t="shared" si="8"/>
        <v>43589</v>
      </c>
      <c r="B40" s="8">
        <v>643014.9</v>
      </c>
      <c r="C40" s="8">
        <v>-7598</v>
      </c>
      <c r="D40" s="8">
        <v>-483463.95</v>
      </c>
      <c r="E40" s="8">
        <f t="shared" ref="E40" si="71">B40+C40+D40</f>
        <v>151952.95000000001</v>
      </c>
      <c r="F40" s="24"/>
      <c r="G40" s="8">
        <v>0</v>
      </c>
      <c r="H40" s="8">
        <v>151952.95000000001</v>
      </c>
      <c r="I40" s="24"/>
      <c r="J40" s="8">
        <f t="shared" si="66"/>
        <v>15195.3</v>
      </c>
      <c r="K40" s="8">
        <f t="shared" ref="K40" si="72">ROUND(J40*0.15,2)</f>
        <v>2279.3000000000002</v>
      </c>
      <c r="L40" s="8">
        <f>ROUND(J40*0.85,2)-0.01</f>
        <v>12916</v>
      </c>
    </row>
    <row r="41" spans="1:12" ht="15" customHeight="1" x14ac:dyDescent="0.25">
      <c r="A41" s="2">
        <f t="shared" si="8"/>
        <v>43596</v>
      </c>
      <c r="B41" s="8">
        <v>536437.16</v>
      </c>
      <c r="C41" s="8">
        <v>-7373.06</v>
      </c>
      <c r="D41" s="8">
        <v>-568046.19999999995</v>
      </c>
      <c r="E41" s="8">
        <f t="shared" ref="E41" si="73">B41+C41+D41</f>
        <v>-38982.099999999977</v>
      </c>
      <c r="F41" s="24"/>
      <c r="G41" s="8">
        <v>0</v>
      </c>
      <c r="H41" s="8">
        <v>-38982.1</v>
      </c>
      <c r="I41" s="24"/>
      <c r="J41" s="8">
        <f t="shared" si="66"/>
        <v>-3898.21</v>
      </c>
      <c r="K41" s="8">
        <f t="shared" ref="K41" si="74">ROUND(J41*0.15,2)</f>
        <v>-584.73</v>
      </c>
      <c r="L41" s="8">
        <f>ROUND(J41*0.85,2)</f>
        <v>-3313.48</v>
      </c>
    </row>
    <row r="42" spans="1:12" ht="15" customHeight="1" x14ac:dyDescent="0.25">
      <c r="A42" s="2">
        <f t="shared" si="8"/>
        <v>43603</v>
      </c>
      <c r="B42" s="8">
        <v>525156.67000000004</v>
      </c>
      <c r="C42" s="8">
        <v>-9235.6200000000008</v>
      </c>
      <c r="D42" s="8">
        <v>-492070</v>
      </c>
      <c r="E42" s="8">
        <f t="shared" ref="E42" si="75">B42+C42+D42</f>
        <v>23851.050000000047</v>
      </c>
      <c r="F42" s="24"/>
      <c r="G42" s="8">
        <v>0</v>
      </c>
      <c r="H42" s="8">
        <v>23851.05</v>
      </c>
      <c r="I42" s="24"/>
      <c r="J42" s="8">
        <f t="shared" si="66"/>
        <v>2385.11</v>
      </c>
      <c r="K42" s="8">
        <f t="shared" ref="K42" si="76">ROUND(J42*0.15,2)</f>
        <v>357.77</v>
      </c>
      <c r="L42" s="8">
        <f>ROUND(J42*0.85,2)</f>
        <v>2027.34</v>
      </c>
    </row>
    <row r="43" spans="1:12" ht="15" customHeight="1" x14ac:dyDescent="0.25">
      <c r="A43" s="2">
        <f t="shared" si="8"/>
        <v>43610</v>
      </c>
      <c r="B43" s="8">
        <v>523735.2</v>
      </c>
      <c r="C43" s="8">
        <v>-6413</v>
      </c>
      <c r="D43" s="8">
        <v>-541929.1</v>
      </c>
      <c r="E43" s="8">
        <f t="shared" ref="E43" si="77">B43+C43+D43</f>
        <v>-24606.899999999965</v>
      </c>
      <c r="F43" s="24"/>
      <c r="G43" s="8">
        <v>0</v>
      </c>
      <c r="H43" s="8">
        <v>-24606.9</v>
      </c>
      <c r="I43" s="24"/>
      <c r="J43" s="8">
        <f t="shared" si="66"/>
        <v>-2460.69</v>
      </c>
      <c r="K43" s="8">
        <f t="shared" ref="K43" si="78">ROUND(J43*0.15,2)</f>
        <v>-369.1</v>
      </c>
      <c r="L43" s="8">
        <f>ROUND(J43*0.85,2)</f>
        <v>-2091.59</v>
      </c>
    </row>
    <row r="44" spans="1:12" ht="15" customHeight="1" x14ac:dyDescent="0.25">
      <c r="A44" s="2">
        <f t="shared" si="8"/>
        <v>43617</v>
      </c>
      <c r="B44" s="8">
        <v>617769.9</v>
      </c>
      <c r="C44" s="8">
        <v>-10011</v>
      </c>
      <c r="D44" s="8">
        <v>-497237.95</v>
      </c>
      <c r="E44" s="8">
        <f t="shared" ref="E44" si="79">B44+C44+D44</f>
        <v>110520.95000000001</v>
      </c>
      <c r="F44" s="24"/>
      <c r="G44" s="8">
        <v>0</v>
      </c>
      <c r="H44" s="8">
        <v>110520.95</v>
      </c>
      <c r="I44" s="24"/>
      <c r="J44" s="8">
        <f t="shared" ref="J44" si="80">ROUND(E44*0.1,2)</f>
        <v>11052.1</v>
      </c>
      <c r="K44" s="8">
        <f t="shared" ref="K44" si="81">ROUND(J44*0.15,2)</f>
        <v>1657.82</v>
      </c>
      <c r="L44" s="8">
        <f>ROUND(J44*0.85,2)-0.01</f>
        <v>9394.2800000000007</v>
      </c>
    </row>
    <row r="45" spans="1:12" ht="15" customHeight="1" x14ac:dyDescent="0.25">
      <c r="A45" s="2">
        <f t="shared" si="8"/>
        <v>43624</v>
      </c>
      <c r="B45" s="8">
        <v>610680.85</v>
      </c>
      <c r="C45" s="8">
        <v>-10446.299999999999</v>
      </c>
      <c r="D45" s="8">
        <v>-448172.2</v>
      </c>
      <c r="E45" s="8">
        <f t="shared" ref="E45" si="82">B45+C45+D45</f>
        <v>152062.34999999992</v>
      </c>
      <c r="F45" s="24"/>
      <c r="G45" s="8">
        <v>0</v>
      </c>
      <c r="H45" s="8">
        <v>152062.35</v>
      </c>
      <c r="I45" s="24"/>
      <c r="J45" s="8">
        <f t="shared" ref="J45" si="83">ROUND(E45*0.1,2)</f>
        <v>15206.24</v>
      </c>
      <c r="K45" s="8">
        <f t="shared" ref="K45" si="84">ROUND(J45*0.15,2)</f>
        <v>2280.94</v>
      </c>
      <c r="L45" s="8">
        <f>ROUND(J45*0.85,2)</f>
        <v>12925.3</v>
      </c>
    </row>
    <row r="46" spans="1:12" ht="15" customHeight="1" x14ac:dyDescent="0.25">
      <c r="A46" s="2">
        <f t="shared" si="8"/>
        <v>43631</v>
      </c>
      <c r="B46" s="8">
        <v>526152.9</v>
      </c>
      <c r="C46" s="8">
        <v>-9739.2000000000007</v>
      </c>
      <c r="D46" s="8">
        <v>-551001.15</v>
      </c>
      <c r="E46" s="8">
        <f t="shared" ref="E46" si="85">B46+C46+D46</f>
        <v>-34587.450000000012</v>
      </c>
      <c r="F46" s="24"/>
      <c r="G46" s="8">
        <v>0</v>
      </c>
      <c r="H46" s="8">
        <v>-34587.449999999997</v>
      </c>
      <c r="I46" s="24"/>
      <c r="J46" s="8">
        <f t="shared" ref="J46" si="86">ROUND(E46*0.1,2)</f>
        <v>-3458.75</v>
      </c>
      <c r="K46" s="8">
        <f t="shared" ref="K46" si="87">ROUND(J46*0.15,2)</f>
        <v>-518.80999999999995</v>
      </c>
      <c r="L46" s="8">
        <f>ROUND(J46*0.85,2)</f>
        <v>-2939.94</v>
      </c>
    </row>
    <row r="47" spans="1:12" ht="15" customHeight="1" x14ac:dyDescent="0.25">
      <c r="A47" s="2">
        <f t="shared" si="8"/>
        <v>43638</v>
      </c>
      <c r="B47" s="8">
        <v>387416.91</v>
      </c>
      <c r="C47" s="8">
        <v>-5589.2</v>
      </c>
      <c r="D47" s="8">
        <v>-350698.2</v>
      </c>
      <c r="E47" s="8">
        <f t="shared" ref="E47" si="88">B47+C47+D47</f>
        <v>31129.509999999951</v>
      </c>
      <c r="F47" s="24"/>
      <c r="G47" s="8">
        <v>0</v>
      </c>
      <c r="H47" s="8">
        <v>31129.51</v>
      </c>
      <c r="I47" s="24"/>
      <c r="J47" s="8">
        <f t="shared" ref="J47" si="89">ROUND(E47*0.1,2)</f>
        <v>3112.95</v>
      </c>
      <c r="K47" s="8">
        <f t="shared" ref="K47" si="90">ROUND(J47*0.15,2)</f>
        <v>466.94</v>
      </c>
      <c r="L47" s="8">
        <f>ROUND(J47*0.85,2)</f>
        <v>2646.01</v>
      </c>
    </row>
    <row r="48" spans="1:12" ht="15" customHeight="1" x14ac:dyDescent="0.25">
      <c r="A48" s="2">
        <f t="shared" si="8"/>
        <v>43645</v>
      </c>
      <c r="B48" s="8">
        <v>351475.8</v>
      </c>
      <c r="C48" s="8">
        <v>-7012.3</v>
      </c>
      <c r="D48" s="8">
        <v>-338115.65</v>
      </c>
      <c r="E48" s="8">
        <f t="shared" ref="E48" si="91">B48+C48+D48</f>
        <v>6347.8499999999767</v>
      </c>
      <c r="F48" s="24"/>
      <c r="G48" s="8">
        <v>0</v>
      </c>
      <c r="H48" s="8">
        <v>6347.85</v>
      </c>
      <c r="I48" s="24"/>
      <c r="J48" s="8">
        <f>ROUND(E48*0.1,2)+0.01</f>
        <v>634.79</v>
      </c>
      <c r="K48" s="8">
        <f t="shared" ref="K48" si="92">ROUND(J48*0.15,2)</f>
        <v>95.22</v>
      </c>
      <c r="L48" s="8">
        <f>ROUND(J48*0.85,2)</f>
        <v>539.57000000000005</v>
      </c>
    </row>
    <row r="49" spans="1:12" ht="15" customHeight="1" x14ac:dyDescent="0.25">
      <c r="A49" s="2" t="s">
        <v>19</v>
      </c>
      <c r="B49" s="8">
        <v>57238.65</v>
      </c>
      <c r="C49" s="8">
        <v>-1685</v>
      </c>
      <c r="D49" s="8">
        <v>-63363.45</v>
      </c>
      <c r="E49" s="8">
        <f t="shared" ref="E49" si="93">B49+C49+D49</f>
        <v>-7809.7999999999956</v>
      </c>
      <c r="F49" s="24"/>
      <c r="G49" s="8">
        <v>0</v>
      </c>
      <c r="H49" s="8">
        <v>-7809.8</v>
      </c>
      <c r="I49" s="24"/>
      <c r="J49" s="8">
        <f>ROUND(E49*0.1,2)</f>
        <v>-780.98</v>
      </c>
      <c r="K49" s="8">
        <f t="shared" ref="K49" si="94">ROUND(J49*0.15,2)</f>
        <v>-117.15</v>
      </c>
      <c r="L49" s="8">
        <f>ROUND(J49*0.85,2)</f>
        <v>-663.83</v>
      </c>
    </row>
    <row r="50" spans="1:12" ht="15" customHeight="1" x14ac:dyDescent="0.25">
      <c r="J50" s="9"/>
      <c r="K50" s="9"/>
      <c r="L50" s="9"/>
    </row>
    <row r="51" spans="1:12" ht="15" customHeight="1" thickBot="1" x14ac:dyDescent="0.3">
      <c r="B51" s="10">
        <f>SUM(B5:B50)</f>
        <v>18749976.959999997</v>
      </c>
      <c r="C51" s="10">
        <f t="shared" ref="C51:L51" si="95">SUM(C5:C50)</f>
        <v>-505751.72999999992</v>
      </c>
      <c r="D51" s="10">
        <f t="shared" si="95"/>
        <v>-16612663.949999997</v>
      </c>
      <c r="E51" s="10">
        <f t="shared" si="95"/>
        <v>1631561.2799999996</v>
      </c>
      <c r="F51" s="24"/>
      <c r="G51" s="10">
        <f>SUM(G5:G50)</f>
        <v>0</v>
      </c>
      <c r="H51" s="10">
        <f>SUM(H5:H50)</f>
        <v>1631561.2800000003</v>
      </c>
      <c r="I51" s="24"/>
      <c r="J51" s="10">
        <f t="shared" si="95"/>
        <v>163156.14999999997</v>
      </c>
      <c r="K51" s="10">
        <f t="shared" si="95"/>
        <v>24473.479999999996</v>
      </c>
      <c r="L51" s="10">
        <f t="shared" si="95"/>
        <v>138682.66999999998</v>
      </c>
    </row>
    <row r="52" spans="1:12" ht="15" customHeight="1" thickTop="1" x14ac:dyDescent="0.25"/>
    <row r="53" spans="1:12" ht="15" customHeight="1" x14ac:dyDescent="0.25">
      <c r="A53" s="22" t="s">
        <v>14</v>
      </c>
    </row>
    <row r="54" spans="1:12" ht="15" customHeight="1" x14ac:dyDescent="0.25">
      <c r="A54" s="22" t="s">
        <v>20</v>
      </c>
      <c r="B54" s="21"/>
      <c r="C54" s="21"/>
      <c r="F54" s="1"/>
      <c r="I54" s="1"/>
    </row>
  </sheetData>
  <mergeCells count="2">
    <mergeCell ref="A1:L1"/>
    <mergeCell ref="J2:L2"/>
  </mergeCells>
  <pageMargins left="0.5" right="0.5" top="0.25" bottom="0.25" header="0" footer="0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Normal="100" workbookViewId="0">
      <pane ySplit="3" topLeftCell="A16" activePane="bottomLeft" state="frozen"/>
      <selection pane="bottomLeft" activeCell="A51" sqref="A51"/>
    </sheetView>
  </sheetViews>
  <sheetFormatPr defaultColWidth="10.7109375" defaultRowHeight="15" customHeight="1" x14ac:dyDescent="0.25"/>
  <cols>
    <col min="1" max="1" width="11.7109375" style="2" customWidth="1"/>
    <col min="2" max="5" width="15.7109375" style="1" customWidth="1"/>
    <col min="6" max="6" width="4.7109375" style="23" customWidth="1"/>
    <col min="7" max="8" width="15.7109375" style="1" customWidth="1"/>
    <col min="9" max="9" width="4.7109375" style="23" customWidth="1"/>
    <col min="10" max="12" width="15.7109375" style="1" customWidth="1"/>
    <col min="13" max="16384" width="10.7109375" style="1"/>
  </cols>
  <sheetData>
    <row r="1" spans="1:12" ht="15" customHeight="1" x14ac:dyDescent="0.25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B2" s="17"/>
      <c r="C2" s="17"/>
      <c r="D2" s="17"/>
      <c r="E2" s="17"/>
      <c r="F2" s="25"/>
      <c r="G2" s="19"/>
      <c r="H2" s="19"/>
      <c r="I2" s="25"/>
      <c r="J2" s="21"/>
      <c r="K2" s="21"/>
      <c r="L2" s="21"/>
    </row>
    <row r="3" spans="1:12" s="7" customFormat="1" ht="25.5" x14ac:dyDescent="0.2">
      <c r="A3" s="4"/>
      <c r="B3" s="6" t="s">
        <v>0</v>
      </c>
      <c r="C3" s="5" t="s">
        <v>2</v>
      </c>
      <c r="D3" s="6" t="s">
        <v>1</v>
      </c>
      <c r="E3" s="6" t="s">
        <v>11</v>
      </c>
      <c r="F3" s="26"/>
      <c r="G3" s="6" t="s">
        <v>12</v>
      </c>
      <c r="H3" s="6" t="s">
        <v>13</v>
      </c>
      <c r="I3" s="26"/>
      <c r="J3" s="6" t="s">
        <v>15</v>
      </c>
      <c r="K3" s="5" t="s">
        <v>16</v>
      </c>
      <c r="L3" s="6" t="s">
        <v>17</v>
      </c>
    </row>
    <row r="5" spans="1:12" ht="15" customHeight="1" x14ac:dyDescent="0.25">
      <c r="A5" s="2">
        <v>43344</v>
      </c>
      <c r="B5" s="8">
        <v>0</v>
      </c>
      <c r="C5" s="8">
        <v>0</v>
      </c>
      <c r="D5" s="8">
        <v>0</v>
      </c>
      <c r="E5" s="8">
        <f>IF(B5+C5+D5=G5+H5,B5+C5+D5,"error")</f>
        <v>0</v>
      </c>
      <c r="F5" s="24"/>
      <c r="G5" s="8">
        <v>0</v>
      </c>
      <c r="H5" s="8">
        <v>0</v>
      </c>
      <c r="I5" s="24"/>
      <c r="J5" s="8">
        <f t="shared" ref="J5:J21" si="0">ROUND(E5*0.1,2)</f>
        <v>0</v>
      </c>
      <c r="K5" s="8">
        <f t="shared" ref="K5:K21" si="1">ROUND(J5*0.15,2)</f>
        <v>0</v>
      </c>
      <c r="L5" s="8">
        <f t="shared" ref="L5:L21" si="2">ROUND(J5*0.85,2)</f>
        <v>0</v>
      </c>
    </row>
    <row r="6" spans="1:12" ht="15" customHeight="1" x14ac:dyDescent="0.25">
      <c r="A6" s="2">
        <f>A5+7</f>
        <v>43351</v>
      </c>
      <c r="B6" s="8">
        <v>0</v>
      </c>
      <c r="C6" s="8">
        <v>0</v>
      </c>
      <c r="D6" s="8">
        <v>0</v>
      </c>
      <c r="E6" s="8">
        <f t="shared" ref="E6:E22" si="3">IF(B6+C6+D6=G6+H6,B6+C6+D6,"error")</f>
        <v>0</v>
      </c>
      <c r="F6" s="24"/>
      <c r="G6" s="8">
        <v>0</v>
      </c>
      <c r="H6" s="8">
        <v>0</v>
      </c>
      <c r="I6" s="24"/>
      <c r="J6" s="8">
        <f t="shared" si="0"/>
        <v>0</v>
      </c>
      <c r="K6" s="8">
        <f t="shared" si="1"/>
        <v>0</v>
      </c>
      <c r="L6" s="8">
        <f t="shared" si="2"/>
        <v>0</v>
      </c>
    </row>
    <row r="7" spans="1:12" ht="15" customHeight="1" x14ac:dyDescent="0.25">
      <c r="A7" s="2">
        <f t="shared" ref="A7:A48" si="4">A6+7</f>
        <v>43358</v>
      </c>
      <c r="B7" s="8">
        <v>0</v>
      </c>
      <c r="C7" s="8">
        <v>0</v>
      </c>
      <c r="D7" s="8">
        <v>0</v>
      </c>
      <c r="E7" s="8">
        <f t="shared" si="3"/>
        <v>0</v>
      </c>
      <c r="F7" s="24"/>
      <c r="G7" s="8">
        <v>0</v>
      </c>
      <c r="H7" s="8">
        <v>0</v>
      </c>
      <c r="I7" s="24"/>
      <c r="J7" s="8">
        <f t="shared" si="0"/>
        <v>0</v>
      </c>
      <c r="K7" s="8">
        <f t="shared" si="1"/>
        <v>0</v>
      </c>
      <c r="L7" s="8">
        <f t="shared" si="2"/>
        <v>0</v>
      </c>
    </row>
    <row r="8" spans="1:12" ht="15" customHeight="1" x14ac:dyDescent="0.25">
      <c r="A8" s="2">
        <f t="shared" si="4"/>
        <v>43365</v>
      </c>
      <c r="B8" s="8">
        <v>0</v>
      </c>
      <c r="C8" s="8">
        <v>0</v>
      </c>
      <c r="D8" s="8">
        <v>0</v>
      </c>
      <c r="E8" s="8">
        <f t="shared" si="3"/>
        <v>0</v>
      </c>
      <c r="F8" s="24"/>
      <c r="G8" s="8">
        <v>0</v>
      </c>
      <c r="H8" s="8">
        <v>0</v>
      </c>
      <c r="I8" s="24"/>
      <c r="J8" s="8">
        <f t="shared" si="0"/>
        <v>0</v>
      </c>
      <c r="K8" s="8">
        <f t="shared" si="1"/>
        <v>0</v>
      </c>
      <c r="L8" s="8">
        <f t="shared" si="2"/>
        <v>0</v>
      </c>
    </row>
    <row r="9" spans="1:12" ht="15" customHeight="1" x14ac:dyDescent="0.25">
      <c r="A9" s="2">
        <f t="shared" si="4"/>
        <v>43372</v>
      </c>
      <c r="B9" s="8">
        <v>0</v>
      </c>
      <c r="C9" s="8">
        <v>0</v>
      </c>
      <c r="D9" s="8">
        <v>0</v>
      </c>
      <c r="E9" s="8">
        <f t="shared" si="3"/>
        <v>0</v>
      </c>
      <c r="F9" s="24"/>
      <c r="G9" s="8">
        <v>0</v>
      </c>
      <c r="H9" s="8">
        <v>0</v>
      </c>
      <c r="I9" s="24"/>
      <c r="J9" s="8">
        <f t="shared" si="0"/>
        <v>0</v>
      </c>
      <c r="K9" s="8">
        <f t="shared" si="1"/>
        <v>0</v>
      </c>
      <c r="L9" s="8">
        <f t="shared" si="2"/>
        <v>0</v>
      </c>
    </row>
    <row r="10" spans="1:12" ht="15" customHeight="1" x14ac:dyDescent="0.25">
      <c r="A10" s="2">
        <f t="shared" si="4"/>
        <v>43379</v>
      </c>
      <c r="B10" s="8">
        <v>0</v>
      </c>
      <c r="C10" s="8">
        <v>0</v>
      </c>
      <c r="D10" s="8">
        <v>0</v>
      </c>
      <c r="E10" s="8">
        <f t="shared" si="3"/>
        <v>0</v>
      </c>
      <c r="F10" s="24"/>
      <c r="G10" s="8">
        <v>0</v>
      </c>
      <c r="H10" s="8">
        <v>0</v>
      </c>
      <c r="I10" s="24"/>
      <c r="J10" s="8">
        <f t="shared" si="0"/>
        <v>0</v>
      </c>
      <c r="K10" s="8">
        <f t="shared" si="1"/>
        <v>0</v>
      </c>
      <c r="L10" s="8">
        <f t="shared" si="2"/>
        <v>0</v>
      </c>
    </row>
    <row r="11" spans="1:12" ht="15" customHeight="1" x14ac:dyDescent="0.25">
      <c r="A11" s="2">
        <f t="shared" si="4"/>
        <v>43386</v>
      </c>
      <c r="B11" s="8">
        <v>0</v>
      </c>
      <c r="C11" s="8">
        <v>0</v>
      </c>
      <c r="D11" s="8">
        <v>0</v>
      </c>
      <c r="E11" s="8">
        <f t="shared" si="3"/>
        <v>0</v>
      </c>
      <c r="F11" s="24"/>
      <c r="G11" s="8">
        <v>0</v>
      </c>
      <c r="H11" s="8">
        <v>0</v>
      </c>
      <c r="I11" s="24"/>
      <c r="J11" s="8">
        <f t="shared" si="0"/>
        <v>0</v>
      </c>
      <c r="K11" s="8">
        <f t="shared" si="1"/>
        <v>0</v>
      </c>
      <c r="L11" s="8">
        <f t="shared" si="2"/>
        <v>0</v>
      </c>
    </row>
    <row r="12" spans="1:12" ht="15" customHeight="1" x14ac:dyDescent="0.25">
      <c r="A12" s="2">
        <f t="shared" si="4"/>
        <v>43393</v>
      </c>
      <c r="B12" s="8">
        <v>0</v>
      </c>
      <c r="C12" s="8">
        <v>0</v>
      </c>
      <c r="D12" s="8">
        <v>0</v>
      </c>
      <c r="E12" s="8">
        <f t="shared" si="3"/>
        <v>0</v>
      </c>
      <c r="F12" s="24"/>
      <c r="G12" s="8">
        <v>0</v>
      </c>
      <c r="H12" s="8">
        <v>0</v>
      </c>
      <c r="I12" s="24"/>
      <c r="J12" s="8">
        <f t="shared" si="0"/>
        <v>0</v>
      </c>
      <c r="K12" s="8">
        <f t="shared" si="1"/>
        <v>0</v>
      </c>
      <c r="L12" s="8">
        <f t="shared" si="2"/>
        <v>0</v>
      </c>
    </row>
    <row r="13" spans="1:12" ht="15" customHeight="1" x14ac:dyDescent="0.25">
      <c r="A13" s="2">
        <f t="shared" si="4"/>
        <v>43400</v>
      </c>
      <c r="B13" s="8">
        <v>0</v>
      </c>
      <c r="C13" s="8">
        <v>0</v>
      </c>
      <c r="D13" s="8">
        <v>0</v>
      </c>
      <c r="E13" s="8">
        <f t="shared" si="3"/>
        <v>0</v>
      </c>
      <c r="F13" s="24"/>
      <c r="G13" s="8">
        <v>0</v>
      </c>
      <c r="H13" s="8">
        <v>0</v>
      </c>
      <c r="I13" s="24"/>
      <c r="J13" s="8">
        <f t="shared" si="0"/>
        <v>0</v>
      </c>
      <c r="K13" s="8">
        <f t="shared" si="1"/>
        <v>0</v>
      </c>
      <c r="L13" s="8">
        <f t="shared" si="2"/>
        <v>0</v>
      </c>
    </row>
    <row r="14" spans="1:12" ht="15" customHeight="1" x14ac:dyDescent="0.25">
      <c r="A14" s="2">
        <f t="shared" si="4"/>
        <v>43407</v>
      </c>
      <c r="B14" s="8">
        <v>0</v>
      </c>
      <c r="C14" s="8">
        <v>0</v>
      </c>
      <c r="D14" s="8">
        <v>0</v>
      </c>
      <c r="E14" s="8">
        <f t="shared" si="3"/>
        <v>0</v>
      </c>
      <c r="F14" s="24"/>
      <c r="G14" s="8">
        <v>0</v>
      </c>
      <c r="H14" s="8">
        <v>0</v>
      </c>
      <c r="I14" s="24"/>
      <c r="J14" s="8">
        <f t="shared" si="0"/>
        <v>0</v>
      </c>
      <c r="K14" s="8">
        <f t="shared" si="1"/>
        <v>0</v>
      </c>
      <c r="L14" s="8">
        <f t="shared" si="2"/>
        <v>0</v>
      </c>
    </row>
    <row r="15" spans="1:12" ht="15" customHeight="1" x14ac:dyDescent="0.25">
      <c r="A15" s="2">
        <f t="shared" si="4"/>
        <v>43414</v>
      </c>
      <c r="B15" s="8">
        <v>0</v>
      </c>
      <c r="C15" s="8">
        <v>0</v>
      </c>
      <c r="D15" s="8">
        <v>0</v>
      </c>
      <c r="E15" s="8">
        <f t="shared" si="3"/>
        <v>0</v>
      </c>
      <c r="F15" s="24"/>
      <c r="G15" s="8">
        <v>0</v>
      </c>
      <c r="H15" s="8">
        <v>0</v>
      </c>
      <c r="I15" s="24"/>
      <c r="J15" s="8">
        <f t="shared" si="0"/>
        <v>0</v>
      </c>
      <c r="K15" s="8">
        <f t="shared" si="1"/>
        <v>0</v>
      </c>
      <c r="L15" s="8">
        <f t="shared" si="2"/>
        <v>0</v>
      </c>
    </row>
    <row r="16" spans="1:12" ht="15" customHeight="1" x14ac:dyDescent="0.25">
      <c r="A16" s="2">
        <f t="shared" si="4"/>
        <v>43421</v>
      </c>
      <c r="B16" s="8">
        <v>0</v>
      </c>
      <c r="C16" s="8">
        <v>0</v>
      </c>
      <c r="D16" s="8">
        <v>0</v>
      </c>
      <c r="E16" s="8">
        <f t="shared" si="3"/>
        <v>0</v>
      </c>
      <c r="F16" s="24"/>
      <c r="G16" s="8">
        <v>0</v>
      </c>
      <c r="H16" s="8">
        <v>0</v>
      </c>
      <c r="I16" s="24"/>
      <c r="J16" s="8">
        <f t="shared" si="0"/>
        <v>0</v>
      </c>
      <c r="K16" s="8">
        <f t="shared" si="1"/>
        <v>0</v>
      </c>
      <c r="L16" s="8">
        <f t="shared" si="2"/>
        <v>0</v>
      </c>
    </row>
    <row r="17" spans="1:12" ht="15" customHeight="1" x14ac:dyDescent="0.25">
      <c r="A17" s="2">
        <f t="shared" si="4"/>
        <v>43428</v>
      </c>
      <c r="B17" s="8">
        <v>0</v>
      </c>
      <c r="C17" s="8">
        <v>0</v>
      </c>
      <c r="D17" s="8">
        <v>0</v>
      </c>
      <c r="E17" s="8">
        <f t="shared" si="3"/>
        <v>0</v>
      </c>
      <c r="F17" s="24"/>
      <c r="G17" s="8">
        <v>0</v>
      </c>
      <c r="H17" s="8">
        <v>0</v>
      </c>
      <c r="I17" s="24"/>
      <c r="J17" s="8">
        <f t="shared" si="0"/>
        <v>0</v>
      </c>
      <c r="K17" s="8">
        <f t="shared" si="1"/>
        <v>0</v>
      </c>
      <c r="L17" s="8">
        <f t="shared" si="2"/>
        <v>0</v>
      </c>
    </row>
    <row r="18" spans="1:12" ht="15" customHeight="1" x14ac:dyDescent="0.25">
      <c r="A18" s="2">
        <f t="shared" si="4"/>
        <v>43435</v>
      </c>
      <c r="B18" s="8">
        <v>0</v>
      </c>
      <c r="C18" s="8">
        <v>0</v>
      </c>
      <c r="D18" s="8">
        <v>0</v>
      </c>
      <c r="E18" s="8">
        <f t="shared" si="3"/>
        <v>0</v>
      </c>
      <c r="F18" s="24"/>
      <c r="G18" s="8">
        <v>0</v>
      </c>
      <c r="H18" s="8">
        <v>0</v>
      </c>
      <c r="I18" s="24"/>
      <c r="J18" s="8">
        <f t="shared" si="0"/>
        <v>0</v>
      </c>
      <c r="K18" s="8">
        <f t="shared" si="1"/>
        <v>0</v>
      </c>
      <c r="L18" s="8">
        <f t="shared" si="2"/>
        <v>0</v>
      </c>
    </row>
    <row r="19" spans="1:12" ht="15" customHeight="1" x14ac:dyDescent="0.25">
      <c r="A19" s="2">
        <f t="shared" si="4"/>
        <v>43442</v>
      </c>
      <c r="B19" s="8">
        <v>0</v>
      </c>
      <c r="C19" s="8">
        <v>0</v>
      </c>
      <c r="D19" s="8">
        <v>0</v>
      </c>
      <c r="E19" s="8">
        <f t="shared" si="3"/>
        <v>0</v>
      </c>
      <c r="F19" s="24"/>
      <c r="G19" s="8">
        <v>0</v>
      </c>
      <c r="H19" s="8">
        <v>0</v>
      </c>
      <c r="I19" s="24"/>
      <c r="J19" s="8">
        <f t="shared" si="0"/>
        <v>0</v>
      </c>
      <c r="K19" s="8">
        <f t="shared" si="1"/>
        <v>0</v>
      </c>
      <c r="L19" s="8">
        <f t="shared" si="2"/>
        <v>0</v>
      </c>
    </row>
    <row r="20" spans="1:12" ht="15" customHeight="1" x14ac:dyDescent="0.25">
      <c r="A20" s="2">
        <f t="shared" si="4"/>
        <v>43449</v>
      </c>
      <c r="B20" s="8">
        <v>0</v>
      </c>
      <c r="C20" s="8">
        <v>0</v>
      </c>
      <c r="D20" s="8">
        <v>0</v>
      </c>
      <c r="E20" s="8">
        <f t="shared" si="3"/>
        <v>0</v>
      </c>
      <c r="F20" s="24"/>
      <c r="G20" s="8">
        <v>0</v>
      </c>
      <c r="H20" s="8">
        <v>0</v>
      </c>
      <c r="I20" s="24"/>
      <c r="J20" s="8">
        <f t="shared" si="0"/>
        <v>0</v>
      </c>
      <c r="K20" s="8">
        <f t="shared" si="1"/>
        <v>0</v>
      </c>
      <c r="L20" s="8">
        <f t="shared" si="2"/>
        <v>0</v>
      </c>
    </row>
    <row r="21" spans="1:12" ht="15" customHeight="1" x14ac:dyDescent="0.25">
      <c r="A21" s="2">
        <f t="shared" si="4"/>
        <v>43456</v>
      </c>
      <c r="B21" s="8">
        <v>0</v>
      </c>
      <c r="C21" s="8">
        <v>0</v>
      </c>
      <c r="D21" s="8">
        <v>0</v>
      </c>
      <c r="E21" s="8">
        <f t="shared" si="3"/>
        <v>0</v>
      </c>
      <c r="F21" s="24"/>
      <c r="G21" s="8">
        <v>0</v>
      </c>
      <c r="H21" s="8">
        <v>0</v>
      </c>
      <c r="I21" s="24"/>
      <c r="J21" s="8">
        <f t="shared" si="0"/>
        <v>0</v>
      </c>
      <c r="K21" s="8">
        <f t="shared" si="1"/>
        <v>0</v>
      </c>
      <c r="L21" s="8">
        <f t="shared" si="2"/>
        <v>0</v>
      </c>
    </row>
    <row r="22" spans="1:12" ht="15" customHeight="1" x14ac:dyDescent="0.25">
      <c r="A22" s="2">
        <f t="shared" si="4"/>
        <v>43463</v>
      </c>
      <c r="B22" s="8">
        <v>225097.29</v>
      </c>
      <c r="C22" s="8">
        <v>-11510</v>
      </c>
      <c r="D22" s="8">
        <v>-115472.1</v>
      </c>
      <c r="E22" s="8">
        <f t="shared" si="3"/>
        <v>98115.19</v>
      </c>
      <c r="F22" s="24"/>
      <c r="G22" s="8">
        <v>18965.14</v>
      </c>
      <c r="H22" s="8">
        <v>79150.05</v>
      </c>
      <c r="I22" s="24"/>
      <c r="J22" s="8">
        <f t="shared" ref="J22:J27" si="5">ROUND(E22*0.1,2)</f>
        <v>9811.52</v>
      </c>
      <c r="K22" s="8">
        <f t="shared" ref="K22" si="6">ROUND(J22*0.15,2)</f>
        <v>1471.73</v>
      </c>
      <c r="L22" s="8">
        <f t="shared" ref="L22:L27" si="7">ROUND(J22*0.85,2)</f>
        <v>8339.7900000000009</v>
      </c>
    </row>
    <row r="23" spans="1:12" ht="15" customHeight="1" x14ac:dyDescent="0.25">
      <c r="A23" s="2">
        <f t="shared" si="4"/>
        <v>43470</v>
      </c>
      <c r="B23" s="8">
        <v>590576.91</v>
      </c>
      <c r="C23" s="8">
        <v>-11204</v>
      </c>
      <c r="D23" s="8">
        <v>-518970.1</v>
      </c>
      <c r="E23" s="8">
        <f t="shared" ref="E23:E28" si="8">SUM(B23:D23)</f>
        <v>60402.810000000056</v>
      </c>
      <c r="F23" s="24"/>
      <c r="G23" s="8">
        <v>29581.96</v>
      </c>
      <c r="H23" s="8">
        <v>30820.85</v>
      </c>
      <c r="I23" s="24"/>
      <c r="J23" s="8">
        <f t="shared" si="5"/>
        <v>6040.28</v>
      </c>
      <c r="K23" s="8">
        <f t="shared" ref="K23" si="9">ROUND(J23*0.15,2)</f>
        <v>906.04</v>
      </c>
      <c r="L23" s="8">
        <f t="shared" si="7"/>
        <v>5134.24</v>
      </c>
    </row>
    <row r="24" spans="1:12" ht="15" customHeight="1" x14ac:dyDescent="0.25">
      <c r="A24" s="2">
        <f t="shared" si="4"/>
        <v>43477</v>
      </c>
      <c r="B24" s="8">
        <v>551181.06999999995</v>
      </c>
      <c r="C24" s="8">
        <v>-2594.7399999999998</v>
      </c>
      <c r="D24" s="8">
        <v>-502022.35</v>
      </c>
      <c r="E24" s="8">
        <f t="shared" si="8"/>
        <v>46563.979999999981</v>
      </c>
      <c r="F24" s="24"/>
      <c r="G24" s="8">
        <v>12822.83</v>
      </c>
      <c r="H24" s="8">
        <v>33741.15</v>
      </c>
      <c r="I24" s="24"/>
      <c r="J24" s="8">
        <f t="shared" si="5"/>
        <v>4656.3999999999996</v>
      </c>
      <c r="K24" s="8">
        <f t="shared" ref="K24" si="10">ROUND(J24*0.15,2)</f>
        <v>698.46</v>
      </c>
      <c r="L24" s="8">
        <f t="shared" si="7"/>
        <v>3957.94</v>
      </c>
    </row>
    <row r="25" spans="1:12" ht="15" customHeight="1" x14ac:dyDescent="0.25">
      <c r="A25" s="2">
        <f t="shared" si="4"/>
        <v>43484</v>
      </c>
      <c r="B25" s="8">
        <v>530985.94999999995</v>
      </c>
      <c r="C25" s="8">
        <v>-4782.5</v>
      </c>
      <c r="D25" s="8">
        <v>-466598.08</v>
      </c>
      <c r="E25" s="8">
        <f t="shared" si="8"/>
        <v>59605.369999999937</v>
      </c>
      <c r="F25" s="24"/>
      <c r="G25" s="8">
        <v>44167.71</v>
      </c>
      <c r="H25" s="8">
        <v>15437.66</v>
      </c>
      <c r="I25" s="24"/>
      <c r="J25" s="8">
        <f t="shared" si="5"/>
        <v>5960.54</v>
      </c>
      <c r="K25" s="8">
        <f t="shared" ref="K25" si="11">ROUND(J25*0.15,2)</f>
        <v>894.08</v>
      </c>
      <c r="L25" s="8">
        <f t="shared" si="7"/>
        <v>5066.46</v>
      </c>
    </row>
    <row r="26" spans="1:12" ht="15" customHeight="1" x14ac:dyDescent="0.25">
      <c r="A26" s="2">
        <f t="shared" si="4"/>
        <v>43491</v>
      </c>
      <c r="B26" s="8">
        <v>547300.39</v>
      </c>
      <c r="C26" s="8">
        <v>-2559</v>
      </c>
      <c r="D26" s="8">
        <v>-524861.35</v>
      </c>
      <c r="E26" s="8">
        <f t="shared" si="8"/>
        <v>19880.040000000037</v>
      </c>
      <c r="F26" s="24"/>
      <c r="G26" s="8">
        <v>17641.689999999999</v>
      </c>
      <c r="H26" s="8">
        <v>2238.35</v>
      </c>
      <c r="I26" s="24"/>
      <c r="J26" s="8">
        <f t="shared" si="5"/>
        <v>1988</v>
      </c>
      <c r="K26" s="8">
        <f t="shared" ref="K26" si="12">ROUND(J26*0.15,2)</f>
        <v>298.2</v>
      </c>
      <c r="L26" s="8">
        <f t="shared" si="7"/>
        <v>1689.8</v>
      </c>
    </row>
    <row r="27" spans="1:12" ht="15" customHeight="1" x14ac:dyDescent="0.25">
      <c r="A27" s="2">
        <f t="shared" si="4"/>
        <v>43498</v>
      </c>
      <c r="B27" s="8">
        <v>585158.42000000004</v>
      </c>
      <c r="C27" s="8">
        <v>-3078</v>
      </c>
      <c r="D27" s="8">
        <v>-462844.15</v>
      </c>
      <c r="E27" s="8">
        <f t="shared" si="8"/>
        <v>119236.27000000002</v>
      </c>
      <c r="F27" s="24"/>
      <c r="G27" s="8">
        <v>47500.37</v>
      </c>
      <c r="H27" s="8">
        <v>71735.899999999994</v>
      </c>
      <c r="I27" s="24"/>
      <c r="J27" s="8">
        <f t="shared" si="5"/>
        <v>11923.63</v>
      </c>
      <c r="K27" s="8">
        <f t="shared" ref="K27" si="13">ROUND(J27*0.15,2)</f>
        <v>1788.54</v>
      </c>
      <c r="L27" s="8">
        <f t="shared" si="7"/>
        <v>10135.09</v>
      </c>
    </row>
    <row r="28" spans="1:12" ht="15" customHeight="1" x14ac:dyDescent="0.25">
      <c r="A28" s="2">
        <f t="shared" si="4"/>
        <v>43505</v>
      </c>
      <c r="B28" s="8">
        <v>716695.48</v>
      </c>
      <c r="C28" s="8">
        <v>-16865</v>
      </c>
      <c r="D28" s="8">
        <v>-723846.5</v>
      </c>
      <c r="E28" s="8">
        <f t="shared" si="8"/>
        <v>-24016.020000000019</v>
      </c>
      <c r="F28" s="24"/>
      <c r="G28" s="8">
        <v>-5230.7700000000004</v>
      </c>
      <c r="H28" s="8">
        <v>-18785.250000000018</v>
      </c>
      <c r="I28" s="24"/>
      <c r="J28" s="8">
        <f>ROUND(E28*0.1,2)-0.01</f>
        <v>-2401.61</v>
      </c>
      <c r="K28" s="8">
        <f t="shared" ref="K28" si="14">ROUND(J28*0.15,2)</f>
        <v>-360.24</v>
      </c>
      <c r="L28" s="8">
        <f t="shared" ref="L28:L33" si="15">ROUND(J28*0.85,2)</f>
        <v>-2041.37</v>
      </c>
    </row>
    <row r="29" spans="1:12" ht="15" customHeight="1" x14ac:dyDescent="0.25">
      <c r="A29" s="2">
        <f t="shared" si="4"/>
        <v>43512</v>
      </c>
      <c r="B29" s="8">
        <v>610061.27</v>
      </c>
      <c r="C29" s="8">
        <v>-3362</v>
      </c>
      <c r="D29" s="8">
        <v>-568268.05000000005</v>
      </c>
      <c r="E29" s="8">
        <f t="shared" ref="E29" si="16">SUM(B29:D29)</f>
        <v>38431.219999999972</v>
      </c>
      <c r="F29" s="24"/>
      <c r="G29" s="8">
        <v>36934.57</v>
      </c>
      <c r="H29" s="8">
        <v>1496.65</v>
      </c>
      <c r="I29" s="24"/>
      <c r="J29" s="8">
        <f>ROUND(E29*0.1,2)</f>
        <v>3843.12</v>
      </c>
      <c r="K29" s="8">
        <f t="shared" ref="K29" si="17">ROUND(J29*0.15,2)</f>
        <v>576.47</v>
      </c>
      <c r="L29" s="8">
        <f t="shared" si="15"/>
        <v>3266.65</v>
      </c>
    </row>
    <row r="30" spans="1:12" ht="15" customHeight="1" x14ac:dyDescent="0.25">
      <c r="A30" s="2">
        <f t="shared" si="4"/>
        <v>43519</v>
      </c>
      <c r="B30" s="8">
        <v>611731.35</v>
      </c>
      <c r="C30" s="8">
        <v>-2426</v>
      </c>
      <c r="D30" s="8">
        <v>-574311.69999999995</v>
      </c>
      <c r="E30" s="8">
        <f t="shared" ref="E30" si="18">SUM(B30:D30)</f>
        <v>34993.650000000023</v>
      </c>
      <c r="F30" s="24"/>
      <c r="G30" s="8">
        <v>28409.25</v>
      </c>
      <c r="H30" s="8">
        <v>6584.4</v>
      </c>
      <c r="I30" s="24"/>
      <c r="J30" s="8">
        <f>ROUND(E30*0.1,2)-0.01</f>
        <v>3499.3599999999997</v>
      </c>
      <c r="K30" s="8">
        <f t="shared" ref="K30:K35" si="19">ROUND(J30*0.15,2)</f>
        <v>524.9</v>
      </c>
      <c r="L30" s="8">
        <f t="shared" si="15"/>
        <v>2974.46</v>
      </c>
    </row>
    <row r="31" spans="1:12" ht="15" customHeight="1" x14ac:dyDescent="0.25">
      <c r="A31" s="2">
        <f t="shared" si="4"/>
        <v>43526</v>
      </c>
      <c r="B31" s="8">
        <v>606453.82999999996</v>
      </c>
      <c r="C31" s="8">
        <v>-2175</v>
      </c>
      <c r="D31" s="8">
        <v>-494557.35</v>
      </c>
      <c r="E31" s="8">
        <f t="shared" ref="E31" si="20">SUM(B31:D31)</f>
        <v>109721.47999999998</v>
      </c>
      <c r="F31" s="24"/>
      <c r="G31" s="8">
        <v>70362.47</v>
      </c>
      <c r="H31" s="8">
        <v>39359.01</v>
      </c>
      <c r="I31" s="24"/>
      <c r="J31" s="8">
        <f t="shared" ref="J31:J36" si="21">ROUND(E31*0.1,2)</f>
        <v>10972.15</v>
      </c>
      <c r="K31" s="8">
        <f t="shared" si="19"/>
        <v>1645.82</v>
      </c>
      <c r="L31" s="8">
        <f t="shared" si="15"/>
        <v>9326.33</v>
      </c>
    </row>
    <row r="32" spans="1:12" ht="15" customHeight="1" x14ac:dyDescent="0.25">
      <c r="A32" s="2">
        <f t="shared" si="4"/>
        <v>43533</v>
      </c>
      <c r="B32" s="8">
        <v>284029.19</v>
      </c>
      <c r="C32" s="8">
        <v>-1384</v>
      </c>
      <c r="D32" s="8">
        <v>-255637.7</v>
      </c>
      <c r="E32" s="8">
        <f t="shared" ref="E32" si="22">SUM(B32:D32)</f>
        <v>27007.489999999991</v>
      </c>
      <c r="F32" s="24"/>
      <c r="G32" s="8">
        <v>34318.839999999997</v>
      </c>
      <c r="H32" s="8">
        <v>-7311.35</v>
      </c>
      <c r="I32" s="24"/>
      <c r="J32" s="8">
        <f t="shared" si="21"/>
        <v>2700.75</v>
      </c>
      <c r="K32" s="8">
        <f t="shared" si="19"/>
        <v>405.11</v>
      </c>
      <c r="L32" s="8">
        <f t="shared" si="15"/>
        <v>2295.64</v>
      </c>
    </row>
    <row r="33" spans="1:12" ht="15" customHeight="1" x14ac:dyDescent="0.25">
      <c r="A33" s="2">
        <f t="shared" si="4"/>
        <v>43540</v>
      </c>
      <c r="B33" s="8">
        <v>0</v>
      </c>
      <c r="C33" s="8">
        <v>0</v>
      </c>
      <c r="D33" s="8">
        <v>-9095.6</v>
      </c>
      <c r="E33" s="8">
        <f t="shared" ref="E33" si="23">SUM(B33:D33)</f>
        <v>-9095.6</v>
      </c>
      <c r="F33" s="24"/>
      <c r="G33" s="8">
        <v>0</v>
      </c>
      <c r="H33" s="8">
        <v>-9095.6</v>
      </c>
      <c r="I33" s="24"/>
      <c r="J33" s="8">
        <f t="shared" si="21"/>
        <v>-909.56</v>
      </c>
      <c r="K33" s="8">
        <f t="shared" si="19"/>
        <v>-136.43</v>
      </c>
      <c r="L33" s="8">
        <f t="shared" si="15"/>
        <v>-773.13</v>
      </c>
    </row>
    <row r="34" spans="1:12" ht="15" customHeight="1" x14ac:dyDescent="0.25">
      <c r="A34" s="2">
        <f t="shared" si="4"/>
        <v>43547</v>
      </c>
      <c r="B34" s="8">
        <v>0</v>
      </c>
      <c r="C34" s="8">
        <v>0</v>
      </c>
      <c r="D34" s="8">
        <v>-5462.45</v>
      </c>
      <c r="E34" s="8">
        <f t="shared" ref="E34" si="24">SUM(B34:D34)</f>
        <v>-5462.45</v>
      </c>
      <c r="F34" s="24"/>
      <c r="G34" s="8">
        <v>0</v>
      </c>
      <c r="H34" s="8">
        <v>-5462.45</v>
      </c>
      <c r="I34" s="24"/>
      <c r="J34" s="8">
        <f t="shared" si="21"/>
        <v>-546.25</v>
      </c>
      <c r="K34" s="8">
        <f t="shared" si="19"/>
        <v>-81.94</v>
      </c>
      <c r="L34" s="8">
        <f t="shared" ref="L34" si="25">ROUND(J34*0.85,2)</f>
        <v>-464.31</v>
      </c>
    </row>
    <row r="35" spans="1:12" ht="15" customHeight="1" x14ac:dyDescent="0.25">
      <c r="A35" s="2">
        <f t="shared" si="4"/>
        <v>43554</v>
      </c>
      <c r="B35" s="8">
        <v>0</v>
      </c>
      <c r="C35" s="8">
        <v>0</v>
      </c>
      <c r="D35" s="8">
        <v>-472.75</v>
      </c>
      <c r="E35" s="8">
        <f t="shared" ref="E35" si="26">SUM(B35:D35)</f>
        <v>-472.75</v>
      </c>
      <c r="F35" s="24"/>
      <c r="G35" s="8">
        <v>0</v>
      </c>
      <c r="H35" s="8">
        <v>-472.75</v>
      </c>
      <c r="I35" s="24"/>
      <c r="J35" s="8">
        <f t="shared" si="21"/>
        <v>-47.28</v>
      </c>
      <c r="K35" s="8">
        <f t="shared" si="19"/>
        <v>-7.09</v>
      </c>
      <c r="L35" s="8">
        <f t="shared" ref="L35" si="27">ROUND(J35*0.85,2)</f>
        <v>-40.19</v>
      </c>
    </row>
    <row r="36" spans="1:12" ht="15" customHeight="1" x14ac:dyDescent="0.25">
      <c r="A36" s="2">
        <f t="shared" si="4"/>
        <v>43561</v>
      </c>
      <c r="B36" s="8">
        <v>0</v>
      </c>
      <c r="C36" s="8">
        <v>0</v>
      </c>
      <c r="D36" s="8">
        <v>-910.9</v>
      </c>
      <c r="E36" s="8">
        <f t="shared" ref="E36" si="28">SUM(B36:D36)</f>
        <v>-910.9</v>
      </c>
      <c r="F36" s="24"/>
      <c r="G36" s="8">
        <v>0</v>
      </c>
      <c r="H36" s="8">
        <v>-910.9</v>
      </c>
      <c r="I36" s="24"/>
      <c r="J36" s="8">
        <f t="shared" si="21"/>
        <v>-91.09</v>
      </c>
      <c r="K36" s="8">
        <f t="shared" ref="K36" si="29">ROUND(J36*0.15,2)</f>
        <v>-13.66</v>
      </c>
      <c r="L36" s="8">
        <f t="shared" ref="L36" si="30">ROUND(J36*0.85,2)</f>
        <v>-77.430000000000007</v>
      </c>
    </row>
    <row r="37" spans="1:12" ht="15" customHeight="1" x14ac:dyDescent="0.25">
      <c r="A37" s="2">
        <f t="shared" si="4"/>
        <v>43568</v>
      </c>
      <c r="B37" s="8">
        <v>0</v>
      </c>
      <c r="C37" s="8">
        <v>0</v>
      </c>
      <c r="D37" s="8">
        <v>-30579.4</v>
      </c>
      <c r="E37" s="8">
        <f t="shared" ref="E37" si="31">SUM(B37:D37)</f>
        <v>-30579.4</v>
      </c>
      <c r="F37" s="24"/>
      <c r="G37" s="8">
        <v>-11102.5</v>
      </c>
      <c r="H37" s="8">
        <v>-19476.900000000001</v>
      </c>
      <c r="I37" s="24"/>
      <c r="J37" s="8">
        <f t="shared" ref="J37" si="32">ROUND(E37*0.1,2)</f>
        <v>-3057.94</v>
      </c>
      <c r="K37" s="8">
        <f t="shared" ref="K37" si="33">ROUND(J37*0.15,2)</f>
        <v>-458.69</v>
      </c>
      <c r="L37" s="8">
        <f t="shared" ref="L37" si="34">ROUND(J37*0.85,2)</f>
        <v>-2599.25</v>
      </c>
    </row>
    <row r="38" spans="1:12" ht="15" customHeight="1" x14ac:dyDescent="0.25">
      <c r="A38" s="2">
        <f t="shared" si="4"/>
        <v>43575</v>
      </c>
      <c r="B38" s="8">
        <v>0</v>
      </c>
      <c r="C38" s="8">
        <v>0</v>
      </c>
      <c r="D38" s="8">
        <v>-15743.45</v>
      </c>
      <c r="E38" s="8">
        <f t="shared" ref="E38" si="35">SUM(B38:D38)</f>
        <v>-15743.45</v>
      </c>
      <c r="F38" s="24"/>
      <c r="G38" s="8">
        <v>-8468.4500000000007</v>
      </c>
      <c r="H38" s="8">
        <v>-7275</v>
      </c>
      <c r="I38" s="24"/>
      <c r="J38" s="8">
        <f t="shared" ref="J38" si="36">ROUND(E38*0.1,2)</f>
        <v>-1574.35</v>
      </c>
      <c r="K38" s="8">
        <f t="shared" ref="K38" si="37">ROUND(J38*0.15,2)</f>
        <v>-236.15</v>
      </c>
      <c r="L38" s="8">
        <f t="shared" ref="L38" si="38">ROUND(J38*0.85,2)</f>
        <v>-1338.2</v>
      </c>
    </row>
    <row r="39" spans="1:12" ht="15" customHeight="1" x14ac:dyDescent="0.25">
      <c r="A39" s="2">
        <f t="shared" si="4"/>
        <v>43582</v>
      </c>
      <c r="B39" s="8">
        <v>0</v>
      </c>
      <c r="C39" s="8">
        <v>0</v>
      </c>
      <c r="D39" s="8">
        <v>-350.85</v>
      </c>
      <c r="E39" s="8">
        <f t="shared" ref="E39" si="39">SUM(B39:D39)</f>
        <v>-350.85</v>
      </c>
      <c r="F39" s="24"/>
      <c r="G39" s="8">
        <v>0</v>
      </c>
      <c r="H39" s="8">
        <v>-350.85</v>
      </c>
      <c r="I39" s="24"/>
      <c r="J39" s="8">
        <f t="shared" ref="J39" si="40">ROUND(E39*0.1,2)</f>
        <v>-35.090000000000003</v>
      </c>
      <c r="K39" s="8">
        <f t="shared" ref="K39" si="41">ROUND(J39*0.15,2)</f>
        <v>-5.26</v>
      </c>
      <c r="L39" s="8">
        <f t="shared" ref="L39" si="42">ROUND(J39*0.85,2)</f>
        <v>-29.83</v>
      </c>
    </row>
    <row r="40" spans="1:12" ht="15" customHeight="1" x14ac:dyDescent="0.25">
      <c r="A40" s="2">
        <f t="shared" si="4"/>
        <v>43589</v>
      </c>
      <c r="B40" s="8">
        <v>0</v>
      </c>
      <c r="C40" s="8">
        <v>0</v>
      </c>
      <c r="D40" s="8">
        <v>-332.55</v>
      </c>
      <c r="E40" s="8">
        <f t="shared" ref="E40" si="43">SUM(B40:D40)</f>
        <v>-332.55</v>
      </c>
      <c r="F40" s="24"/>
      <c r="G40" s="8">
        <v>0</v>
      </c>
      <c r="H40" s="8">
        <v>-332.55</v>
      </c>
      <c r="I40" s="24"/>
      <c r="J40" s="8">
        <f t="shared" ref="J40" si="44">ROUND(E40*0.1,2)</f>
        <v>-33.26</v>
      </c>
      <c r="K40" s="8">
        <f t="shared" ref="K40" si="45">ROUND(J40*0.15,2)</f>
        <v>-4.99</v>
      </c>
      <c r="L40" s="8">
        <f t="shared" ref="L40" si="46">ROUND(J40*0.85,2)</f>
        <v>-28.27</v>
      </c>
    </row>
    <row r="41" spans="1:12" ht="15" customHeight="1" x14ac:dyDescent="0.25">
      <c r="A41" s="2">
        <f t="shared" si="4"/>
        <v>43596</v>
      </c>
      <c r="B41" s="8">
        <v>0</v>
      </c>
      <c r="C41" s="8">
        <v>0</v>
      </c>
      <c r="D41" s="8">
        <v>-261.8</v>
      </c>
      <c r="E41" s="8">
        <f t="shared" ref="E41" si="47">SUM(B41:D41)</f>
        <v>-261.8</v>
      </c>
      <c r="F41" s="24"/>
      <c r="G41" s="8">
        <v>0</v>
      </c>
      <c r="H41" s="8">
        <v>-261.8</v>
      </c>
      <c r="I41" s="24"/>
      <c r="J41" s="8">
        <f t="shared" ref="J41" si="48">ROUND(E41*0.1,2)</f>
        <v>-26.18</v>
      </c>
      <c r="K41" s="8">
        <f t="shared" ref="K41" si="49">ROUND(J41*0.15,2)</f>
        <v>-3.93</v>
      </c>
      <c r="L41" s="8">
        <f t="shared" ref="L41" si="50">ROUND(J41*0.85,2)</f>
        <v>-22.25</v>
      </c>
    </row>
    <row r="42" spans="1:12" ht="15" customHeight="1" x14ac:dyDescent="0.25">
      <c r="A42" s="2">
        <f t="shared" si="4"/>
        <v>43603</v>
      </c>
      <c r="B42" s="8">
        <v>0</v>
      </c>
      <c r="C42" s="8">
        <v>0</v>
      </c>
      <c r="D42" s="8">
        <v>0</v>
      </c>
      <c r="E42" s="8">
        <f t="shared" ref="E42" si="51">SUM(B42:D42)</f>
        <v>0</v>
      </c>
      <c r="F42" s="24"/>
      <c r="G42" s="8">
        <v>0</v>
      </c>
      <c r="H42" s="8">
        <v>0</v>
      </c>
      <c r="I42" s="24"/>
      <c r="J42" s="8">
        <f t="shared" ref="J42" si="52">ROUND(E42*0.1,2)</f>
        <v>0</v>
      </c>
      <c r="K42" s="8">
        <f t="shared" ref="K42" si="53">ROUND(J42*0.15,2)</f>
        <v>0</v>
      </c>
      <c r="L42" s="8">
        <f t="shared" ref="L42" si="54">ROUND(J42*0.85,2)</f>
        <v>0</v>
      </c>
    </row>
    <row r="43" spans="1:12" ht="15" customHeight="1" x14ac:dyDescent="0.25">
      <c r="A43" s="2">
        <f t="shared" si="4"/>
        <v>43610</v>
      </c>
      <c r="B43" s="8">
        <v>0</v>
      </c>
      <c r="C43" s="8">
        <v>0</v>
      </c>
      <c r="D43" s="8">
        <v>-1479.2</v>
      </c>
      <c r="E43" s="8">
        <f t="shared" ref="E43" si="55">SUM(B43:D43)</f>
        <v>-1479.2</v>
      </c>
      <c r="F43" s="24"/>
      <c r="G43" s="8">
        <v>0</v>
      </c>
      <c r="H43" s="8">
        <v>-1479.2</v>
      </c>
      <c r="I43" s="24"/>
      <c r="J43" s="8">
        <f t="shared" ref="J43" si="56">ROUND(E43*0.1,2)</f>
        <v>-147.91999999999999</v>
      </c>
      <c r="K43" s="8">
        <f t="shared" ref="K43" si="57">ROUND(J43*0.15,2)</f>
        <v>-22.19</v>
      </c>
      <c r="L43" s="8">
        <f t="shared" ref="L43" si="58">ROUND(J43*0.85,2)</f>
        <v>-125.73</v>
      </c>
    </row>
    <row r="44" spans="1:12" ht="15" customHeight="1" x14ac:dyDescent="0.25">
      <c r="A44" s="2">
        <f t="shared" si="4"/>
        <v>43617</v>
      </c>
      <c r="B44" s="8">
        <v>0</v>
      </c>
      <c r="C44" s="8">
        <v>0</v>
      </c>
      <c r="D44" s="8">
        <v>-297.8</v>
      </c>
      <c r="E44" s="8">
        <f t="shared" ref="E44" si="59">SUM(B44:D44)</f>
        <v>-297.8</v>
      </c>
      <c r="F44" s="24"/>
      <c r="G44" s="8">
        <v>0</v>
      </c>
      <c r="H44" s="8">
        <v>-297.8</v>
      </c>
      <c r="I44" s="24"/>
      <c r="J44" s="8">
        <f t="shared" ref="J44" si="60">ROUND(E44*0.1,2)</f>
        <v>-29.78</v>
      </c>
      <c r="K44" s="8">
        <f t="shared" ref="K44" si="61">ROUND(J44*0.15,2)</f>
        <v>-4.47</v>
      </c>
      <c r="L44" s="8">
        <f t="shared" ref="L44" si="62">ROUND(J44*0.85,2)</f>
        <v>-25.31</v>
      </c>
    </row>
    <row r="45" spans="1:12" ht="15" customHeight="1" x14ac:dyDescent="0.25">
      <c r="A45" s="2">
        <f t="shared" si="4"/>
        <v>43624</v>
      </c>
      <c r="B45" s="8">
        <v>0</v>
      </c>
      <c r="C45" s="8">
        <v>0</v>
      </c>
      <c r="D45" s="8">
        <v>-378.6</v>
      </c>
      <c r="E45" s="8">
        <f t="shared" ref="E45" si="63">SUM(B45:D45)</f>
        <v>-378.6</v>
      </c>
      <c r="F45" s="24"/>
      <c r="G45" s="8">
        <v>0</v>
      </c>
      <c r="H45" s="8">
        <v>-378.6</v>
      </c>
      <c r="I45" s="24"/>
      <c r="J45" s="8">
        <f t="shared" ref="J45" si="64">ROUND(E45*0.1,2)</f>
        <v>-37.86</v>
      </c>
      <c r="K45" s="8">
        <f t="shared" ref="K45" si="65">ROUND(J45*0.15,2)</f>
        <v>-5.68</v>
      </c>
      <c r="L45" s="8">
        <f t="shared" ref="L45" si="66">ROUND(J45*0.85,2)</f>
        <v>-32.18</v>
      </c>
    </row>
    <row r="46" spans="1:12" ht="15" customHeight="1" x14ac:dyDescent="0.25">
      <c r="A46" s="2">
        <f t="shared" si="4"/>
        <v>43631</v>
      </c>
      <c r="B46" s="8">
        <v>0</v>
      </c>
      <c r="C46" s="8">
        <v>0</v>
      </c>
      <c r="D46" s="8">
        <v>-95.45</v>
      </c>
      <c r="E46" s="8">
        <f t="shared" ref="E46" si="67">SUM(B46:D46)</f>
        <v>-95.45</v>
      </c>
      <c r="F46" s="24"/>
      <c r="G46" s="8">
        <v>0</v>
      </c>
      <c r="H46" s="8">
        <v>-95.45</v>
      </c>
      <c r="I46" s="24"/>
      <c r="J46" s="8">
        <f t="shared" ref="J46" si="68">ROUND(E46*0.1,2)</f>
        <v>-9.5500000000000007</v>
      </c>
      <c r="K46" s="8">
        <f t="shared" ref="K46" si="69">ROUND(J46*0.15,2)</f>
        <v>-1.43</v>
      </c>
      <c r="L46" s="8">
        <f t="shared" ref="L46" si="70">ROUND(J46*0.85,2)</f>
        <v>-8.1199999999999992</v>
      </c>
    </row>
    <row r="47" spans="1:12" ht="15" customHeight="1" x14ac:dyDescent="0.25">
      <c r="A47" s="2">
        <f t="shared" si="4"/>
        <v>43638</v>
      </c>
      <c r="B47" s="8">
        <v>0</v>
      </c>
      <c r="C47" s="8">
        <v>0</v>
      </c>
      <c r="D47" s="8">
        <v>-18.850000000000001</v>
      </c>
      <c r="E47" s="8">
        <f t="shared" ref="E47" si="71">SUM(B47:D47)</f>
        <v>-18.850000000000001</v>
      </c>
      <c r="F47" s="24"/>
      <c r="G47" s="8">
        <v>0</v>
      </c>
      <c r="H47" s="8">
        <v>-18.850000000000001</v>
      </c>
      <c r="I47" s="24"/>
      <c r="J47" s="8">
        <f t="shared" ref="J47" si="72">ROUND(E47*0.1,2)</f>
        <v>-1.89</v>
      </c>
      <c r="K47" s="8">
        <f t="shared" ref="K47" si="73">ROUND(J47*0.15,2)</f>
        <v>-0.28000000000000003</v>
      </c>
      <c r="L47" s="8">
        <f t="shared" ref="L47" si="74">ROUND(J47*0.85,2)</f>
        <v>-1.61</v>
      </c>
    </row>
    <row r="48" spans="1:12" ht="15" customHeight="1" x14ac:dyDescent="0.25">
      <c r="A48" s="2">
        <f t="shared" si="4"/>
        <v>43645</v>
      </c>
      <c r="B48" s="8">
        <v>0</v>
      </c>
      <c r="C48" s="8">
        <v>0</v>
      </c>
      <c r="D48" s="8">
        <v>0</v>
      </c>
      <c r="E48" s="8">
        <f t="shared" ref="E48" si="75">SUM(B48:D48)</f>
        <v>0</v>
      </c>
      <c r="F48" s="24"/>
      <c r="G48" s="8">
        <v>0</v>
      </c>
      <c r="H48" s="8">
        <v>0</v>
      </c>
      <c r="I48" s="24"/>
      <c r="J48" s="8">
        <f t="shared" ref="J48" si="76">ROUND(E48*0.1,2)</f>
        <v>0</v>
      </c>
      <c r="K48" s="8">
        <f t="shared" ref="K48" si="77">ROUND(J48*0.15,2)</f>
        <v>0</v>
      </c>
      <c r="L48" s="8">
        <f t="shared" ref="L48" si="78">ROUND(J48*0.85,2)</f>
        <v>0</v>
      </c>
    </row>
    <row r="49" spans="1:12" ht="15" customHeight="1" x14ac:dyDescent="0.25">
      <c r="A49" s="2" t="s">
        <v>19</v>
      </c>
      <c r="B49" s="8">
        <v>0</v>
      </c>
      <c r="C49" s="8">
        <v>0</v>
      </c>
      <c r="D49" s="8">
        <v>0</v>
      </c>
      <c r="E49" s="8">
        <f t="shared" ref="E49" si="79">SUM(B49:D49)</f>
        <v>0</v>
      </c>
      <c r="F49" s="24"/>
      <c r="G49" s="8">
        <v>0</v>
      </c>
      <c r="H49" s="8">
        <v>0</v>
      </c>
      <c r="I49" s="24"/>
      <c r="J49" s="8">
        <f t="shared" ref="J49" si="80">ROUND(E49*0.1,2)</f>
        <v>0</v>
      </c>
      <c r="K49" s="8">
        <f t="shared" ref="K49" si="81">ROUND(J49*0.15,2)</f>
        <v>0</v>
      </c>
      <c r="L49" s="8">
        <f t="shared" ref="L49" si="82">ROUND(J49*0.85,2)</f>
        <v>0</v>
      </c>
    </row>
    <row r="50" spans="1:12" ht="15" customHeight="1" x14ac:dyDescent="0.25">
      <c r="B50" s="8"/>
      <c r="C50" s="8"/>
      <c r="D50" s="8"/>
      <c r="E50" s="8"/>
      <c r="F50" s="24"/>
      <c r="G50" s="8"/>
      <c r="H50" s="8"/>
      <c r="I50" s="24"/>
      <c r="J50" s="8"/>
      <c r="K50" s="8"/>
      <c r="L50" s="8"/>
    </row>
    <row r="51" spans="1:12" ht="15" customHeight="1" thickBot="1" x14ac:dyDescent="0.3">
      <c r="B51" s="10">
        <f>SUM(B5:B50)</f>
        <v>5859271.1499999994</v>
      </c>
      <c r="C51" s="10">
        <f t="shared" ref="C51:L51" si="83">SUM(C5:C50)</f>
        <v>-61940.24</v>
      </c>
      <c r="D51" s="10">
        <f t="shared" si="83"/>
        <v>-5272869.0799999991</v>
      </c>
      <c r="E51" s="10">
        <f t="shared" si="83"/>
        <v>524461.83000000007</v>
      </c>
      <c r="F51" s="24"/>
      <c r="G51" s="10">
        <f t="shared" si="83"/>
        <v>315903.11000000004</v>
      </c>
      <c r="H51" s="10">
        <f t="shared" si="83"/>
        <v>208558.71999999994</v>
      </c>
      <c r="I51" s="24"/>
      <c r="J51" s="10">
        <f t="shared" si="83"/>
        <v>52446.140000000007</v>
      </c>
      <c r="K51" s="10">
        <f t="shared" si="83"/>
        <v>7866.92</v>
      </c>
      <c r="L51" s="10">
        <f t="shared" si="83"/>
        <v>44579.22</v>
      </c>
    </row>
    <row r="52" spans="1:12" ht="15" customHeight="1" thickTop="1" x14ac:dyDescent="0.25"/>
    <row r="53" spans="1:12" ht="15" customHeight="1" x14ac:dyDescent="0.25">
      <c r="A53" s="22" t="s">
        <v>14</v>
      </c>
    </row>
    <row r="54" spans="1:12" ht="15" customHeight="1" x14ac:dyDescent="0.25">
      <c r="A54" s="22" t="s">
        <v>20</v>
      </c>
      <c r="B54" s="21"/>
      <c r="C54" s="21"/>
      <c r="F54" s="1"/>
      <c r="I54" s="1"/>
    </row>
  </sheetData>
  <mergeCells count="1">
    <mergeCell ref="A1:L1"/>
  </mergeCells>
  <pageMargins left="0.5" right="0.5" top="0.25" bottom="0.25" header="0" footer="0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Normal="100" workbookViewId="0">
      <pane ySplit="3" topLeftCell="A16" activePane="bottomLeft" state="frozen"/>
      <selection pane="bottomLeft" activeCell="A51" sqref="A51"/>
    </sheetView>
  </sheetViews>
  <sheetFormatPr defaultColWidth="10.7109375" defaultRowHeight="15" customHeight="1" x14ac:dyDescent="0.25"/>
  <cols>
    <col min="1" max="1" width="11.7109375" style="2" customWidth="1"/>
    <col min="2" max="5" width="15.7109375" style="1" customWidth="1"/>
    <col min="6" max="6" width="4.7109375" style="23" customWidth="1"/>
    <col min="7" max="8" width="15.7109375" style="1" customWidth="1"/>
    <col min="9" max="9" width="4.7109375" style="23" customWidth="1"/>
    <col min="10" max="12" width="15.7109375" style="1" customWidth="1"/>
    <col min="13" max="16384" width="10.7109375" style="1"/>
  </cols>
  <sheetData>
    <row r="1" spans="1:12" ht="15" customHeight="1" x14ac:dyDescent="0.25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B2" s="17"/>
      <c r="C2" s="17"/>
      <c r="D2" s="17"/>
      <c r="E2" s="17"/>
      <c r="F2" s="25"/>
      <c r="G2" s="19"/>
      <c r="H2" s="19"/>
      <c r="I2" s="25"/>
      <c r="J2" s="21"/>
      <c r="K2" s="21"/>
      <c r="L2" s="21"/>
    </row>
    <row r="3" spans="1:12" s="7" customFormat="1" ht="25.5" x14ac:dyDescent="0.2">
      <c r="A3" s="4"/>
      <c r="B3" s="6" t="s">
        <v>0</v>
      </c>
      <c r="C3" s="5" t="s">
        <v>2</v>
      </c>
      <c r="D3" s="6" t="s">
        <v>1</v>
      </c>
      <c r="E3" s="6" t="s">
        <v>11</v>
      </c>
      <c r="F3" s="26"/>
      <c r="G3" s="6" t="s">
        <v>12</v>
      </c>
      <c r="H3" s="6" t="s">
        <v>13</v>
      </c>
      <c r="I3" s="26"/>
      <c r="J3" s="6" t="s">
        <v>15</v>
      </c>
      <c r="K3" s="5" t="s">
        <v>16</v>
      </c>
      <c r="L3" s="6" t="s">
        <v>17</v>
      </c>
    </row>
    <row r="5" spans="1:12" ht="15" customHeight="1" x14ac:dyDescent="0.25">
      <c r="A5" s="2">
        <v>43344</v>
      </c>
      <c r="B5" s="8">
        <v>0</v>
      </c>
      <c r="C5" s="8">
        <v>0</v>
      </c>
      <c r="D5" s="8">
        <v>0</v>
      </c>
      <c r="E5" s="8">
        <f>IF(B5+C5+D5=G5+H5,B5+C5+D5,"error")</f>
        <v>0</v>
      </c>
      <c r="F5" s="24"/>
      <c r="G5" s="8">
        <v>0</v>
      </c>
      <c r="H5" s="8">
        <v>0</v>
      </c>
      <c r="I5" s="24"/>
      <c r="J5" s="8">
        <f t="shared" ref="J5:J6" si="0">ROUND(E5*0.1,2)</f>
        <v>0</v>
      </c>
      <c r="K5" s="8">
        <f t="shared" ref="K5:K6" si="1">ROUND(J5*0.15,2)</f>
        <v>0</v>
      </c>
      <c r="L5" s="8">
        <f t="shared" ref="L5:L6" si="2">ROUND(J5*0.85,2)</f>
        <v>0</v>
      </c>
    </row>
    <row r="6" spans="1:12" ht="15" customHeight="1" x14ac:dyDescent="0.25">
      <c r="A6" s="2">
        <f>A5+7</f>
        <v>43351</v>
      </c>
      <c r="B6" s="8">
        <v>0</v>
      </c>
      <c r="C6" s="8">
        <v>0</v>
      </c>
      <c r="D6" s="8">
        <v>0</v>
      </c>
      <c r="E6" s="8">
        <f t="shared" ref="E6:E23" si="3">IF(B6+C6+D6=G6+H6,B6+C6+D6,"error")</f>
        <v>0</v>
      </c>
      <c r="F6" s="24"/>
      <c r="G6" s="8">
        <v>0</v>
      </c>
      <c r="H6" s="8">
        <v>0</v>
      </c>
      <c r="I6" s="24"/>
      <c r="J6" s="8">
        <f t="shared" si="0"/>
        <v>0</v>
      </c>
      <c r="K6" s="8">
        <f t="shared" si="1"/>
        <v>0</v>
      </c>
      <c r="L6" s="8">
        <f t="shared" si="2"/>
        <v>0</v>
      </c>
    </row>
    <row r="7" spans="1:12" ht="15" customHeight="1" x14ac:dyDescent="0.25">
      <c r="A7" s="2">
        <f t="shared" ref="A7:A20" si="4">A6+7</f>
        <v>43358</v>
      </c>
      <c r="B7" s="8">
        <v>0</v>
      </c>
      <c r="C7" s="8">
        <v>0</v>
      </c>
      <c r="D7" s="8">
        <v>0</v>
      </c>
      <c r="E7" s="8">
        <f t="shared" si="3"/>
        <v>0</v>
      </c>
      <c r="F7" s="24"/>
      <c r="G7" s="8">
        <v>0</v>
      </c>
      <c r="H7" s="8">
        <v>0</v>
      </c>
      <c r="I7" s="24"/>
      <c r="J7" s="8">
        <f t="shared" ref="J7:J20" si="5">ROUND(E7*0.1,2)</f>
        <v>0</v>
      </c>
      <c r="K7" s="8">
        <f t="shared" ref="K7:K20" si="6">ROUND(J7*0.15,2)</f>
        <v>0</v>
      </c>
      <c r="L7" s="8">
        <f t="shared" ref="L7:L20" si="7">ROUND(J7*0.85,2)</f>
        <v>0</v>
      </c>
    </row>
    <row r="8" spans="1:12" ht="15" customHeight="1" x14ac:dyDescent="0.25">
      <c r="A8" s="2">
        <f t="shared" si="4"/>
        <v>43365</v>
      </c>
      <c r="B8" s="8">
        <v>0</v>
      </c>
      <c r="C8" s="8">
        <v>0</v>
      </c>
      <c r="D8" s="8">
        <v>0</v>
      </c>
      <c r="E8" s="8">
        <f t="shared" si="3"/>
        <v>0</v>
      </c>
      <c r="F8" s="24"/>
      <c r="G8" s="8">
        <v>0</v>
      </c>
      <c r="H8" s="8">
        <v>0</v>
      </c>
      <c r="I8" s="24"/>
      <c r="J8" s="8">
        <f t="shared" si="5"/>
        <v>0</v>
      </c>
      <c r="K8" s="8">
        <f t="shared" si="6"/>
        <v>0</v>
      </c>
      <c r="L8" s="8">
        <f t="shared" si="7"/>
        <v>0</v>
      </c>
    </row>
    <row r="9" spans="1:12" ht="15" customHeight="1" x14ac:dyDescent="0.25">
      <c r="A9" s="2">
        <f t="shared" si="4"/>
        <v>43372</v>
      </c>
      <c r="B9" s="8">
        <v>0</v>
      </c>
      <c r="C9" s="8">
        <v>0</v>
      </c>
      <c r="D9" s="8">
        <v>0</v>
      </c>
      <c r="E9" s="8">
        <f t="shared" si="3"/>
        <v>0</v>
      </c>
      <c r="F9" s="24"/>
      <c r="G9" s="8">
        <v>0</v>
      </c>
      <c r="H9" s="8">
        <v>0</v>
      </c>
      <c r="I9" s="24"/>
      <c r="J9" s="8">
        <f t="shared" si="5"/>
        <v>0</v>
      </c>
      <c r="K9" s="8">
        <f t="shared" si="6"/>
        <v>0</v>
      </c>
      <c r="L9" s="8">
        <f t="shared" si="7"/>
        <v>0</v>
      </c>
    </row>
    <row r="10" spans="1:12" ht="15" customHeight="1" x14ac:dyDescent="0.25">
      <c r="A10" s="2">
        <f t="shared" si="4"/>
        <v>43379</v>
      </c>
      <c r="B10" s="8">
        <v>0</v>
      </c>
      <c r="C10" s="8">
        <v>0</v>
      </c>
      <c r="D10" s="8">
        <v>0</v>
      </c>
      <c r="E10" s="8">
        <f t="shared" si="3"/>
        <v>0</v>
      </c>
      <c r="F10" s="24"/>
      <c r="G10" s="8">
        <v>0</v>
      </c>
      <c r="H10" s="8">
        <v>0</v>
      </c>
      <c r="I10" s="24"/>
      <c r="J10" s="8">
        <f t="shared" si="5"/>
        <v>0</v>
      </c>
      <c r="K10" s="8">
        <f t="shared" si="6"/>
        <v>0</v>
      </c>
      <c r="L10" s="8">
        <f t="shared" si="7"/>
        <v>0</v>
      </c>
    </row>
    <row r="11" spans="1:12" ht="15" customHeight="1" x14ac:dyDescent="0.25">
      <c r="A11" s="2">
        <f t="shared" si="4"/>
        <v>43386</v>
      </c>
      <c r="B11" s="8">
        <v>0</v>
      </c>
      <c r="C11" s="8">
        <v>0</v>
      </c>
      <c r="D11" s="8">
        <v>0</v>
      </c>
      <c r="E11" s="8">
        <f t="shared" si="3"/>
        <v>0</v>
      </c>
      <c r="F11" s="24"/>
      <c r="G11" s="8">
        <v>0</v>
      </c>
      <c r="H11" s="8">
        <v>0</v>
      </c>
      <c r="I11" s="24"/>
      <c r="J11" s="8">
        <f t="shared" si="5"/>
        <v>0</v>
      </c>
      <c r="K11" s="8">
        <f t="shared" si="6"/>
        <v>0</v>
      </c>
      <c r="L11" s="8">
        <f t="shared" si="7"/>
        <v>0</v>
      </c>
    </row>
    <row r="12" spans="1:12" ht="15" customHeight="1" x14ac:dyDescent="0.25">
      <c r="A12" s="2">
        <f t="shared" si="4"/>
        <v>43393</v>
      </c>
      <c r="B12" s="8">
        <v>0</v>
      </c>
      <c r="C12" s="8">
        <v>0</v>
      </c>
      <c r="D12" s="8">
        <v>0</v>
      </c>
      <c r="E12" s="8">
        <f t="shared" si="3"/>
        <v>0</v>
      </c>
      <c r="F12" s="24"/>
      <c r="G12" s="8">
        <v>0</v>
      </c>
      <c r="H12" s="8">
        <v>0</v>
      </c>
      <c r="I12" s="24"/>
      <c r="J12" s="8">
        <f t="shared" si="5"/>
        <v>0</v>
      </c>
      <c r="K12" s="8">
        <f t="shared" si="6"/>
        <v>0</v>
      </c>
      <c r="L12" s="8">
        <f t="shared" si="7"/>
        <v>0</v>
      </c>
    </row>
    <row r="13" spans="1:12" ht="15" customHeight="1" x14ac:dyDescent="0.25">
      <c r="A13" s="2">
        <f t="shared" si="4"/>
        <v>43400</v>
      </c>
      <c r="B13" s="8">
        <v>0</v>
      </c>
      <c r="C13" s="8">
        <v>0</v>
      </c>
      <c r="D13" s="8">
        <v>0</v>
      </c>
      <c r="E13" s="8">
        <f t="shared" si="3"/>
        <v>0</v>
      </c>
      <c r="F13" s="24"/>
      <c r="G13" s="8">
        <v>0</v>
      </c>
      <c r="H13" s="8">
        <v>0</v>
      </c>
      <c r="I13" s="24"/>
      <c r="J13" s="8">
        <f t="shared" si="5"/>
        <v>0</v>
      </c>
      <c r="K13" s="8">
        <f t="shared" si="6"/>
        <v>0</v>
      </c>
      <c r="L13" s="8">
        <f t="shared" si="7"/>
        <v>0</v>
      </c>
    </row>
    <row r="14" spans="1:12" ht="15" customHeight="1" x14ac:dyDescent="0.25">
      <c r="A14" s="2">
        <f t="shared" si="4"/>
        <v>43407</v>
      </c>
      <c r="B14" s="8">
        <v>0</v>
      </c>
      <c r="C14" s="8">
        <v>0</v>
      </c>
      <c r="D14" s="8">
        <v>0</v>
      </c>
      <c r="E14" s="8">
        <f t="shared" si="3"/>
        <v>0</v>
      </c>
      <c r="F14" s="24"/>
      <c r="G14" s="8">
        <v>0</v>
      </c>
      <c r="H14" s="8">
        <v>0</v>
      </c>
      <c r="I14" s="24"/>
      <c r="J14" s="8">
        <f t="shared" si="5"/>
        <v>0</v>
      </c>
      <c r="K14" s="8">
        <f t="shared" si="6"/>
        <v>0</v>
      </c>
      <c r="L14" s="8">
        <f t="shared" si="7"/>
        <v>0</v>
      </c>
    </row>
    <row r="15" spans="1:12" ht="15" customHeight="1" x14ac:dyDescent="0.25">
      <c r="A15" s="2">
        <f t="shared" si="4"/>
        <v>43414</v>
      </c>
      <c r="B15" s="8">
        <v>0</v>
      </c>
      <c r="C15" s="8">
        <v>0</v>
      </c>
      <c r="D15" s="8">
        <v>0</v>
      </c>
      <c r="E15" s="8">
        <f t="shared" si="3"/>
        <v>0</v>
      </c>
      <c r="F15" s="24"/>
      <c r="G15" s="8">
        <v>0</v>
      </c>
      <c r="H15" s="8">
        <v>0</v>
      </c>
      <c r="I15" s="24"/>
      <c r="J15" s="8">
        <f t="shared" si="5"/>
        <v>0</v>
      </c>
      <c r="K15" s="8">
        <f t="shared" si="6"/>
        <v>0</v>
      </c>
      <c r="L15" s="8">
        <f t="shared" si="7"/>
        <v>0</v>
      </c>
    </row>
    <row r="16" spans="1:12" ht="15" customHeight="1" x14ac:dyDescent="0.25">
      <c r="A16" s="2">
        <f t="shared" si="4"/>
        <v>43421</v>
      </c>
      <c r="B16" s="8">
        <v>0</v>
      </c>
      <c r="C16" s="8">
        <v>0</v>
      </c>
      <c r="D16" s="8">
        <v>0</v>
      </c>
      <c r="E16" s="8">
        <f t="shared" si="3"/>
        <v>0</v>
      </c>
      <c r="F16" s="24"/>
      <c r="G16" s="8">
        <v>0</v>
      </c>
      <c r="H16" s="8">
        <v>0</v>
      </c>
      <c r="I16" s="24"/>
      <c r="J16" s="8">
        <f t="shared" si="5"/>
        <v>0</v>
      </c>
      <c r="K16" s="8">
        <f t="shared" si="6"/>
        <v>0</v>
      </c>
      <c r="L16" s="8">
        <f t="shared" si="7"/>
        <v>0</v>
      </c>
    </row>
    <row r="17" spans="1:12" ht="15" customHeight="1" x14ac:dyDescent="0.25">
      <c r="A17" s="2">
        <f t="shared" si="4"/>
        <v>43428</v>
      </c>
      <c r="B17" s="8">
        <v>0</v>
      </c>
      <c r="C17" s="8">
        <v>0</v>
      </c>
      <c r="D17" s="8">
        <v>0</v>
      </c>
      <c r="E17" s="8">
        <f t="shared" si="3"/>
        <v>0</v>
      </c>
      <c r="F17" s="24"/>
      <c r="G17" s="8">
        <v>0</v>
      </c>
      <c r="H17" s="8">
        <v>0</v>
      </c>
      <c r="I17" s="24"/>
      <c r="J17" s="8">
        <f t="shared" si="5"/>
        <v>0</v>
      </c>
      <c r="K17" s="8">
        <f t="shared" si="6"/>
        <v>0</v>
      </c>
      <c r="L17" s="8">
        <f t="shared" si="7"/>
        <v>0</v>
      </c>
    </row>
    <row r="18" spans="1:12" ht="15" customHeight="1" x14ac:dyDescent="0.25">
      <c r="A18" s="2">
        <f t="shared" si="4"/>
        <v>43435</v>
      </c>
      <c r="B18" s="8">
        <v>0</v>
      </c>
      <c r="C18" s="8">
        <v>0</v>
      </c>
      <c r="D18" s="8">
        <v>0</v>
      </c>
      <c r="E18" s="8">
        <f t="shared" si="3"/>
        <v>0</v>
      </c>
      <c r="F18" s="24"/>
      <c r="G18" s="8">
        <v>0</v>
      </c>
      <c r="H18" s="8">
        <v>0</v>
      </c>
      <c r="I18" s="24"/>
      <c r="J18" s="8">
        <f t="shared" si="5"/>
        <v>0</v>
      </c>
      <c r="K18" s="8">
        <f t="shared" si="6"/>
        <v>0</v>
      </c>
      <c r="L18" s="8">
        <f t="shared" si="7"/>
        <v>0</v>
      </c>
    </row>
    <row r="19" spans="1:12" ht="15" customHeight="1" x14ac:dyDescent="0.25">
      <c r="A19" s="2">
        <f t="shared" si="4"/>
        <v>43442</v>
      </c>
      <c r="B19" s="8">
        <v>0</v>
      </c>
      <c r="C19" s="8">
        <v>0</v>
      </c>
      <c r="D19" s="8">
        <v>0</v>
      </c>
      <c r="E19" s="8">
        <f t="shared" si="3"/>
        <v>0</v>
      </c>
      <c r="F19" s="24"/>
      <c r="G19" s="8">
        <v>0</v>
      </c>
      <c r="H19" s="8">
        <v>0</v>
      </c>
      <c r="I19" s="24"/>
      <c r="J19" s="8">
        <f t="shared" si="5"/>
        <v>0</v>
      </c>
      <c r="K19" s="8">
        <f t="shared" si="6"/>
        <v>0</v>
      </c>
      <c r="L19" s="8">
        <f t="shared" si="7"/>
        <v>0</v>
      </c>
    </row>
    <row r="20" spans="1:12" ht="15" customHeight="1" x14ac:dyDescent="0.25">
      <c r="A20" s="2">
        <f t="shared" si="4"/>
        <v>43449</v>
      </c>
      <c r="B20" s="8">
        <v>0</v>
      </c>
      <c r="C20" s="8">
        <v>0</v>
      </c>
      <c r="D20" s="8">
        <v>0</v>
      </c>
      <c r="E20" s="8">
        <f t="shared" si="3"/>
        <v>0</v>
      </c>
      <c r="F20" s="24"/>
      <c r="G20" s="8">
        <v>0</v>
      </c>
      <c r="H20" s="8">
        <v>0</v>
      </c>
      <c r="I20" s="24"/>
      <c r="J20" s="8">
        <f t="shared" si="5"/>
        <v>0</v>
      </c>
      <c r="K20" s="8">
        <f t="shared" si="6"/>
        <v>0</v>
      </c>
      <c r="L20" s="8">
        <f t="shared" si="7"/>
        <v>0</v>
      </c>
    </row>
    <row r="21" spans="1:12" ht="15" customHeight="1" x14ac:dyDescent="0.25">
      <c r="A21" s="2">
        <f t="shared" ref="A21:A48" si="8">A20+7</f>
        <v>43456</v>
      </c>
      <c r="B21" s="8">
        <v>0</v>
      </c>
      <c r="C21" s="8">
        <v>0</v>
      </c>
      <c r="D21" s="8">
        <v>0</v>
      </c>
      <c r="E21" s="8">
        <f t="shared" si="3"/>
        <v>0</v>
      </c>
      <c r="F21" s="24"/>
      <c r="G21" s="8">
        <v>0</v>
      </c>
      <c r="H21" s="8">
        <v>0</v>
      </c>
      <c r="I21" s="24"/>
      <c r="J21" s="8">
        <f t="shared" ref="J21" si="9">ROUND(E21*0.1,2)</f>
        <v>0</v>
      </c>
      <c r="K21" s="8">
        <f t="shared" ref="K21" si="10">ROUND(J21*0.15,2)</f>
        <v>0</v>
      </c>
      <c r="L21" s="8">
        <f t="shared" ref="L21" si="11">ROUND(J21*0.85,2)</f>
        <v>0</v>
      </c>
    </row>
    <row r="22" spans="1:12" ht="15" customHeight="1" x14ac:dyDescent="0.25">
      <c r="A22" s="2">
        <f t="shared" si="8"/>
        <v>43463</v>
      </c>
      <c r="B22" s="8">
        <v>135414.44</v>
      </c>
      <c r="C22" s="8">
        <v>-1878</v>
      </c>
      <c r="D22" s="8">
        <v>-93286.6</v>
      </c>
      <c r="E22" s="8">
        <f t="shared" si="3"/>
        <v>40249.839999999997</v>
      </c>
      <c r="F22" s="24"/>
      <c r="G22" s="8">
        <v>6665.5</v>
      </c>
      <c r="H22" s="8">
        <v>33584.339999999997</v>
      </c>
      <c r="I22" s="24"/>
      <c r="J22" s="8">
        <f t="shared" ref="J22:J27" si="12">ROUND(E22*0.1,2)</f>
        <v>4024.98</v>
      </c>
      <c r="K22" s="8">
        <f t="shared" ref="K22" si="13">ROUND(J22*0.15,2)</f>
        <v>603.75</v>
      </c>
      <c r="L22" s="8">
        <f>ROUND(J22*0.85,2)</f>
        <v>3421.23</v>
      </c>
    </row>
    <row r="23" spans="1:12" ht="15" customHeight="1" x14ac:dyDescent="0.25">
      <c r="A23" s="2">
        <f t="shared" si="8"/>
        <v>43470</v>
      </c>
      <c r="B23" s="8">
        <v>497077.77</v>
      </c>
      <c r="C23" s="8">
        <v>-4416</v>
      </c>
      <c r="D23" s="8">
        <v>-389322.7</v>
      </c>
      <c r="E23" s="8">
        <f t="shared" si="3"/>
        <v>103339.07</v>
      </c>
      <c r="F23" s="24"/>
      <c r="G23" s="8">
        <v>24507.52</v>
      </c>
      <c r="H23" s="8">
        <f>78856.55-25</f>
        <v>78831.55</v>
      </c>
      <c r="I23" s="24"/>
      <c r="J23" s="8">
        <f t="shared" si="12"/>
        <v>10333.91</v>
      </c>
      <c r="K23" s="8">
        <f t="shared" ref="K23" si="14">ROUND(J23*0.15,2)</f>
        <v>1550.09</v>
      </c>
      <c r="L23" s="8">
        <f>ROUND(J23*0.85,2)</f>
        <v>8783.82</v>
      </c>
    </row>
    <row r="24" spans="1:12" ht="15" customHeight="1" x14ac:dyDescent="0.25">
      <c r="A24" s="2">
        <f t="shared" si="8"/>
        <v>43477</v>
      </c>
      <c r="B24" s="8">
        <v>708728.75</v>
      </c>
      <c r="C24" s="8">
        <v>-18570</v>
      </c>
      <c r="D24" s="8">
        <v>-631948.05000000005</v>
      </c>
      <c r="E24" s="8">
        <f t="shared" ref="E24" si="15">IF(B24+C24+D24=G24+H24,B24+C24+D24,"error")</f>
        <v>58210.699999999953</v>
      </c>
      <c r="F24" s="24"/>
      <c r="G24" s="8">
        <v>8533.5499999999993</v>
      </c>
      <c r="H24" s="8">
        <v>49677.15</v>
      </c>
      <c r="I24" s="24"/>
      <c r="J24" s="8">
        <f t="shared" si="12"/>
        <v>5821.07</v>
      </c>
      <c r="K24" s="8">
        <f t="shared" ref="K24" si="16">ROUND(J24*0.15,2)</f>
        <v>873.16</v>
      </c>
      <c r="L24" s="8">
        <f>ROUND(J24*0.85,2)</f>
        <v>4947.91</v>
      </c>
    </row>
    <row r="25" spans="1:12" ht="15" customHeight="1" x14ac:dyDescent="0.25">
      <c r="A25" s="2">
        <f t="shared" si="8"/>
        <v>43484</v>
      </c>
      <c r="B25" s="8">
        <v>751172.77</v>
      </c>
      <c r="C25" s="8">
        <v>-15336</v>
      </c>
      <c r="D25" s="8">
        <v>-634811.80000000005</v>
      </c>
      <c r="E25" s="8">
        <f t="shared" ref="E25" si="17">IF(B25+C25+D25=G25+H25,B25+C25+D25,"error")</f>
        <v>101024.96999999997</v>
      </c>
      <c r="F25" s="24"/>
      <c r="G25" s="8">
        <v>78788.37</v>
      </c>
      <c r="H25" s="8">
        <v>22236.6</v>
      </c>
      <c r="I25" s="24"/>
      <c r="J25" s="8">
        <f t="shared" si="12"/>
        <v>10102.5</v>
      </c>
      <c r="K25" s="8">
        <f t="shared" ref="K25" si="18">ROUND(J25*0.15,2)</f>
        <v>1515.38</v>
      </c>
      <c r="L25" s="8">
        <f>ROUND(J25*0.85,2)-0.01</f>
        <v>8587.119999999999</v>
      </c>
    </row>
    <row r="26" spans="1:12" ht="15" customHeight="1" x14ac:dyDescent="0.25">
      <c r="A26" s="2">
        <f t="shared" si="8"/>
        <v>43491</v>
      </c>
      <c r="B26" s="8">
        <v>757514.22</v>
      </c>
      <c r="C26" s="8">
        <v>-8002</v>
      </c>
      <c r="D26" s="8">
        <v>-780051.55</v>
      </c>
      <c r="E26" s="8">
        <f>B26+C26+D26</f>
        <v>-30539.330000000075</v>
      </c>
      <c r="F26" s="24"/>
      <c r="G26" s="8">
        <v>-11456.33</v>
      </c>
      <c r="H26" s="8">
        <v>-19083</v>
      </c>
      <c r="I26" s="24"/>
      <c r="J26" s="8">
        <f t="shared" si="12"/>
        <v>-3053.93</v>
      </c>
      <c r="K26" s="8">
        <f t="shared" ref="K26" si="19">ROUND(J26*0.15,2)</f>
        <v>-458.09</v>
      </c>
      <c r="L26" s="8">
        <f t="shared" ref="L26:L31" si="20">ROUND(J26*0.85,2)</f>
        <v>-2595.84</v>
      </c>
    </row>
    <row r="27" spans="1:12" ht="15" customHeight="1" x14ac:dyDescent="0.25">
      <c r="A27" s="2">
        <f t="shared" si="8"/>
        <v>43498</v>
      </c>
      <c r="B27" s="8">
        <v>955292.26</v>
      </c>
      <c r="C27" s="8">
        <v>-19253</v>
      </c>
      <c r="D27" s="8">
        <v>-840549.6</v>
      </c>
      <c r="E27" s="8">
        <f>B27+C27+D27</f>
        <v>95489.660000000033</v>
      </c>
      <c r="F27" s="24"/>
      <c r="G27" s="8">
        <v>33604.01</v>
      </c>
      <c r="H27" s="8">
        <v>61885.65</v>
      </c>
      <c r="I27" s="24"/>
      <c r="J27" s="8">
        <f t="shared" si="12"/>
        <v>9548.9699999999993</v>
      </c>
      <c r="K27" s="8">
        <f t="shared" ref="K27" si="21">ROUND(J27*0.15,2)</f>
        <v>1432.35</v>
      </c>
      <c r="L27" s="8">
        <f t="shared" si="20"/>
        <v>8116.62</v>
      </c>
    </row>
    <row r="28" spans="1:12" ht="15" customHeight="1" x14ac:dyDescent="0.25">
      <c r="A28" s="2">
        <f t="shared" si="8"/>
        <v>43505</v>
      </c>
      <c r="B28" s="8">
        <v>1106504.3999999999</v>
      </c>
      <c r="C28" s="8">
        <v>-10726</v>
      </c>
      <c r="D28" s="8">
        <v>-1193355.1499999999</v>
      </c>
      <c r="E28" s="8">
        <f t="shared" ref="E28" si="22">IF(B28+C28+D28=G28+H28,B28+C28+D28,"error")</f>
        <v>-97576.75</v>
      </c>
      <c r="F28" s="24"/>
      <c r="G28" s="8">
        <v>30768.14</v>
      </c>
      <c r="H28" s="8">
        <v>-128344.89</v>
      </c>
      <c r="I28" s="24"/>
      <c r="J28" s="8">
        <f>ROUND(E28*0.1,2)+0.01</f>
        <v>-9757.67</v>
      </c>
      <c r="K28" s="8">
        <f t="shared" ref="K28" si="23">ROUND(J28*0.15,2)</f>
        <v>-1463.65</v>
      </c>
      <c r="L28" s="8">
        <f t="shared" si="20"/>
        <v>-8294.02</v>
      </c>
    </row>
    <row r="29" spans="1:12" ht="15" customHeight="1" x14ac:dyDescent="0.25">
      <c r="A29" s="2">
        <f t="shared" si="8"/>
        <v>43512</v>
      </c>
      <c r="B29" s="8">
        <v>869957.34</v>
      </c>
      <c r="C29" s="8">
        <v>-8222</v>
      </c>
      <c r="D29" s="8">
        <v>-815383.5</v>
      </c>
      <c r="E29" s="8">
        <f t="shared" ref="E29" si="24">IF(B29+C29+D29=G29+H29,B29+C29+D29,"error")</f>
        <v>46351.839999999967</v>
      </c>
      <c r="F29" s="24"/>
      <c r="G29" s="8">
        <v>36363.58</v>
      </c>
      <c r="H29" s="8">
        <v>9988.26</v>
      </c>
      <c r="I29" s="24"/>
      <c r="J29" s="8">
        <f t="shared" ref="J29:J34" si="25">ROUND(E29*0.1,2)</f>
        <v>4635.18</v>
      </c>
      <c r="K29" s="8">
        <f t="shared" ref="K29" si="26">ROUND(J29*0.15,2)</f>
        <v>695.28</v>
      </c>
      <c r="L29" s="8">
        <f t="shared" si="20"/>
        <v>3939.9</v>
      </c>
    </row>
    <row r="30" spans="1:12" ht="15" customHeight="1" x14ac:dyDescent="0.25">
      <c r="A30" s="2">
        <f t="shared" si="8"/>
        <v>43519</v>
      </c>
      <c r="B30" s="8">
        <v>1079780.8400000001</v>
      </c>
      <c r="C30" s="8">
        <v>-12293</v>
      </c>
      <c r="D30" s="8">
        <v>-989032.45</v>
      </c>
      <c r="E30" s="8">
        <f t="shared" ref="E30:E35" si="27">B30+C30+D30</f>
        <v>78455.39000000013</v>
      </c>
      <c r="F30" s="24"/>
      <c r="G30" s="8">
        <v>46595.92</v>
      </c>
      <c r="H30" s="8">
        <v>31859.47</v>
      </c>
      <c r="I30" s="24"/>
      <c r="J30" s="8">
        <f t="shared" si="25"/>
        <v>7845.54</v>
      </c>
      <c r="K30" s="8">
        <f t="shared" ref="K30" si="28">ROUND(J30*0.15,2)</f>
        <v>1176.83</v>
      </c>
      <c r="L30" s="8">
        <f t="shared" si="20"/>
        <v>6668.71</v>
      </c>
    </row>
    <row r="31" spans="1:12" ht="15" customHeight="1" x14ac:dyDescent="0.25">
      <c r="A31" s="2">
        <f t="shared" si="8"/>
        <v>43526</v>
      </c>
      <c r="B31" s="8">
        <v>942774.99</v>
      </c>
      <c r="C31" s="8">
        <v>-5132</v>
      </c>
      <c r="D31" s="8">
        <v>-786483.4</v>
      </c>
      <c r="E31" s="8">
        <f t="shared" si="27"/>
        <v>151159.58999999997</v>
      </c>
      <c r="F31" s="24"/>
      <c r="G31" s="8">
        <v>70359.289999999994</v>
      </c>
      <c r="H31" s="8">
        <v>80800.3</v>
      </c>
      <c r="I31" s="24"/>
      <c r="J31" s="8">
        <f t="shared" si="25"/>
        <v>15115.96</v>
      </c>
      <c r="K31" s="8">
        <f t="shared" ref="K31" si="29">ROUND(J31*0.15,2)</f>
        <v>2267.39</v>
      </c>
      <c r="L31" s="8">
        <f t="shared" si="20"/>
        <v>12848.57</v>
      </c>
    </row>
    <row r="32" spans="1:12" ht="15" customHeight="1" x14ac:dyDescent="0.25">
      <c r="A32" s="2">
        <f t="shared" si="8"/>
        <v>43533</v>
      </c>
      <c r="B32" s="8">
        <v>416002.45</v>
      </c>
      <c r="C32" s="8">
        <v>-1178</v>
      </c>
      <c r="D32" s="8">
        <v>-415022.45</v>
      </c>
      <c r="E32" s="8">
        <f t="shared" si="27"/>
        <v>-198</v>
      </c>
      <c r="F32" s="24"/>
      <c r="G32" s="8">
        <v>10239.75</v>
      </c>
      <c r="H32" s="8">
        <v>-10437.75</v>
      </c>
      <c r="I32" s="24"/>
      <c r="J32" s="8">
        <f t="shared" si="25"/>
        <v>-19.8</v>
      </c>
      <c r="K32" s="8">
        <f t="shared" ref="K32" si="30">ROUND(J32*0.15,2)</f>
        <v>-2.97</v>
      </c>
      <c r="L32" s="8">
        <f t="shared" ref="L32" si="31">ROUND(J32*0.85,2)</f>
        <v>-16.829999999999998</v>
      </c>
    </row>
    <row r="33" spans="1:12" ht="15" customHeight="1" x14ac:dyDescent="0.25">
      <c r="A33" s="2">
        <f t="shared" si="8"/>
        <v>43540</v>
      </c>
      <c r="B33" s="8">
        <v>0</v>
      </c>
      <c r="C33" s="8">
        <v>0</v>
      </c>
      <c r="D33" s="8">
        <v>-7524.7</v>
      </c>
      <c r="E33" s="8">
        <f t="shared" si="27"/>
        <v>-7524.7</v>
      </c>
      <c r="F33" s="24"/>
      <c r="G33" s="8">
        <v>0</v>
      </c>
      <c r="H33" s="8">
        <v>-7524.7</v>
      </c>
      <c r="I33" s="24"/>
      <c r="J33" s="8">
        <f t="shared" si="25"/>
        <v>-752.47</v>
      </c>
      <c r="K33" s="8">
        <f t="shared" ref="K33" si="32">ROUND(J33*0.15,2)</f>
        <v>-112.87</v>
      </c>
      <c r="L33" s="8">
        <f t="shared" ref="L33" si="33">ROUND(J33*0.85,2)</f>
        <v>-639.6</v>
      </c>
    </row>
    <row r="34" spans="1:12" ht="15" customHeight="1" x14ac:dyDescent="0.25">
      <c r="A34" s="2">
        <f t="shared" si="8"/>
        <v>43547</v>
      </c>
      <c r="B34" s="8">
        <v>0</v>
      </c>
      <c r="C34" s="8">
        <v>0</v>
      </c>
      <c r="D34" s="8">
        <v>-17483.099999999999</v>
      </c>
      <c r="E34" s="8">
        <f t="shared" si="27"/>
        <v>-17483.099999999999</v>
      </c>
      <c r="F34" s="24"/>
      <c r="G34" s="8">
        <v>0</v>
      </c>
      <c r="H34" s="8">
        <v>-17483.099999999999</v>
      </c>
      <c r="I34" s="24"/>
      <c r="J34" s="8">
        <f t="shared" si="25"/>
        <v>-1748.31</v>
      </c>
      <c r="K34" s="8">
        <f t="shared" ref="K34" si="34">ROUND(J34*0.15,2)</f>
        <v>-262.25</v>
      </c>
      <c r="L34" s="8">
        <f t="shared" ref="L34" si="35">ROUND(J34*0.85,2)</f>
        <v>-1486.06</v>
      </c>
    </row>
    <row r="35" spans="1:12" ht="15" customHeight="1" x14ac:dyDescent="0.25">
      <c r="A35" s="2">
        <f t="shared" si="8"/>
        <v>43554</v>
      </c>
      <c r="B35" s="8">
        <v>0</v>
      </c>
      <c r="C35" s="8">
        <v>0</v>
      </c>
      <c r="D35" s="8">
        <v>-6183.8</v>
      </c>
      <c r="E35" s="8">
        <f t="shared" si="27"/>
        <v>-6183.8</v>
      </c>
      <c r="F35" s="24"/>
      <c r="G35" s="8">
        <v>0</v>
      </c>
      <c r="H35" s="8">
        <v>-6183.8</v>
      </c>
      <c r="I35" s="24"/>
      <c r="J35" s="8">
        <f t="shared" ref="J35" si="36">ROUND(E35*0.1,2)</f>
        <v>-618.38</v>
      </c>
      <c r="K35" s="8">
        <f t="shared" ref="K35" si="37">ROUND(J35*0.15,2)</f>
        <v>-92.76</v>
      </c>
      <c r="L35" s="8">
        <f t="shared" ref="L35" si="38">ROUND(J35*0.85,2)</f>
        <v>-525.62</v>
      </c>
    </row>
    <row r="36" spans="1:12" ht="15" customHeight="1" x14ac:dyDescent="0.25">
      <c r="A36" s="2">
        <f t="shared" si="8"/>
        <v>43561</v>
      </c>
      <c r="B36" s="8">
        <v>0</v>
      </c>
      <c r="C36" s="8">
        <v>0</v>
      </c>
      <c r="D36" s="8">
        <v>-1648.85</v>
      </c>
      <c r="E36" s="8">
        <f t="shared" ref="E36" si="39">B36+C36+D36</f>
        <v>-1648.85</v>
      </c>
      <c r="F36" s="24"/>
      <c r="G36" s="8">
        <v>0</v>
      </c>
      <c r="H36" s="8">
        <v>-1648.85</v>
      </c>
      <c r="I36" s="24"/>
      <c r="J36" s="8">
        <f t="shared" ref="J36" si="40">ROUND(E36*0.1,2)</f>
        <v>-164.89</v>
      </c>
      <c r="K36" s="8">
        <f t="shared" ref="K36" si="41">ROUND(J36*0.15,2)</f>
        <v>-24.73</v>
      </c>
      <c r="L36" s="8">
        <f t="shared" ref="L36" si="42">ROUND(J36*0.85,2)</f>
        <v>-140.16</v>
      </c>
    </row>
    <row r="37" spans="1:12" ht="15" customHeight="1" x14ac:dyDescent="0.25">
      <c r="A37" s="2">
        <f t="shared" si="8"/>
        <v>43568</v>
      </c>
      <c r="B37" s="8">
        <v>0</v>
      </c>
      <c r="C37" s="8">
        <v>0</v>
      </c>
      <c r="D37" s="8">
        <v>-15903.2</v>
      </c>
      <c r="E37" s="8">
        <f t="shared" ref="E37" si="43">B37+C37+D37</f>
        <v>-15903.2</v>
      </c>
      <c r="F37" s="24"/>
      <c r="G37" s="8">
        <v>-15634.2</v>
      </c>
      <c r="H37" s="8">
        <v>-269</v>
      </c>
      <c r="I37" s="24"/>
      <c r="J37" s="8">
        <f t="shared" ref="J37" si="44">ROUND(E37*0.1,2)</f>
        <v>-1590.32</v>
      </c>
      <c r="K37" s="8">
        <f t="shared" ref="K37" si="45">ROUND(J37*0.15,2)</f>
        <v>-238.55</v>
      </c>
      <c r="L37" s="8">
        <f t="shared" ref="L37" si="46">ROUND(J37*0.85,2)</f>
        <v>-1351.77</v>
      </c>
    </row>
    <row r="38" spans="1:12" ht="15" customHeight="1" x14ac:dyDescent="0.25">
      <c r="A38" s="2">
        <f t="shared" si="8"/>
        <v>43575</v>
      </c>
      <c r="B38" s="8">
        <v>0</v>
      </c>
      <c r="C38" s="8">
        <v>0</v>
      </c>
      <c r="D38" s="8">
        <v>-28887.3</v>
      </c>
      <c r="E38" s="8">
        <f t="shared" ref="E38" si="47">B38+C38+D38</f>
        <v>-28887.3</v>
      </c>
      <c r="F38" s="24"/>
      <c r="G38" s="8">
        <v>-27660.6</v>
      </c>
      <c r="H38" s="8">
        <v>-1226.7</v>
      </c>
      <c r="I38" s="24"/>
      <c r="J38" s="8">
        <f t="shared" ref="J38" si="48">ROUND(E38*0.1,2)</f>
        <v>-2888.73</v>
      </c>
      <c r="K38" s="8">
        <f t="shared" ref="K38" si="49">ROUND(J38*0.15,2)</f>
        <v>-433.31</v>
      </c>
      <c r="L38" s="8">
        <f t="shared" ref="L38" si="50">ROUND(J38*0.85,2)</f>
        <v>-2455.42</v>
      </c>
    </row>
    <row r="39" spans="1:12" ht="15" customHeight="1" x14ac:dyDescent="0.25">
      <c r="A39" s="2">
        <f t="shared" si="8"/>
        <v>43582</v>
      </c>
      <c r="B39" s="8">
        <v>0</v>
      </c>
      <c r="C39" s="8">
        <v>0</v>
      </c>
      <c r="D39" s="8">
        <v>-372</v>
      </c>
      <c r="E39" s="8">
        <f t="shared" ref="E39" si="51">B39+C39+D39</f>
        <v>-372</v>
      </c>
      <c r="F39" s="24"/>
      <c r="G39" s="8">
        <v>0</v>
      </c>
      <c r="H39" s="8">
        <v>-372</v>
      </c>
      <c r="I39" s="24"/>
      <c r="J39" s="8">
        <f t="shared" ref="J39" si="52">ROUND(E39*0.1,2)</f>
        <v>-37.200000000000003</v>
      </c>
      <c r="K39" s="8">
        <f t="shared" ref="K39" si="53">ROUND(J39*0.15,2)</f>
        <v>-5.58</v>
      </c>
      <c r="L39" s="8">
        <f t="shared" ref="L39" si="54">ROUND(J39*0.85,2)</f>
        <v>-31.62</v>
      </c>
    </row>
    <row r="40" spans="1:12" ht="15" customHeight="1" x14ac:dyDescent="0.25">
      <c r="A40" s="2">
        <f t="shared" si="8"/>
        <v>43589</v>
      </c>
      <c r="B40" s="8">
        <v>0</v>
      </c>
      <c r="C40" s="8">
        <v>0</v>
      </c>
      <c r="D40" s="8">
        <v>-435.55</v>
      </c>
      <c r="E40" s="8">
        <f t="shared" ref="E40" si="55">B40+C40+D40</f>
        <v>-435.55</v>
      </c>
      <c r="F40" s="24"/>
      <c r="G40" s="8">
        <v>0</v>
      </c>
      <c r="H40" s="8">
        <v>-435.55</v>
      </c>
      <c r="I40" s="24"/>
      <c r="J40" s="8">
        <f t="shared" ref="J40" si="56">ROUND(E40*0.1,2)</f>
        <v>-43.56</v>
      </c>
      <c r="K40" s="8">
        <f t="shared" ref="K40" si="57">ROUND(J40*0.15,2)</f>
        <v>-6.53</v>
      </c>
      <c r="L40" s="8">
        <f t="shared" ref="L40" si="58">ROUND(J40*0.85,2)</f>
        <v>-37.03</v>
      </c>
    </row>
    <row r="41" spans="1:12" ht="15" customHeight="1" x14ac:dyDescent="0.25">
      <c r="A41" s="2">
        <f t="shared" si="8"/>
        <v>43596</v>
      </c>
      <c r="B41" s="8">
        <v>0</v>
      </c>
      <c r="C41" s="8">
        <v>0</v>
      </c>
      <c r="D41" s="8">
        <v>0</v>
      </c>
      <c r="E41" s="8">
        <f t="shared" ref="E41" si="59">B41+C41+D41</f>
        <v>0</v>
      </c>
      <c r="F41" s="24"/>
      <c r="G41" s="8">
        <v>0</v>
      </c>
      <c r="H41" s="8">
        <v>0</v>
      </c>
      <c r="I41" s="24"/>
      <c r="J41" s="8">
        <f t="shared" ref="J41" si="60">ROUND(E41*0.1,2)</f>
        <v>0</v>
      </c>
      <c r="K41" s="8">
        <f t="shared" ref="K41" si="61">ROUND(J41*0.15,2)</f>
        <v>0</v>
      </c>
      <c r="L41" s="8">
        <f t="shared" ref="L41" si="62">ROUND(J41*0.85,2)</f>
        <v>0</v>
      </c>
    </row>
    <row r="42" spans="1:12" ht="15" customHeight="1" x14ac:dyDescent="0.25">
      <c r="A42" s="2">
        <f t="shared" si="8"/>
        <v>43603</v>
      </c>
      <c r="B42" s="8">
        <v>0</v>
      </c>
      <c r="C42" s="8">
        <v>0</v>
      </c>
      <c r="D42" s="8">
        <v>-90</v>
      </c>
      <c r="E42" s="8">
        <f t="shared" ref="E42" si="63">B42+C42+D42</f>
        <v>-90</v>
      </c>
      <c r="F42" s="24"/>
      <c r="G42" s="8">
        <v>0</v>
      </c>
      <c r="H42" s="8">
        <v>-90</v>
      </c>
      <c r="I42" s="24"/>
      <c r="J42" s="8">
        <f t="shared" ref="J42" si="64">ROUND(E42*0.1,2)</f>
        <v>-9</v>
      </c>
      <c r="K42" s="8">
        <f t="shared" ref="K42" si="65">ROUND(J42*0.15,2)</f>
        <v>-1.35</v>
      </c>
      <c r="L42" s="8">
        <f t="shared" ref="L42" si="66">ROUND(J42*0.85,2)</f>
        <v>-7.65</v>
      </c>
    </row>
    <row r="43" spans="1:12" ht="15" customHeight="1" x14ac:dyDescent="0.25">
      <c r="A43" s="2">
        <f t="shared" si="8"/>
        <v>43610</v>
      </c>
      <c r="B43" s="8">
        <v>0</v>
      </c>
      <c r="C43" s="8">
        <v>0</v>
      </c>
      <c r="D43" s="8">
        <v>0</v>
      </c>
      <c r="E43" s="8">
        <f t="shared" ref="E43" si="67">B43+C43+D43</f>
        <v>0</v>
      </c>
      <c r="F43" s="24"/>
      <c r="G43" s="8">
        <v>0</v>
      </c>
      <c r="H43" s="8">
        <v>0</v>
      </c>
      <c r="I43" s="24"/>
      <c r="J43" s="8">
        <f t="shared" ref="J43" si="68">ROUND(E43*0.1,2)</f>
        <v>0</v>
      </c>
      <c r="K43" s="8">
        <f t="shared" ref="K43" si="69">ROUND(J43*0.15,2)</f>
        <v>0</v>
      </c>
      <c r="L43" s="8">
        <f t="shared" ref="L43" si="70">ROUND(J43*0.85,2)</f>
        <v>0</v>
      </c>
    </row>
    <row r="44" spans="1:12" ht="15" customHeight="1" x14ac:dyDescent="0.25">
      <c r="A44" s="2">
        <f t="shared" si="8"/>
        <v>43617</v>
      </c>
      <c r="B44" s="8">
        <v>0</v>
      </c>
      <c r="C44" s="8">
        <v>0</v>
      </c>
      <c r="D44" s="8">
        <v>-893.4</v>
      </c>
      <c r="E44" s="8">
        <f t="shared" ref="E44" si="71">B44+C44+D44</f>
        <v>-893.4</v>
      </c>
      <c r="F44" s="24"/>
      <c r="G44" s="8">
        <v>0</v>
      </c>
      <c r="H44" s="8">
        <v>-893.4</v>
      </c>
      <c r="I44" s="24"/>
      <c r="J44" s="8">
        <f t="shared" ref="J44" si="72">ROUND(E44*0.1,2)</f>
        <v>-89.34</v>
      </c>
      <c r="K44" s="8">
        <f t="shared" ref="K44" si="73">ROUND(J44*0.15,2)</f>
        <v>-13.4</v>
      </c>
      <c r="L44" s="8">
        <f t="shared" ref="L44" si="74">ROUND(J44*0.85,2)</f>
        <v>-75.94</v>
      </c>
    </row>
    <row r="45" spans="1:12" ht="15" customHeight="1" x14ac:dyDescent="0.25">
      <c r="A45" s="2">
        <f t="shared" si="8"/>
        <v>43624</v>
      </c>
      <c r="B45" s="8">
        <v>0</v>
      </c>
      <c r="C45" s="8">
        <v>0</v>
      </c>
      <c r="D45" s="8">
        <v>-218.2</v>
      </c>
      <c r="E45" s="8">
        <f t="shared" ref="E45" si="75">B45+C45+D45</f>
        <v>-218.2</v>
      </c>
      <c r="F45" s="24"/>
      <c r="G45" s="8">
        <v>0</v>
      </c>
      <c r="H45" s="8">
        <v>-218.2</v>
      </c>
      <c r="I45" s="24"/>
      <c r="J45" s="8">
        <f t="shared" ref="J45" si="76">ROUND(E45*0.1,2)</f>
        <v>-21.82</v>
      </c>
      <c r="K45" s="8">
        <f t="shared" ref="K45" si="77">ROUND(J45*0.15,2)</f>
        <v>-3.27</v>
      </c>
      <c r="L45" s="8">
        <f t="shared" ref="L45" si="78">ROUND(J45*0.85,2)</f>
        <v>-18.55</v>
      </c>
    </row>
    <row r="46" spans="1:12" ht="15" customHeight="1" x14ac:dyDescent="0.25">
      <c r="A46" s="2">
        <f t="shared" si="8"/>
        <v>43631</v>
      </c>
      <c r="B46" s="8">
        <v>0</v>
      </c>
      <c r="C46" s="8">
        <v>0</v>
      </c>
      <c r="D46" s="8">
        <v>0</v>
      </c>
      <c r="E46" s="8">
        <f t="shared" ref="E46" si="79">B46+C46+D46</f>
        <v>0</v>
      </c>
      <c r="F46" s="24"/>
      <c r="G46" s="8">
        <v>0</v>
      </c>
      <c r="H46" s="8">
        <v>0</v>
      </c>
      <c r="I46" s="24"/>
      <c r="J46" s="8">
        <f t="shared" ref="J46" si="80">ROUND(E46*0.1,2)</f>
        <v>0</v>
      </c>
      <c r="K46" s="8">
        <f t="shared" ref="K46" si="81">ROUND(J46*0.15,2)</f>
        <v>0</v>
      </c>
      <c r="L46" s="8">
        <f t="shared" ref="L46" si="82">ROUND(J46*0.85,2)</f>
        <v>0</v>
      </c>
    </row>
    <row r="47" spans="1:12" ht="15" customHeight="1" x14ac:dyDescent="0.25">
      <c r="A47" s="2">
        <f t="shared" si="8"/>
        <v>43638</v>
      </c>
      <c r="B47" s="8">
        <v>0</v>
      </c>
      <c r="C47" s="8">
        <v>0</v>
      </c>
      <c r="D47" s="8">
        <v>-118</v>
      </c>
      <c r="E47" s="8">
        <f t="shared" ref="E47" si="83">B47+C47+D47</f>
        <v>-118</v>
      </c>
      <c r="F47" s="24"/>
      <c r="G47" s="8">
        <v>0</v>
      </c>
      <c r="H47" s="8">
        <v>-118</v>
      </c>
      <c r="I47" s="24"/>
      <c r="J47" s="8">
        <f t="shared" ref="J47" si="84">ROUND(E47*0.1,2)</f>
        <v>-11.8</v>
      </c>
      <c r="K47" s="8">
        <f t="shared" ref="K47" si="85">ROUND(J47*0.15,2)</f>
        <v>-1.77</v>
      </c>
      <c r="L47" s="8">
        <f t="shared" ref="L47" si="86">ROUND(J47*0.85,2)</f>
        <v>-10.029999999999999</v>
      </c>
    </row>
    <row r="48" spans="1:12" ht="15" customHeight="1" x14ac:dyDescent="0.25">
      <c r="A48" s="2">
        <f t="shared" si="8"/>
        <v>43645</v>
      </c>
      <c r="B48" s="8">
        <v>0</v>
      </c>
      <c r="C48" s="8">
        <v>0</v>
      </c>
      <c r="D48" s="8">
        <v>0</v>
      </c>
      <c r="E48" s="8">
        <f t="shared" ref="E48" si="87">B48+C48+D48</f>
        <v>0</v>
      </c>
      <c r="F48" s="24"/>
      <c r="G48" s="8">
        <v>0</v>
      </c>
      <c r="H48" s="8">
        <v>0</v>
      </c>
      <c r="I48" s="24"/>
      <c r="J48" s="8">
        <f t="shared" ref="J48" si="88">ROUND(E48*0.1,2)</f>
        <v>0</v>
      </c>
      <c r="K48" s="8">
        <f t="shared" ref="K48" si="89">ROUND(J48*0.15,2)</f>
        <v>0</v>
      </c>
      <c r="L48" s="8">
        <f t="shared" ref="L48" si="90">ROUND(J48*0.85,2)</f>
        <v>0</v>
      </c>
    </row>
    <row r="49" spans="1:12" ht="15" customHeight="1" x14ac:dyDescent="0.25">
      <c r="A49" s="2" t="s">
        <v>19</v>
      </c>
      <c r="B49" s="8">
        <v>0</v>
      </c>
      <c r="C49" s="8">
        <v>0</v>
      </c>
      <c r="D49" s="8">
        <v>0</v>
      </c>
      <c r="E49" s="8">
        <f t="shared" ref="E49" si="91">B49+C49+D49</f>
        <v>0</v>
      </c>
      <c r="F49" s="24"/>
      <c r="G49" s="8">
        <v>0</v>
      </c>
      <c r="H49" s="8">
        <v>0</v>
      </c>
      <c r="I49" s="24"/>
      <c r="J49" s="8">
        <f t="shared" ref="J49" si="92">ROUND(E49*0.1,2)</f>
        <v>0</v>
      </c>
      <c r="K49" s="8">
        <f t="shared" ref="K49" si="93">ROUND(J49*0.15,2)</f>
        <v>0</v>
      </c>
      <c r="L49" s="8">
        <f t="shared" ref="L49" si="94">ROUND(J49*0.85,2)</f>
        <v>0</v>
      </c>
    </row>
    <row r="50" spans="1:12" ht="15" customHeight="1" x14ac:dyDescent="0.25">
      <c r="J50" s="9"/>
      <c r="K50" s="9"/>
      <c r="L50" s="9"/>
    </row>
    <row r="51" spans="1:12" ht="15" customHeight="1" thickBot="1" x14ac:dyDescent="0.3">
      <c r="B51" s="10">
        <f>SUM(B5:B50)</f>
        <v>8220220.2299999995</v>
      </c>
      <c r="C51" s="10">
        <f t="shared" ref="C51:L51" si="95">SUM(C5:C50)</f>
        <v>-105006</v>
      </c>
      <c r="D51" s="10">
        <f t="shared" si="95"/>
        <v>-7649005.3500000006</v>
      </c>
      <c r="E51" s="10">
        <f t="shared" si="95"/>
        <v>466208.88000000006</v>
      </c>
      <c r="F51" s="24"/>
      <c r="G51" s="10">
        <f>SUM(G5:G50)</f>
        <v>291674.5</v>
      </c>
      <c r="H51" s="10">
        <f>SUM(H5:H50)</f>
        <v>174534.37999999998</v>
      </c>
      <c r="I51" s="24"/>
      <c r="J51" s="10">
        <f t="shared" si="95"/>
        <v>46620.890000000007</v>
      </c>
      <c r="K51" s="10">
        <f t="shared" si="95"/>
        <v>6993.1499999999987</v>
      </c>
      <c r="L51" s="10">
        <f t="shared" si="95"/>
        <v>39627.739999999991</v>
      </c>
    </row>
    <row r="52" spans="1:12" ht="15" customHeight="1" thickTop="1" x14ac:dyDescent="0.25"/>
    <row r="53" spans="1:12" ht="15" customHeight="1" x14ac:dyDescent="0.25">
      <c r="A53" s="22" t="s">
        <v>14</v>
      </c>
    </row>
    <row r="54" spans="1:12" ht="15" customHeight="1" x14ac:dyDescent="0.25">
      <c r="A54" s="22" t="s">
        <v>20</v>
      </c>
      <c r="B54" s="21"/>
      <c r="C54" s="21"/>
      <c r="F54" s="1"/>
      <c r="I54" s="1"/>
    </row>
  </sheetData>
  <mergeCells count="1">
    <mergeCell ref="A1:L1"/>
  </mergeCells>
  <pageMargins left="0.5" right="0.5" top="0.25" bottom="0.25" header="0" footer="0"/>
  <pageSetup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Normal="100" workbookViewId="0">
      <pane ySplit="3" topLeftCell="A16" activePane="bottomLeft" state="frozen"/>
      <selection pane="bottomLeft" activeCell="A51" sqref="A51"/>
    </sheetView>
  </sheetViews>
  <sheetFormatPr defaultColWidth="10.7109375" defaultRowHeight="15" customHeight="1" x14ac:dyDescent="0.25"/>
  <cols>
    <col min="1" max="1" width="11.7109375" style="2" customWidth="1"/>
    <col min="2" max="5" width="15.7109375" style="1" customWidth="1"/>
    <col min="6" max="6" width="4.7109375" style="23" customWidth="1"/>
    <col min="7" max="8" width="15.7109375" style="1" customWidth="1"/>
    <col min="9" max="9" width="4.7109375" style="23" customWidth="1"/>
    <col min="10" max="12" width="15.7109375" style="1" customWidth="1"/>
    <col min="13" max="16384" width="10.7109375" style="1"/>
  </cols>
  <sheetData>
    <row r="1" spans="1:12" ht="15" customHeight="1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B2" s="3"/>
      <c r="C2" s="3"/>
      <c r="D2" s="3"/>
      <c r="E2" s="3"/>
      <c r="F2" s="25"/>
      <c r="G2" s="19"/>
      <c r="H2" s="19"/>
      <c r="I2" s="25"/>
      <c r="J2" s="21"/>
      <c r="K2" s="21"/>
      <c r="L2" s="21"/>
    </row>
    <row r="3" spans="1:12" s="7" customFormat="1" ht="25.5" x14ac:dyDescent="0.2">
      <c r="A3" s="4"/>
      <c r="B3" s="6" t="s">
        <v>0</v>
      </c>
      <c r="C3" s="5" t="s">
        <v>2</v>
      </c>
      <c r="D3" s="6" t="s">
        <v>1</v>
      </c>
      <c r="E3" s="6" t="s">
        <v>11</v>
      </c>
      <c r="F3" s="26"/>
      <c r="G3" s="6" t="s">
        <v>12</v>
      </c>
      <c r="H3" s="6" t="s">
        <v>13</v>
      </c>
      <c r="I3" s="26"/>
      <c r="J3" s="6" t="s">
        <v>15</v>
      </c>
      <c r="K3" s="5" t="s">
        <v>16</v>
      </c>
      <c r="L3" s="6" t="s">
        <v>17</v>
      </c>
    </row>
    <row r="5" spans="1:12" ht="15" customHeight="1" x14ac:dyDescent="0.25">
      <c r="A5" s="2">
        <v>43344</v>
      </c>
      <c r="B5" s="8">
        <v>457787.85</v>
      </c>
      <c r="C5" s="8">
        <v>-14494.5</v>
      </c>
      <c r="D5" s="8">
        <v>-147875.85</v>
      </c>
      <c r="E5" s="8">
        <f>IF(B5+C5+D5=G5+H5,B5+C5+D5,"error")</f>
        <v>295417.5</v>
      </c>
      <c r="F5" s="24"/>
      <c r="G5" s="8">
        <v>0</v>
      </c>
      <c r="H5" s="8">
        <v>295417.5</v>
      </c>
      <c r="I5" s="24"/>
      <c r="J5" s="8">
        <f>ROUND(E5*0.1,2)</f>
        <v>29541.75</v>
      </c>
      <c r="K5" s="8">
        <f t="shared" ref="K5:K11" si="0">ROUND(J5*0.15,2)</f>
        <v>4431.26</v>
      </c>
      <c r="L5" s="8">
        <f>ROUND(J5*0.85,2)</f>
        <v>25110.49</v>
      </c>
    </row>
    <row r="6" spans="1:12" ht="15" customHeight="1" x14ac:dyDescent="0.25">
      <c r="A6" s="2">
        <f t="shared" ref="A6:A48" si="1">A5+7</f>
        <v>43351</v>
      </c>
      <c r="B6" s="8">
        <v>1104008.32</v>
      </c>
      <c r="C6" s="8">
        <v>-52080</v>
      </c>
      <c r="D6" s="8">
        <v>-545985.5</v>
      </c>
      <c r="E6" s="8">
        <f t="shared" ref="E6:E22" si="2">IF(B6+C6+D6=G6+H6,B6+C6+D6,"error")</f>
        <v>505942.82000000007</v>
      </c>
      <c r="F6" s="24"/>
      <c r="G6" s="8">
        <v>0</v>
      </c>
      <c r="H6" s="8">
        <v>505942.82000000007</v>
      </c>
      <c r="I6" s="24"/>
      <c r="J6" s="8">
        <f>ROUND(E6*0.1,2)</f>
        <v>50594.28</v>
      </c>
      <c r="K6" s="8">
        <f t="shared" si="0"/>
        <v>7589.14</v>
      </c>
      <c r="L6" s="8">
        <f>ROUND(J6*0.85,2)</f>
        <v>43005.14</v>
      </c>
    </row>
    <row r="7" spans="1:12" ht="15" customHeight="1" x14ac:dyDescent="0.25">
      <c r="A7" s="2">
        <f t="shared" si="1"/>
        <v>43358</v>
      </c>
      <c r="B7" s="8">
        <v>1713844.75</v>
      </c>
      <c r="C7" s="8">
        <v>-70433.25</v>
      </c>
      <c r="D7" s="8">
        <v>-1284599.55</v>
      </c>
      <c r="E7" s="8">
        <f t="shared" si="2"/>
        <v>358811.94999999995</v>
      </c>
      <c r="F7" s="24"/>
      <c r="G7" s="8">
        <v>0</v>
      </c>
      <c r="H7" s="8">
        <v>358811.94999999995</v>
      </c>
      <c r="I7" s="24"/>
      <c r="J7" s="8">
        <f>ROUND(E7*0.1,2)</f>
        <v>35881.199999999997</v>
      </c>
      <c r="K7" s="8">
        <f t="shared" si="0"/>
        <v>5382.18</v>
      </c>
      <c r="L7" s="8">
        <f>ROUND(J7*0.85,2)</f>
        <v>30499.02</v>
      </c>
    </row>
    <row r="8" spans="1:12" ht="15" customHeight="1" x14ac:dyDescent="0.25">
      <c r="A8" s="2">
        <f t="shared" si="1"/>
        <v>43365</v>
      </c>
      <c r="B8" s="8">
        <v>1829347.15</v>
      </c>
      <c r="C8" s="8">
        <v>-45795.6</v>
      </c>
      <c r="D8" s="8">
        <v>-1274665.6000000001</v>
      </c>
      <c r="E8" s="8">
        <f t="shared" si="2"/>
        <v>508885.94999999972</v>
      </c>
      <c r="F8" s="24"/>
      <c r="G8" s="8">
        <v>0</v>
      </c>
      <c r="H8" s="8">
        <v>508885.94999999972</v>
      </c>
      <c r="I8" s="24"/>
      <c r="J8" s="8">
        <f>ROUND(E8*0.1,2)+0.01</f>
        <v>50888.6</v>
      </c>
      <c r="K8" s="8">
        <f t="shared" si="0"/>
        <v>7633.29</v>
      </c>
      <c r="L8" s="8">
        <f>ROUND(J8*0.85,2)</f>
        <v>43255.31</v>
      </c>
    </row>
    <row r="9" spans="1:12" ht="15" customHeight="1" x14ac:dyDescent="0.25">
      <c r="A9" s="2">
        <f t="shared" si="1"/>
        <v>43372</v>
      </c>
      <c r="B9" s="8">
        <v>1875615.1</v>
      </c>
      <c r="C9" s="8">
        <v>-52311.07</v>
      </c>
      <c r="D9" s="8">
        <v>-1417514.2</v>
      </c>
      <c r="E9" s="8">
        <f t="shared" si="2"/>
        <v>405789.83000000007</v>
      </c>
      <c r="F9" s="24"/>
      <c r="G9" s="8">
        <v>0</v>
      </c>
      <c r="H9" s="8">
        <v>405789.83000000007</v>
      </c>
      <c r="I9" s="24"/>
      <c r="J9" s="8">
        <f t="shared" ref="J9:J15" si="3">ROUND(E9*0.1,2)</f>
        <v>40578.980000000003</v>
      </c>
      <c r="K9" s="8">
        <f t="shared" si="0"/>
        <v>6086.85</v>
      </c>
      <c r="L9" s="8">
        <f>ROUND(J9*0.85,2)</f>
        <v>34492.129999999997</v>
      </c>
    </row>
    <row r="10" spans="1:12" ht="15" customHeight="1" x14ac:dyDescent="0.25">
      <c r="A10" s="2">
        <f t="shared" si="1"/>
        <v>43379</v>
      </c>
      <c r="B10" s="8">
        <v>2110500.2999999998</v>
      </c>
      <c r="C10" s="8">
        <v>-46745.8</v>
      </c>
      <c r="D10" s="8">
        <v>-1839869.5</v>
      </c>
      <c r="E10" s="8">
        <f t="shared" si="2"/>
        <v>223884.99999999977</v>
      </c>
      <c r="F10" s="24"/>
      <c r="G10" s="8">
        <v>0</v>
      </c>
      <c r="H10" s="8">
        <v>223884.99999999977</v>
      </c>
      <c r="I10" s="24"/>
      <c r="J10" s="8">
        <f t="shared" si="3"/>
        <v>22388.5</v>
      </c>
      <c r="K10" s="8">
        <f t="shared" si="0"/>
        <v>3358.28</v>
      </c>
      <c r="L10" s="8">
        <f>ROUND(J10*0.85,2)-0.01</f>
        <v>19030.22</v>
      </c>
    </row>
    <row r="11" spans="1:12" ht="15" customHeight="1" x14ac:dyDescent="0.25">
      <c r="A11" s="2">
        <f t="shared" si="1"/>
        <v>43386</v>
      </c>
      <c r="B11" s="8">
        <v>2052180.25</v>
      </c>
      <c r="C11" s="8">
        <v>-56620.25</v>
      </c>
      <c r="D11" s="8">
        <v>-1588589.6</v>
      </c>
      <c r="E11" s="8">
        <f t="shared" si="2"/>
        <v>406970.39999999991</v>
      </c>
      <c r="F11" s="24"/>
      <c r="G11" s="8">
        <v>0</v>
      </c>
      <c r="H11" s="8">
        <v>406970.39999999991</v>
      </c>
      <c r="I11" s="24"/>
      <c r="J11" s="8">
        <f t="shared" si="3"/>
        <v>40697.040000000001</v>
      </c>
      <c r="K11" s="8">
        <f t="shared" si="0"/>
        <v>6104.56</v>
      </c>
      <c r="L11" s="8">
        <f t="shared" ref="L11:L16" si="4">ROUND(J11*0.85,2)</f>
        <v>34592.480000000003</v>
      </c>
    </row>
    <row r="12" spans="1:12" ht="15" customHeight="1" x14ac:dyDescent="0.25">
      <c r="A12" s="2">
        <f t="shared" si="1"/>
        <v>43393</v>
      </c>
      <c r="B12" s="8">
        <v>2274972.65</v>
      </c>
      <c r="C12" s="8">
        <v>-85013.4</v>
      </c>
      <c r="D12" s="8">
        <v>-1925533.65</v>
      </c>
      <c r="E12" s="8">
        <f t="shared" si="2"/>
        <v>264425.60000000009</v>
      </c>
      <c r="F12" s="24"/>
      <c r="G12" s="8">
        <v>0</v>
      </c>
      <c r="H12" s="8">
        <v>264425.60000000009</v>
      </c>
      <c r="I12" s="24"/>
      <c r="J12" s="8">
        <f t="shared" si="3"/>
        <v>26442.560000000001</v>
      </c>
      <c r="K12" s="8">
        <f t="shared" ref="K12" si="5">ROUND(J12*0.15,2)</f>
        <v>3966.38</v>
      </c>
      <c r="L12" s="8">
        <f t="shared" si="4"/>
        <v>22476.18</v>
      </c>
    </row>
    <row r="13" spans="1:12" ht="15" customHeight="1" x14ac:dyDescent="0.25">
      <c r="A13" s="2">
        <f t="shared" si="1"/>
        <v>43400</v>
      </c>
      <c r="B13" s="8">
        <v>2501434.96</v>
      </c>
      <c r="C13" s="8">
        <v>-113575.25</v>
      </c>
      <c r="D13" s="8">
        <v>-2245287.35</v>
      </c>
      <c r="E13" s="8">
        <f t="shared" si="2"/>
        <v>142572.35999999987</v>
      </c>
      <c r="F13" s="24"/>
      <c r="G13" s="8">
        <v>0</v>
      </c>
      <c r="H13" s="8">
        <v>142572.35999999987</v>
      </c>
      <c r="I13" s="24"/>
      <c r="J13" s="8">
        <f t="shared" si="3"/>
        <v>14257.24</v>
      </c>
      <c r="K13" s="8">
        <f t="shared" ref="K13" si="6">ROUND(J13*0.15,2)</f>
        <v>2138.59</v>
      </c>
      <c r="L13" s="8">
        <f t="shared" si="4"/>
        <v>12118.65</v>
      </c>
    </row>
    <row r="14" spans="1:12" ht="15" customHeight="1" x14ac:dyDescent="0.25">
      <c r="A14" s="2">
        <f t="shared" si="1"/>
        <v>43407</v>
      </c>
      <c r="B14" s="8">
        <v>2894365.4</v>
      </c>
      <c r="C14" s="8">
        <v>-132783.65</v>
      </c>
      <c r="D14" s="8">
        <v>-2982859.85</v>
      </c>
      <c r="E14" s="8">
        <f t="shared" si="2"/>
        <v>-221278.10000000009</v>
      </c>
      <c r="F14" s="24"/>
      <c r="G14" s="8">
        <v>0</v>
      </c>
      <c r="H14" s="8">
        <v>-221278.10000000009</v>
      </c>
      <c r="I14" s="24"/>
      <c r="J14" s="8">
        <f t="shared" si="3"/>
        <v>-22127.81</v>
      </c>
      <c r="K14" s="8">
        <f t="shared" ref="K14" si="7">ROUND(J14*0.15,2)</f>
        <v>-3319.17</v>
      </c>
      <c r="L14" s="8">
        <f t="shared" si="4"/>
        <v>-18808.64</v>
      </c>
    </row>
    <row r="15" spans="1:12" ht="15" customHeight="1" x14ac:dyDescent="0.25">
      <c r="A15" s="2">
        <f t="shared" si="1"/>
        <v>43414</v>
      </c>
      <c r="B15" s="8">
        <v>2961453.34</v>
      </c>
      <c r="C15" s="8">
        <v>-89429.79</v>
      </c>
      <c r="D15" s="8">
        <v>-3035525.75</v>
      </c>
      <c r="E15" s="8">
        <f t="shared" si="2"/>
        <v>-163502.20000000019</v>
      </c>
      <c r="F15" s="24"/>
      <c r="G15" s="8">
        <v>0</v>
      </c>
      <c r="H15" s="8">
        <v>-163502.20000000019</v>
      </c>
      <c r="I15" s="24"/>
      <c r="J15" s="8">
        <f t="shared" si="3"/>
        <v>-16350.22</v>
      </c>
      <c r="K15" s="8">
        <f t="shared" ref="K15" si="8">ROUND(J15*0.15,2)</f>
        <v>-2452.5300000000002</v>
      </c>
      <c r="L15" s="8">
        <f t="shared" si="4"/>
        <v>-13897.69</v>
      </c>
    </row>
    <row r="16" spans="1:12" ht="15" customHeight="1" x14ac:dyDescent="0.25">
      <c r="A16" s="2">
        <f t="shared" si="1"/>
        <v>43421</v>
      </c>
      <c r="B16" s="8">
        <v>2697074.1</v>
      </c>
      <c r="C16" s="8">
        <v>-97949.15</v>
      </c>
      <c r="D16" s="8">
        <v>-2057474.1</v>
      </c>
      <c r="E16" s="8">
        <f t="shared" si="2"/>
        <v>541650.85000000009</v>
      </c>
      <c r="F16" s="24"/>
      <c r="G16" s="8">
        <v>0</v>
      </c>
      <c r="H16" s="8">
        <v>541650.85000000009</v>
      </c>
      <c r="I16" s="24"/>
      <c r="J16" s="8">
        <f t="shared" ref="J16" si="9">ROUND(E16*0.1,2)</f>
        <v>54165.09</v>
      </c>
      <c r="K16" s="8">
        <f t="shared" ref="K16" si="10">ROUND(J16*0.15,2)</f>
        <v>8124.76</v>
      </c>
      <c r="L16" s="8">
        <f t="shared" si="4"/>
        <v>46040.33</v>
      </c>
    </row>
    <row r="17" spans="1:12" ht="15" customHeight="1" x14ac:dyDescent="0.25">
      <c r="A17" s="2">
        <f t="shared" si="1"/>
        <v>43428</v>
      </c>
      <c r="B17" s="8">
        <v>3101587.4</v>
      </c>
      <c r="C17" s="8">
        <v>-77987.199999999997</v>
      </c>
      <c r="D17" s="8">
        <v>-2662910.7999999998</v>
      </c>
      <c r="E17" s="8">
        <f t="shared" si="2"/>
        <v>360689.39999999991</v>
      </c>
      <c r="F17" s="24"/>
      <c r="G17" s="8">
        <v>0</v>
      </c>
      <c r="H17" s="8">
        <v>360689.39999999991</v>
      </c>
      <c r="I17" s="24"/>
      <c r="J17" s="8">
        <f t="shared" ref="J17" si="11">ROUND(E17*0.1,2)</f>
        <v>36068.94</v>
      </c>
      <c r="K17" s="8">
        <f t="shared" ref="K17" si="12">ROUND(J17*0.15,2)</f>
        <v>5410.34</v>
      </c>
      <c r="L17" s="8">
        <f t="shared" ref="L17" si="13">ROUND(J17*0.85,2)</f>
        <v>30658.6</v>
      </c>
    </row>
    <row r="18" spans="1:12" ht="15" customHeight="1" x14ac:dyDescent="0.25">
      <c r="A18" s="2">
        <f t="shared" si="1"/>
        <v>43435</v>
      </c>
      <c r="B18" s="8">
        <v>2625194.7200000002</v>
      </c>
      <c r="C18" s="8">
        <v>-87803.26</v>
      </c>
      <c r="D18" s="8">
        <v>-2226494.35</v>
      </c>
      <c r="E18" s="8">
        <f t="shared" si="2"/>
        <v>310897.11000000034</v>
      </c>
      <c r="F18" s="24"/>
      <c r="G18" s="8">
        <v>0</v>
      </c>
      <c r="H18" s="8">
        <v>310897.11000000034</v>
      </c>
      <c r="I18" s="24"/>
      <c r="J18" s="8">
        <f t="shared" ref="J18" si="14">ROUND(E18*0.1,2)</f>
        <v>31089.71</v>
      </c>
      <c r="K18" s="8">
        <f t="shared" ref="K18" si="15">ROUND(J18*0.15,2)</f>
        <v>4663.46</v>
      </c>
      <c r="L18" s="8">
        <f t="shared" ref="L18" si="16">ROUND(J18*0.85,2)</f>
        <v>26426.25</v>
      </c>
    </row>
    <row r="19" spans="1:12" ht="15" customHeight="1" x14ac:dyDescent="0.25">
      <c r="A19" s="2">
        <f t="shared" si="1"/>
        <v>43442</v>
      </c>
      <c r="B19" s="8">
        <v>2401909.86</v>
      </c>
      <c r="C19" s="8">
        <v>-57835.1</v>
      </c>
      <c r="D19" s="8">
        <v>-2228836.33</v>
      </c>
      <c r="E19" s="8">
        <f t="shared" si="2"/>
        <v>115238.4299999997</v>
      </c>
      <c r="F19" s="24"/>
      <c r="G19" s="8">
        <v>0</v>
      </c>
      <c r="H19" s="8">
        <v>115238.4299999997</v>
      </c>
      <c r="I19" s="24"/>
      <c r="J19" s="8">
        <f t="shared" ref="J19" si="17">ROUND(E19*0.1,2)</f>
        <v>11523.84</v>
      </c>
      <c r="K19" s="8">
        <f t="shared" ref="K19" si="18">ROUND(J19*0.15,2)</f>
        <v>1728.58</v>
      </c>
      <c r="L19" s="8">
        <f t="shared" ref="L19" si="19">ROUND(J19*0.85,2)</f>
        <v>9795.26</v>
      </c>
    </row>
    <row r="20" spans="1:12" ht="15" customHeight="1" x14ac:dyDescent="0.25">
      <c r="A20" s="2">
        <f t="shared" si="1"/>
        <v>43449</v>
      </c>
      <c r="B20" s="8">
        <v>2500011.75</v>
      </c>
      <c r="C20" s="8">
        <v>-50314.15</v>
      </c>
      <c r="D20" s="8">
        <v>-1899546.75</v>
      </c>
      <c r="E20" s="8">
        <f t="shared" si="2"/>
        <v>550150.85000000009</v>
      </c>
      <c r="F20" s="24"/>
      <c r="G20" s="8">
        <v>0</v>
      </c>
      <c r="H20" s="8">
        <v>550150.85000000009</v>
      </c>
      <c r="I20" s="24"/>
      <c r="J20" s="8">
        <f t="shared" ref="J20" si="20">ROUND(E20*0.1,2)</f>
        <v>55015.09</v>
      </c>
      <c r="K20" s="8">
        <f t="shared" ref="K20" si="21">ROUND(J20*0.15,2)</f>
        <v>8252.26</v>
      </c>
      <c r="L20" s="8">
        <f t="shared" ref="L20" si="22">ROUND(J20*0.85,2)</f>
        <v>46762.83</v>
      </c>
    </row>
    <row r="21" spans="1:12" ht="15" customHeight="1" x14ac:dyDescent="0.25">
      <c r="A21" s="2">
        <f t="shared" si="1"/>
        <v>43456</v>
      </c>
      <c r="B21" s="8">
        <v>2328827</v>
      </c>
      <c r="C21" s="8">
        <v>-70181.05</v>
      </c>
      <c r="D21" s="8">
        <v>-1782945.9</v>
      </c>
      <c r="E21" s="8">
        <f t="shared" si="2"/>
        <v>475700.05000000028</v>
      </c>
      <c r="F21" s="24"/>
      <c r="G21" s="8">
        <v>0</v>
      </c>
      <c r="H21" s="8">
        <v>475700.05000000028</v>
      </c>
      <c r="I21" s="24"/>
      <c r="J21" s="8">
        <f t="shared" ref="J21" si="23">ROUND(E21*0.1,2)</f>
        <v>47570.01</v>
      </c>
      <c r="K21" s="8">
        <f t="shared" ref="K21" si="24">ROUND(J21*0.15,2)</f>
        <v>7135.5</v>
      </c>
      <c r="L21" s="8">
        <f t="shared" ref="L21" si="25">ROUND(J21*0.85,2)</f>
        <v>40434.51</v>
      </c>
    </row>
    <row r="22" spans="1:12" ht="15" customHeight="1" x14ac:dyDescent="0.25">
      <c r="A22" s="2">
        <f t="shared" si="1"/>
        <v>43463</v>
      </c>
      <c r="B22" s="8">
        <v>2534106.0699999998</v>
      </c>
      <c r="C22" s="8">
        <v>-52919.9</v>
      </c>
      <c r="D22" s="8">
        <v>-2072906.2</v>
      </c>
      <c r="E22" s="8">
        <f t="shared" si="2"/>
        <v>408279.97</v>
      </c>
      <c r="F22" s="24"/>
      <c r="G22" s="8">
        <v>0</v>
      </c>
      <c r="H22" s="8">
        <v>408279.97</v>
      </c>
      <c r="I22" s="24"/>
      <c r="J22" s="8">
        <f t="shared" ref="J22" si="26">ROUND(E22*0.1,2)</f>
        <v>40828</v>
      </c>
      <c r="K22" s="8">
        <f t="shared" ref="K22" si="27">ROUND(J22*0.15,2)</f>
        <v>6124.2</v>
      </c>
      <c r="L22" s="8">
        <f t="shared" ref="L22" si="28">ROUND(J22*0.85,2)</f>
        <v>34703.800000000003</v>
      </c>
    </row>
    <row r="23" spans="1:12" ht="15" customHeight="1" x14ac:dyDescent="0.25">
      <c r="A23" s="2">
        <f t="shared" si="1"/>
        <v>43470</v>
      </c>
      <c r="B23" s="8">
        <v>2662729.36</v>
      </c>
      <c r="C23" s="8">
        <v>-70897.850000000006</v>
      </c>
      <c r="D23" s="8">
        <v>-2554299.65</v>
      </c>
      <c r="E23" s="8">
        <f t="shared" ref="E23:E28" si="29">SUM(B23:D23)</f>
        <v>37531.85999999987</v>
      </c>
      <c r="F23" s="24"/>
      <c r="G23" s="8">
        <v>0</v>
      </c>
      <c r="H23" s="8">
        <v>37531.86</v>
      </c>
      <c r="I23" s="24"/>
      <c r="J23" s="8">
        <f t="shared" ref="J23" si="30">ROUND(E23*0.1,2)</f>
        <v>3753.19</v>
      </c>
      <c r="K23" s="8">
        <f t="shared" ref="K23" si="31">ROUND(J23*0.15,2)</f>
        <v>562.98</v>
      </c>
      <c r="L23" s="8">
        <f t="shared" ref="L23" si="32">ROUND(J23*0.85,2)</f>
        <v>3190.21</v>
      </c>
    </row>
    <row r="24" spans="1:12" ht="15" customHeight="1" x14ac:dyDescent="0.25">
      <c r="A24" s="2">
        <f t="shared" si="1"/>
        <v>43477</v>
      </c>
      <c r="B24" s="8">
        <v>2673096.4500000002</v>
      </c>
      <c r="C24" s="8">
        <v>-94468.9</v>
      </c>
      <c r="D24" s="8">
        <v>-2355949.5</v>
      </c>
      <c r="E24" s="8">
        <f t="shared" si="29"/>
        <v>222678.05000000028</v>
      </c>
      <c r="F24" s="24"/>
      <c r="G24" s="8">
        <v>0</v>
      </c>
      <c r="H24" s="8">
        <v>222678.05</v>
      </c>
      <c r="I24" s="24"/>
      <c r="J24" s="8">
        <f t="shared" ref="J24" si="33">ROUND(E24*0.1,2)</f>
        <v>22267.81</v>
      </c>
      <c r="K24" s="8">
        <f t="shared" ref="K24" si="34">ROUND(J24*0.15,2)</f>
        <v>3340.17</v>
      </c>
      <c r="L24" s="8">
        <f t="shared" ref="L24" si="35">ROUND(J24*0.85,2)</f>
        <v>18927.64</v>
      </c>
    </row>
    <row r="25" spans="1:12" ht="15" customHeight="1" x14ac:dyDescent="0.25">
      <c r="A25" s="2">
        <f t="shared" si="1"/>
        <v>43484</v>
      </c>
      <c r="B25" s="8">
        <v>2163799.9</v>
      </c>
      <c r="C25" s="8">
        <v>-44622.3</v>
      </c>
      <c r="D25" s="8">
        <v>-1871175.55</v>
      </c>
      <c r="E25" s="8">
        <f t="shared" si="29"/>
        <v>248002.05000000005</v>
      </c>
      <c r="F25" s="24"/>
      <c r="G25" s="8">
        <v>0</v>
      </c>
      <c r="H25" s="8">
        <v>248002.05</v>
      </c>
      <c r="I25" s="24"/>
      <c r="J25" s="8">
        <f t="shared" ref="J25" si="36">ROUND(E25*0.1,2)</f>
        <v>24800.21</v>
      </c>
      <c r="K25" s="8">
        <f t="shared" ref="K25" si="37">ROUND(J25*0.15,2)</f>
        <v>3720.03</v>
      </c>
      <c r="L25" s="8">
        <f t="shared" ref="L25" si="38">ROUND(J25*0.85,2)</f>
        <v>21080.18</v>
      </c>
    </row>
    <row r="26" spans="1:12" ht="15" customHeight="1" x14ac:dyDescent="0.25">
      <c r="A26" s="2">
        <f t="shared" si="1"/>
        <v>43491</v>
      </c>
      <c r="B26" s="8">
        <v>2093635.43</v>
      </c>
      <c r="C26" s="8">
        <v>-50822.8</v>
      </c>
      <c r="D26" s="8">
        <v>-2154800</v>
      </c>
      <c r="E26" s="8">
        <f t="shared" si="29"/>
        <v>-111987.37000000011</v>
      </c>
      <c r="F26" s="24"/>
      <c r="G26" s="8">
        <v>0</v>
      </c>
      <c r="H26" s="8">
        <v>-111987.37</v>
      </c>
      <c r="I26" s="24"/>
      <c r="J26" s="8">
        <f t="shared" ref="J26" si="39">ROUND(E26*0.1,2)</f>
        <v>-11198.74</v>
      </c>
      <c r="K26" s="8">
        <f t="shared" ref="K26" si="40">ROUND(J26*0.15,2)</f>
        <v>-1679.81</v>
      </c>
      <c r="L26" s="8">
        <f t="shared" ref="L26" si="41">ROUND(J26*0.85,2)</f>
        <v>-9518.93</v>
      </c>
    </row>
    <row r="27" spans="1:12" ht="15" customHeight="1" x14ac:dyDescent="0.25">
      <c r="A27" s="2">
        <f t="shared" si="1"/>
        <v>43498</v>
      </c>
      <c r="B27" s="8">
        <v>2345045.81</v>
      </c>
      <c r="C27" s="8">
        <v>-55013.67</v>
      </c>
      <c r="D27" s="8">
        <v>-1782933.19</v>
      </c>
      <c r="E27" s="8">
        <f t="shared" si="29"/>
        <v>507098.95000000019</v>
      </c>
      <c r="F27" s="24"/>
      <c r="G27" s="8">
        <v>0</v>
      </c>
      <c r="H27" s="8">
        <v>507098.95</v>
      </c>
      <c r="I27" s="24"/>
      <c r="J27" s="8">
        <f t="shared" ref="J27" si="42">ROUND(E27*0.1,2)</f>
        <v>50709.9</v>
      </c>
      <c r="K27" s="8">
        <f t="shared" ref="K27" si="43">ROUND(J27*0.15,2)</f>
        <v>7606.49</v>
      </c>
      <c r="L27" s="8">
        <f>ROUND(J27*0.85,2)-0.01</f>
        <v>43103.409999999996</v>
      </c>
    </row>
    <row r="28" spans="1:12" ht="15" customHeight="1" x14ac:dyDescent="0.25">
      <c r="A28" s="2">
        <f t="shared" si="1"/>
        <v>43505</v>
      </c>
      <c r="B28" s="8">
        <v>2216776.64</v>
      </c>
      <c r="C28" s="8">
        <v>-48635.1</v>
      </c>
      <c r="D28" s="8">
        <v>-2717167.65</v>
      </c>
      <c r="E28" s="8">
        <f t="shared" si="29"/>
        <v>-549026.10999999987</v>
      </c>
      <c r="F28" s="24"/>
      <c r="G28" s="8">
        <v>0</v>
      </c>
      <c r="H28" s="8">
        <v>-549026.11</v>
      </c>
      <c r="I28" s="24"/>
      <c r="J28" s="8">
        <f t="shared" ref="J28" si="44">ROUND(E28*0.1,2)</f>
        <v>-54902.61</v>
      </c>
      <c r="K28" s="8">
        <f t="shared" ref="K28" si="45">ROUND(J28*0.15,2)</f>
        <v>-8235.39</v>
      </c>
      <c r="L28" s="8">
        <f t="shared" ref="L28:L33" si="46">ROUND(J28*0.85,2)</f>
        <v>-46667.22</v>
      </c>
    </row>
    <row r="29" spans="1:12" ht="15" customHeight="1" x14ac:dyDescent="0.25">
      <c r="A29" s="2">
        <f t="shared" si="1"/>
        <v>43512</v>
      </c>
      <c r="B29" s="8">
        <v>1916162.42</v>
      </c>
      <c r="C29" s="8">
        <v>-36794.67</v>
      </c>
      <c r="D29" s="8">
        <v>-1996578.6</v>
      </c>
      <c r="E29" s="8">
        <f t="shared" ref="E29" si="47">SUM(B29:D29)</f>
        <v>-117210.85000000009</v>
      </c>
      <c r="F29" s="24"/>
      <c r="G29" s="8">
        <v>0</v>
      </c>
      <c r="H29" s="8">
        <v>-117210.85</v>
      </c>
      <c r="I29" s="24"/>
      <c r="J29" s="8">
        <f t="shared" ref="J29" si="48">ROUND(E29*0.1,2)</f>
        <v>-11721.09</v>
      </c>
      <c r="K29" s="8">
        <f t="shared" ref="K29" si="49">ROUND(J29*0.15,2)</f>
        <v>-1758.16</v>
      </c>
      <c r="L29" s="8">
        <f t="shared" si="46"/>
        <v>-9962.93</v>
      </c>
    </row>
    <row r="30" spans="1:12" ht="15" customHeight="1" x14ac:dyDescent="0.25">
      <c r="A30" s="2">
        <f t="shared" si="1"/>
        <v>43519</v>
      </c>
      <c r="B30" s="8">
        <v>1545727.15</v>
      </c>
      <c r="C30" s="8">
        <v>-22882.25</v>
      </c>
      <c r="D30" s="8">
        <v>-1430746.65</v>
      </c>
      <c r="E30" s="8">
        <f t="shared" ref="E30" si="50">SUM(B30:D30)</f>
        <v>92098.25</v>
      </c>
      <c r="F30" s="24"/>
      <c r="G30" s="8">
        <v>0</v>
      </c>
      <c r="H30" s="8">
        <v>92098.25</v>
      </c>
      <c r="I30" s="24"/>
      <c r="J30" s="8">
        <f t="shared" ref="J30" si="51">ROUND(E30*0.1,2)</f>
        <v>9209.83</v>
      </c>
      <c r="K30" s="8">
        <f t="shared" ref="K30" si="52">ROUND(J30*0.15,2)</f>
        <v>1381.47</v>
      </c>
      <c r="L30" s="8">
        <f t="shared" si="46"/>
        <v>7828.36</v>
      </c>
    </row>
    <row r="31" spans="1:12" ht="15" customHeight="1" x14ac:dyDescent="0.25">
      <c r="A31" s="2">
        <f t="shared" si="1"/>
        <v>43526</v>
      </c>
      <c r="B31" s="8">
        <v>1714411.05</v>
      </c>
      <c r="C31" s="8">
        <v>-24012</v>
      </c>
      <c r="D31" s="8">
        <v>-1323345.95</v>
      </c>
      <c r="E31" s="8">
        <f t="shared" ref="E31" si="53">SUM(B31:D31)</f>
        <v>367053.10000000009</v>
      </c>
      <c r="F31" s="24"/>
      <c r="G31" s="8">
        <v>0</v>
      </c>
      <c r="H31" s="8">
        <v>367053.1</v>
      </c>
      <c r="I31" s="24"/>
      <c r="J31" s="8">
        <f t="shared" ref="J31" si="54">ROUND(E31*0.1,2)</f>
        <v>36705.31</v>
      </c>
      <c r="K31" s="8">
        <f t="shared" ref="K31" si="55">ROUND(J31*0.15,2)</f>
        <v>5505.8</v>
      </c>
      <c r="L31" s="8">
        <f t="shared" si="46"/>
        <v>31199.51</v>
      </c>
    </row>
    <row r="32" spans="1:12" ht="15" customHeight="1" x14ac:dyDescent="0.25">
      <c r="A32" s="2">
        <f t="shared" si="1"/>
        <v>43533</v>
      </c>
      <c r="B32" s="8">
        <v>1800502.39</v>
      </c>
      <c r="C32" s="8">
        <v>-32966.550000000003</v>
      </c>
      <c r="D32" s="8">
        <v>-1528108.6</v>
      </c>
      <c r="E32" s="8">
        <f t="shared" ref="E32" si="56">SUM(B32:D32)</f>
        <v>239427.23999999976</v>
      </c>
      <c r="F32" s="24"/>
      <c r="G32" s="8">
        <v>0</v>
      </c>
      <c r="H32" s="8">
        <v>239427.24</v>
      </c>
      <c r="I32" s="24"/>
      <c r="J32" s="8">
        <f t="shared" ref="J32" si="57">ROUND(E32*0.1,2)</f>
        <v>23942.720000000001</v>
      </c>
      <c r="K32" s="8">
        <f t="shared" ref="K32" si="58">ROUND(J32*0.15,2)</f>
        <v>3591.41</v>
      </c>
      <c r="L32" s="8">
        <f t="shared" si="46"/>
        <v>20351.310000000001</v>
      </c>
    </row>
    <row r="33" spans="1:12" ht="15" customHeight="1" x14ac:dyDescent="0.25">
      <c r="A33" s="2">
        <f t="shared" si="1"/>
        <v>43540</v>
      </c>
      <c r="B33" s="8">
        <v>2088408.57</v>
      </c>
      <c r="C33" s="8">
        <v>-52346.559999999998</v>
      </c>
      <c r="D33" s="8">
        <v>-1770943.2</v>
      </c>
      <c r="E33" s="8">
        <f t="shared" ref="E33" si="59">SUM(B33:D33)</f>
        <v>265118.81000000006</v>
      </c>
      <c r="F33" s="24"/>
      <c r="G33" s="8">
        <v>0</v>
      </c>
      <c r="H33" s="8">
        <v>265118.81</v>
      </c>
      <c r="I33" s="24"/>
      <c r="J33" s="8">
        <f t="shared" ref="J33" si="60">ROUND(E33*0.1,2)</f>
        <v>26511.88</v>
      </c>
      <c r="K33" s="8">
        <f t="shared" ref="K33" si="61">ROUND(J33*0.15,2)</f>
        <v>3976.78</v>
      </c>
      <c r="L33" s="8">
        <f t="shared" si="46"/>
        <v>22535.1</v>
      </c>
    </row>
    <row r="34" spans="1:12" ht="15" customHeight="1" x14ac:dyDescent="0.25">
      <c r="A34" s="2">
        <f t="shared" si="1"/>
        <v>43547</v>
      </c>
      <c r="B34" s="8">
        <v>3020088.11</v>
      </c>
      <c r="C34" s="8">
        <v>-66074.240000000005</v>
      </c>
      <c r="D34" s="8">
        <v>-2508388.2400000002</v>
      </c>
      <c r="E34" s="8">
        <f t="shared" ref="E34" si="62">SUM(B34:D34)</f>
        <v>445625.62999999942</v>
      </c>
      <c r="F34" s="24"/>
      <c r="G34" s="8">
        <v>0</v>
      </c>
      <c r="H34" s="8">
        <v>445625.63</v>
      </c>
      <c r="I34" s="24"/>
      <c r="J34" s="8">
        <f t="shared" ref="J34" si="63">ROUND(E34*0.1,2)</f>
        <v>44562.559999999998</v>
      </c>
      <c r="K34" s="8">
        <f t="shared" ref="K34" si="64">ROUND(J34*0.15,2)</f>
        <v>6684.38</v>
      </c>
      <c r="L34" s="8">
        <f t="shared" ref="L34" si="65">ROUND(J34*0.85,2)</f>
        <v>37878.18</v>
      </c>
    </row>
    <row r="35" spans="1:12" ht="15" customHeight="1" x14ac:dyDescent="0.25">
      <c r="A35" s="2">
        <f t="shared" si="1"/>
        <v>43554</v>
      </c>
      <c r="B35" s="8">
        <v>2384704.83</v>
      </c>
      <c r="C35" s="8">
        <v>-47817.4</v>
      </c>
      <c r="D35" s="8">
        <v>-2012498.95</v>
      </c>
      <c r="E35" s="8">
        <f t="shared" ref="E35" si="66">SUM(B35:D35)</f>
        <v>324388.48000000021</v>
      </c>
      <c r="F35" s="24"/>
      <c r="G35" s="8">
        <v>0</v>
      </c>
      <c r="H35" s="8">
        <v>324388.47999999998</v>
      </c>
      <c r="I35" s="24"/>
      <c r="J35" s="8">
        <f t="shared" ref="J35" si="67">ROUND(E35*0.1,2)</f>
        <v>32438.85</v>
      </c>
      <c r="K35" s="8">
        <f t="shared" ref="K35" si="68">ROUND(J35*0.15,2)</f>
        <v>4865.83</v>
      </c>
      <c r="L35" s="8">
        <f t="shared" ref="L35" si="69">ROUND(J35*0.85,2)</f>
        <v>27573.02</v>
      </c>
    </row>
    <row r="36" spans="1:12" ht="15" customHeight="1" x14ac:dyDescent="0.25">
      <c r="A36" s="2">
        <f t="shared" si="1"/>
        <v>43561</v>
      </c>
      <c r="B36" s="8">
        <v>1721386.86</v>
      </c>
      <c r="C36" s="8">
        <v>-52663.56</v>
      </c>
      <c r="D36" s="8">
        <v>-1517257.6</v>
      </c>
      <c r="E36" s="8">
        <f t="shared" ref="E36" si="70">SUM(B36:D36)</f>
        <v>151465.69999999995</v>
      </c>
      <c r="F36" s="24"/>
      <c r="G36" s="8">
        <v>0</v>
      </c>
      <c r="H36" s="8">
        <v>151465.70000000001</v>
      </c>
      <c r="I36" s="24"/>
      <c r="J36" s="8">
        <f t="shared" ref="J36" si="71">ROUND(E36*0.1,2)</f>
        <v>15146.57</v>
      </c>
      <c r="K36" s="8">
        <f t="shared" ref="K36" si="72">ROUND(J36*0.15,2)</f>
        <v>2271.9899999999998</v>
      </c>
      <c r="L36" s="8">
        <f t="shared" ref="L36" si="73">ROUND(J36*0.85,2)</f>
        <v>12874.58</v>
      </c>
    </row>
    <row r="37" spans="1:12" ht="15" customHeight="1" x14ac:dyDescent="0.25">
      <c r="A37" s="2">
        <f t="shared" si="1"/>
        <v>43568</v>
      </c>
      <c r="B37" s="8">
        <v>2138282.4500000002</v>
      </c>
      <c r="C37" s="8">
        <v>-52347.5</v>
      </c>
      <c r="D37" s="8">
        <v>-1880345.35</v>
      </c>
      <c r="E37" s="8">
        <f t="shared" ref="E37" si="74">SUM(B37:D37)</f>
        <v>205589.60000000009</v>
      </c>
      <c r="F37" s="24"/>
      <c r="G37" s="8">
        <v>0</v>
      </c>
      <c r="H37" s="8">
        <v>205589.6</v>
      </c>
      <c r="I37" s="24"/>
      <c r="J37" s="8">
        <f t="shared" ref="J37" si="75">ROUND(E37*0.1,2)</f>
        <v>20558.96</v>
      </c>
      <c r="K37" s="8">
        <f t="shared" ref="K37" si="76">ROUND(J37*0.15,2)</f>
        <v>3083.84</v>
      </c>
      <c r="L37" s="8">
        <f t="shared" ref="L37" si="77">ROUND(J37*0.85,2)</f>
        <v>17475.12</v>
      </c>
    </row>
    <row r="38" spans="1:12" ht="15" customHeight="1" x14ac:dyDescent="0.25">
      <c r="A38" s="2">
        <f t="shared" si="1"/>
        <v>43575</v>
      </c>
      <c r="B38" s="8">
        <v>2071720.08</v>
      </c>
      <c r="C38" s="8">
        <v>-50137.9</v>
      </c>
      <c r="D38" s="8">
        <v>-1831740.7</v>
      </c>
      <c r="E38" s="8">
        <f t="shared" ref="E38" si="78">SUM(B38:D38)</f>
        <v>189841.48000000021</v>
      </c>
      <c r="F38" s="24"/>
      <c r="G38" s="8">
        <v>0</v>
      </c>
      <c r="H38" s="8">
        <v>189841.48</v>
      </c>
      <c r="I38" s="24"/>
      <c r="J38" s="8">
        <f t="shared" ref="J38" si="79">ROUND(E38*0.1,2)</f>
        <v>18984.150000000001</v>
      </c>
      <c r="K38" s="8">
        <f t="shared" ref="K38" si="80">ROUND(J38*0.15,2)</f>
        <v>2847.62</v>
      </c>
      <c r="L38" s="8">
        <f t="shared" ref="L38" si="81">ROUND(J38*0.85,2)</f>
        <v>16136.53</v>
      </c>
    </row>
    <row r="39" spans="1:12" ht="15" customHeight="1" x14ac:dyDescent="0.25">
      <c r="A39" s="2">
        <f t="shared" si="1"/>
        <v>43582</v>
      </c>
      <c r="B39" s="8">
        <v>1945470.33</v>
      </c>
      <c r="C39" s="8">
        <v>-40902.699999999997</v>
      </c>
      <c r="D39" s="8">
        <v>-1911480.8</v>
      </c>
      <c r="E39" s="8">
        <f t="shared" ref="E39" si="82">SUM(B39:D39)</f>
        <v>-6913.1699999999255</v>
      </c>
      <c r="F39" s="24"/>
      <c r="G39" s="8">
        <v>0</v>
      </c>
      <c r="H39" s="8">
        <v>-6913.17</v>
      </c>
      <c r="I39" s="24"/>
      <c r="J39" s="8">
        <f t="shared" ref="J39" si="83">ROUND(E39*0.1,2)</f>
        <v>-691.32</v>
      </c>
      <c r="K39" s="8">
        <f t="shared" ref="K39" si="84">ROUND(J39*0.15,2)</f>
        <v>-103.7</v>
      </c>
      <c r="L39" s="8">
        <f t="shared" ref="L39" si="85">ROUND(J39*0.85,2)</f>
        <v>-587.62</v>
      </c>
    </row>
    <row r="40" spans="1:12" ht="15" customHeight="1" x14ac:dyDescent="0.25">
      <c r="A40" s="2">
        <f t="shared" si="1"/>
        <v>43589</v>
      </c>
      <c r="B40" s="8">
        <v>1620385.92</v>
      </c>
      <c r="C40" s="8">
        <v>-30569.35</v>
      </c>
      <c r="D40" s="8">
        <v>-1344225.11</v>
      </c>
      <c r="E40" s="8">
        <f t="shared" ref="E40" si="86">SUM(B40:D40)</f>
        <v>245591.45999999973</v>
      </c>
      <c r="F40" s="24"/>
      <c r="G40" s="8">
        <v>0</v>
      </c>
      <c r="H40" s="8">
        <v>245591.46</v>
      </c>
      <c r="I40" s="24"/>
      <c r="J40" s="8">
        <f t="shared" ref="J40" si="87">ROUND(E40*0.1,2)</f>
        <v>24559.15</v>
      </c>
      <c r="K40" s="8">
        <f t="shared" ref="K40" si="88">ROUND(J40*0.15,2)</f>
        <v>3683.87</v>
      </c>
      <c r="L40" s="8">
        <f t="shared" ref="L40" si="89">ROUND(J40*0.85,2)</f>
        <v>20875.28</v>
      </c>
    </row>
    <row r="41" spans="1:12" ht="15" customHeight="1" x14ac:dyDescent="0.25">
      <c r="A41" s="2">
        <f t="shared" si="1"/>
        <v>43596</v>
      </c>
      <c r="B41" s="8">
        <v>1631646.73</v>
      </c>
      <c r="C41" s="8">
        <v>-22324.95</v>
      </c>
      <c r="D41" s="8">
        <v>-1584268.8</v>
      </c>
      <c r="E41" s="8">
        <f t="shared" ref="E41" si="90">SUM(B41:D41)</f>
        <v>25052.979999999981</v>
      </c>
      <c r="F41" s="24"/>
      <c r="G41" s="8">
        <v>0</v>
      </c>
      <c r="H41" s="8">
        <v>25052.98</v>
      </c>
      <c r="I41" s="24"/>
      <c r="J41" s="8">
        <f t="shared" ref="J41" si="91">ROUND(E41*0.1,2)</f>
        <v>2505.3000000000002</v>
      </c>
      <c r="K41" s="8">
        <f t="shared" ref="K41" si="92">ROUND(J41*0.15,2)</f>
        <v>375.8</v>
      </c>
      <c r="L41" s="8">
        <f>ROUND(J41*0.85,2)-0.01</f>
        <v>2129.5</v>
      </c>
    </row>
    <row r="42" spans="1:12" ht="15" customHeight="1" x14ac:dyDescent="0.25">
      <c r="A42" s="2">
        <f t="shared" si="1"/>
        <v>43603</v>
      </c>
      <c r="B42" s="8">
        <v>1621498.4</v>
      </c>
      <c r="C42" s="8">
        <v>-34775.5</v>
      </c>
      <c r="D42" s="8">
        <v>-1463399.75</v>
      </c>
      <c r="E42" s="8">
        <f t="shared" ref="E42" si="93">SUM(B42:D42)</f>
        <v>123323.14999999991</v>
      </c>
      <c r="F42" s="24"/>
      <c r="G42" s="8">
        <v>0</v>
      </c>
      <c r="H42" s="8">
        <v>123323.15</v>
      </c>
      <c r="I42" s="24"/>
      <c r="J42" s="8">
        <f t="shared" ref="J42" si="94">ROUND(E42*0.1,2)</f>
        <v>12332.32</v>
      </c>
      <c r="K42" s="8">
        <f t="shared" ref="K42" si="95">ROUND(J42*0.15,2)</f>
        <v>1849.85</v>
      </c>
      <c r="L42" s="8">
        <f t="shared" ref="L42:L47" si="96">ROUND(J42*0.85,2)</f>
        <v>10482.469999999999</v>
      </c>
    </row>
    <row r="43" spans="1:12" ht="15" customHeight="1" x14ac:dyDescent="0.25">
      <c r="A43" s="2">
        <f t="shared" si="1"/>
        <v>43610</v>
      </c>
      <c r="B43" s="8">
        <v>1407304.92</v>
      </c>
      <c r="C43" s="8">
        <v>-24807.55</v>
      </c>
      <c r="D43" s="8">
        <v>-1310467.05</v>
      </c>
      <c r="E43" s="8">
        <f t="shared" ref="E43" si="97">SUM(B43:D43)</f>
        <v>72030.319999999832</v>
      </c>
      <c r="F43" s="24"/>
      <c r="G43" s="8">
        <v>0</v>
      </c>
      <c r="H43" s="8">
        <v>72030.320000000007</v>
      </c>
      <c r="I43" s="24"/>
      <c r="J43" s="8">
        <f t="shared" ref="J43" si="98">ROUND(E43*0.1,2)</f>
        <v>7203.03</v>
      </c>
      <c r="K43" s="8">
        <f t="shared" ref="K43" si="99">ROUND(J43*0.15,2)</f>
        <v>1080.45</v>
      </c>
      <c r="L43" s="8">
        <f t="shared" si="96"/>
        <v>6122.58</v>
      </c>
    </row>
    <row r="44" spans="1:12" ht="15" customHeight="1" x14ac:dyDescent="0.25">
      <c r="A44" s="2">
        <f t="shared" si="1"/>
        <v>43617</v>
      </c>
      <c r="B44" s="8">
        <v>1359744.89</v>
      </c>
      <c r="C44" s="8">
        <v>-11586.05</v>
      </c>
      <c r="D44" s="8">
        <v>-1142086.75</v>
      </c>
      <c r="E44" s="8">
        <f t="shared" ref="E44" si="100">SUM(B44:D44)</f>
        <v>206072.08999999985</v>
      </c>
      <c r="F44" s="24"/>
      <c r="G44" s="8">
        <v>0</v>
      </c>
      <c r="H44" s="8">
        <v>206072.09</v>
      </c>
      <c r="I44" s="24"/>
      <c r="J44" s="8">
        <f t="shared" ref="J44" si="101">ROUND(E44*0.1,2)</f>
        <v>20607.21</v>
      </c>
      <c r="K44" s="8">
        <f t="shared" ref="K44" si="102">ROUND(J44*0.15,2)</f>
        <v>3091.08</v>
      </c>
      <c r="L44" s="8">
        <f t="shared" si="96"/>
        <v>17516.13</v>
      </c>
    </row>
    <row r="45" spans="1:12" ht="15" customHeight="1" x14ac:dyDescent="0.25">
      <c r="A45" s="2">
        <f t="shared" si="1"/>
        <v>43624</v>
      </c>
      <c r="B45" s="8">
        <v>1610022.3</v>
      </c>
      <c r="C45" s="8">
        <v>-40897.879999999997</v>
      </c>
      <c r="D45" s="8">
        <v>-1507240.2</v>
      </c>
      <c r="E45" s="8">
        <f t="shared" ref="E45" si="103">SUM(B45:D45)</f>
        <v>61884.220000000205</v>
      </c>
      <c r="F45" s="24"/>
      <c r="G45" s="8">
        <v>0</v>
      </c>
      <c r="H45" s="8">
        <v>61884.22</v>
      </c>
      <c r="I45" s="24"/>
      <c r="J45" s="8">
        <f t="shared" ref="J45" si="104">ROUND(E45*0.1,2)</f>
        <v>6188.42</v>
      </c>
      <c r="K45" s="8">
        <f t="shared" ref="K45" si="105">ROUND(J45*0.15,2)</f>
        <v>928.26</v>
      </c>
      <c r="L45" s="8">
        <f t="shared" si="96"/>
        <v>5260.16</v>
      </c>
    </row>
    <row r="46" spans="1:12" ht="15" customHeight="1" x14ac:dyDescent="0.25">
      <c r="A46" s="2">
        <f t="shared" si="1"/>
        <v>43631</v>
      </c>
      <c r="B46" s="8">
        <v>1676329.2</v>
      </c>
      <c r="C46" s="8">
        <v>-41247.35</v>
      </c>
      <c r="D46" s="8">
        <v>-1624681.8</v>
      </c>
      <c r="E46" s="8">
        <f t="shared" ref="E46" si="106">SUM(B46:D46)</f>
        <v>10400.049999999814</v>
      </c>
      <c r="F46" s="24"/>
      <c r="G46" s="8">
        <v>0</v>
      </c>
      <c r="H46" s="8">
        <v>10400.049999999999</v>
      </c>
      <c r="I46" s="24"/>
      <c r="J46" s="8">
        <f>ROUND(E46*0.1,2)+0.01</f>
        <v>1040.01</v>
      </c>
      <c r="K46" s="8">
        <f t="shared" ref="K46" si="107">ROUND(J46*0.15,2)</f>
        <v>156</v>
      </c>
      <c r="L46" s="8">
        <f t="shared" si="96"/>
        <v>884.01</v>
      </c>
    </row>
    <row r="47" spans="1:12" ht="15" customHeight="1" x14ac:dyDescent="0.25">
      <c r="A47" s="2">
        <f t="shared" si="1"/>
        <v>43638</v>
      </c>
      <c r="B47" s="8">
        <v>997458.55</v>
      </c>
      <c r="C47" s="8">
        <v>-19886.95</v>
      </c>
      <c r="D47" s="8">
        <v>-984028.1</v>
      </c>
      <c r="E47" s="8">
        <f t="shared" ref="E47" si="108">SUM(B47:D47)</f>
        <v>-6456.4999999998836</v>
      </c>
      <c r="F47" s="24"/>
      <c r="G47" s="8">
        <v>0</v>
      </c>
      <c r="H47" s="8">
        <v>-6456.5</v>
      </c>
      <c r="I47" s="24"/>
      <c r="J47" s="8">
        <f>ROUND(E47*0.1,2)</f>
        <v>-645.65</v>
      </c>
      <c r="K47" s="8">
        <f t="shared" ref="K47" si="109">ROUND(J47*0.15,2)</f>
        <v>-96.85</v>
      </c>
      <c r="L47" s="8">
        <f t="shared" si="96"/>
        <v>-548.79999999999995</v>
      </c>
    </row>
    <row r="48" spans="1:12" ht="15" customHeight="1" x14ac:dyDescent="0.25">
      <c r="A48" s="2">
        <f t="shared" si="1"/>
        <v>43645</v>
      </c>
      <c r="B48" s="8">
        <v>1136678.8799999999</v>
      </c>
      <c r="C48" s="8">
        <v>-13747.15</v>
      </c>
      <c r="D48" s="8">
        <v>-987141.4</v>
      </c>
      <c r="E48" s="8">
        <f t="shared" ref="E48" si="110">SUM(B48:D48)</f>
        <v>135790.32999999996</v>
      </c>
      <c r="F48" s="24"/>
      <c r="G48" s="8">
        <v>0</v>
      </c>
      <c r="H48" s="8">
        <v>135790.32999999999</v>
      </c>
      <c r="I48" s="24"/>
      <c r="J48" s="8">
        <f>ROUND(E48*0.1,2)</f>
        <v>13579.03</v>
      </c>
      <c r="K48" s="8">
        <f t="shared" ref="K48" si="111">ROUND(J48*0.15,2)</f>
        <v>2036.85</v>
      </c>
      <c r="L48" s="8">
        <f t="shared" ref="L48" si="112">ROUND(J48*0.85,2)</f>
        <v>11542.18</v>
      </c>
    </row>
    <row r="49" spans="1:12" ht="15" customHeight="1" x14ac:dyDescent="0.25">
      <c r="A49" s="2" t="s">
        <v>19</v>
      </c>
      <c r="B49" s="8">
        <v>147808.95000000001</v>
      </c>
      <c r="C49" s="8">
        <v>-1702</v>
      </c>
      <c r="D49" s="8">
        <v>-137903.1</v>
      </c>
      <c r="E49" s="8">
        <f t="shared" ref="E49" si="113">SUM(B49:D49)</f>
        <v>8203.8500000000058</v>
      </c>
      <c r="F49" s="24"/>
      <c r="G49" s="8">
        <v>0</v>
      </c>
      <c r="H49" s="8">
        <v>8203.85</v>
      </c>
      <c r="I49" s="24"/>
      <c r="J49" s="8">
        <f>ROUND(E49*0.1,2)</f>
        <v>820.39</v>
      </c>
      <c r="K49" s="8">
        <f t="shared" ref="K49" si="114">ROUND(J49*0.15,2)</f>
        <v>123.06</v>
      </c>
      <c r="L49" s="8">
        <f t="shared" ref="L49" si="115">ROUND(J49*0.85,2)</f>
        <v>697.33</v>
      </c>
    </row>
    <row r="50" spans="1:12" ht="15" customHeight="1" x14ac:dyDescent="0.25">
      <c r="J50" s="9"/>
      <c r="K50" s="9"/>
      <c r="L50" s="9"/>
    </row>
    <row r="51" spans="1:12" ht="15" customHeight="1" thickBot="1" x14ac:dyDescent="0.3">
      <c r="B51" s="10">
        <f>SUM(B5:B50)</f>
        <v>89675047.540000007</v>
      </c>
      <c r="C51" s="10">
        <f>SUM(C5:C50)</f>
        <v>-2339223.0499999998</v>
      </c>
      <c r="D51" s="10">
        <f>SUM(D5:D50)</f>
        <v>-78452623.070000008</v>
      </c>
      <c r="E51" s="10">
        <f>SUM(E5:E50)</f>
        <v>8883201.4200000018</v>
      </c>
      <c r="F51" s="24"/>
      <c r="G51" s="10">
        <f>SUM(G5:G50)</f>
        <v>0</v>
      </c>
      <c r="H51" s="10">
        <f>SUM(H5:H50)</f>
        <v>8883201.4200000018</v>
      </c>
      <c r="I51" s="24"/>
      <c r="J51" s="10">
        <f>SUM(J5:J50)</f>
        <v>888320.19000000006</v>
      </c>
      <c r="K51" s="10">
        <f>SUM(K5:K50)</f>
        <v>133248.03000000003</v>
      </c>
      <c r="L51" s="10">
        <f>SUM(L5:L50)</f>
        <v>755072.16000000015</v>
      </c>
    </row>
    <row r="52" spans="1:12" ht="15" customHeight="1" thickTop="1" x14ac:dyDescent="0.25"/>
    <row r="53" spans="1:12" ht="15" customHeight="1" x14ac:dyDescent="0.25">
      <c r="A53" s="22" t="s">
        <v>14</v>
      </c>
    </row>
    <row r="54" spans="1:12" ht="15" customHeight="1" x14ac:dyDescent="0.25">
      <c r="A54" s="22" t="s">
        <v>20</v>
      </c>
      <c r="B54" s="21"/>
      <c r="C54" s="21"/>
      <c r="F54" s="1"/>
      <c r="I54" s="1"/>
    </row>
  </sheetData>
  <mergeCells count="1">
    <mergeCell ref="A1:L1"/>
  </mergeCells>
  <pageMargins left="0.5" right="0.5" top="0.25" bottom="0.25" header="0" footer="0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Normal="100" workbookViewId="0">
      <pane ySplit="3" topLeftCell="A16" activePane="bottomLeft" state="frozen"/>
      <selection pane="bottomLeft" activeCell="H50" sqref="H50"/>
    </sheetView>
  </sheetViews>
  <sheetFormatPr defaultColWidth="10.7109375" defaultRowHeight="15" customHeight="1" x14ac:dyDescent="0.25"/>
  <cols>
    <col min="1" max="1" width="11.7109375" style="2" customWidth="1"/>
    <col min="2" max="5" width="15.7109375" style="1" customWidth="1"/>
    <col min="6" max="6" width="4.7109375" style="23" customWidth="1"/>
    <col min="7" max="8" width="15.7109375" style="1" customWidth="1"/>
    <col min="9" max="9" width="4.7109375" style="23" customWidth="1"/>
    <col min="10" max="12" width="15.7109375" style="1" customWidth="1"/>
    <col min="13" max="16384" width="10.7109375" style="1"/>
  </cols>
  <sheetData>
    <row r="1" spans="1:12" ht="15" customHeight="1" x14ac:dyDescent="0.25">
      <c r="A1" s="29" t="s">
        <v>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A2" s="20"/>
      <c r="B2" s="20"/>
      <c r="C2" s="20"/>
      <c r="D2" s="20"/>
      <c r="E2" s="20"/>
      <c r="F2" s="25"/>
      <c r="G2" s="20"/>
      <c r="H2" s="20"/>
      <c r="I2" s="25"/>
      <c r="J2" s="20"/>
      <c r="K2" s="20"/>
      <c r="L2" s="20"/>
    </row>
    <row r="3" spans="1:12" s="7" customFormat="1" ht="25.5" x14ac:dyDescent="0.2">
      <c r="A3" s="4"/>
      <c r="B3" s="6" t="s">
        <v>0</v>
      </c>
      <c r="C3" s="5" t="s">
        <v>2</v>
      </c>
      <c r="D3" s="6" t="s">
        <v>1</v>
      </c>
      <c r="E3" s="6" t="s">
        <v>11</v>
      </c>
      <c r="F3" s="26"/>
      <c r="G3" s="6" t="s">
        <v>12</v>
      </c>
      <c r="H3" s="6" t="s">
        <v>13</v>
      </c>
      <c r="I3" s="26"/>
      <c r="J3" s="6" t="s">
        <v>15</v>
      </c>
      <c r="K3" s="5" t="s">
        <v>16</v>
      </c>
      <c r="L3" s="6" t="s">
        <v>17</v>
      </c>
    </row>
    <row r="5" spans="1:12" ht="15" customHeight="1" x14ac:dyDescent="0.25">
      <c r="A5" s="2">
        <v>43344</v>
      </c>
      <c r="B5" s="8">
        <v>0</v>
      </c>
      <c r="C5" s="8">
        <v>0</v>
      </c>
      <c r="D5" s="8">
        <v>0</v>
      </c>
      <c r="E5" s="8">
        <f>IF(B5+C5+D5=G5+H5,B5+C5+D5,"error")</f>
        <v>0</v>
      </c>
      <c r="F5" s="24"/>
      <c r="G5" s="8">
        <v>0</v>
      </c>
      <c r="H5" s="8">
        <v>0</v>
      </c>
      <c r="I5" s="24"/>
      <c r="J5" s="8">
        <f t="shared" ref="J5:J11" si="0">ROUND(E5*0.1,2)</f>
        <v>0</v>
      </c>
      <c r="K5" s="8">
        <f t="shared" ref="K5:K11" si="1">ROUND(J5*0.15,2)</f>
        <v>0</v>
      </c>
      <c r="L5" s="8">
        <f t="shared" ref="L5:L10" si="2">ROUND(J5*0.85,2)</f>
        <v>0</v>
      </c>
    </row>
    <row r="6" spans="1:12" ht="15" customHeight="1" x14ac:dyDescent="0.25">
      <c r="A6" s="2">
        <f t="shared" ref="A6:A48" si="3">A5+7</f>
        <v>43351</v>
      </c>
      <c r="B6" s="8">
        <v>0</v>
      </c>
      <c r="C6" s="8">
        <v>0</v>
      </c>
      <c r="D6" s="8">
        <v>0</v>
      </c>
      <c r="E6" s="8">
        <f t="shared" ref="E6:E22" si="4">IF(B6+C6+D6=G6+H6,B6+C6+D6,"error")</f>
        <v>0</v>
      </c>
      <c r="F6" s="24"/>
      <c r="G6" s="8">
        <v>0</v>
      </c>
      <c r="H6" s="8">
        <v>0</v>
      </c>
      <c r="I6" s="24"/>
      <c r="J6" s="8">
        <f t="shared" si="0"/>
        <v>0</v>
      </c>
      <c r="K6" s="8">
        <f t="shared" si="1"/>
        <v>0</v>
      </c>
      <c r="L6" s="8">
        <f t="shared" si="2"/>
        <v>0</v>
      </c>
    </row>
    <row r="7" spans="1:12" ht="15" customHeight="1" x14ac:dyDescent="0.25">
      <c r="A7" s="2">
        <f t="shared" si="3"/>
        <v>43358</v>
      </c>
      <c r="B7" s="8">
        <v>87763.3</v>
      </c>
      <c r="C7" s="8">
        <v>-1990</v>
      </c>
      <c r="D7" s="8">
        <v>-55111.25</v>
      </c>
      <c r="E7" s="8">
        <f t="shared" si="4"/>
        <v>30662.050000000003</v>
      </c>
      <c r="F7" s="24"/>
      <c r="G7" s="8">
        <v>0</v>
      </c>
      <c r="H7" s="8">
        <v>30662.050000000003</v>
      </c>
      <c r="I7" s="24"/>
      <c r="J7" s="8">
        <f t="shared" si="0"/>
        <v>3066.21</v>
      </c>
      <c r="K7" s="8">
        <f t="shared" si="1"/>
        <v>459.93</v>
      </c>
      <c r="L7" s="8">
        <f t="shared" si="2"/>
        <v>2606.2800000000002</v>
      </c>
    </row>
    <row r="8" spans="1:12" ht="15" customHeight="1" x14ac:dyDescent="0.25">
      <c r="A8" s="2">
        <f t="shared" si="3"/>
        <v>43365</v>
      </c>
      <c r="B8" s="8">
        <v>75222.45</v>
      </c>
      <c r="C8" s="8">
        <v>-1071</v>
      </c>
      <c r="D8" s="8">
        <v>-70733.009999999995</v>
      </c>
      <c r="E8" s="8">
        <f t="shared" si="4"/>
        <v>3418.4400000000023</v>
      </c>
      <c r="F8" s="24"/>
      <c r="G8" s="8">
        <v>0</v>
      </c>
      <c r="H8" s="8">
        <v>3418.4400000000023</v>
      </c>
      <c r="I8" s="24"/>
      <c r="J8" s="8">
        <f t="shared" si="0"/>
        <v>341.84</v>
      </c>
      <c r="K8" s="8">
        <f t="shared" si="1"/>
        <v>51.28</v>
      </c>
      <c r="L8" s="8">
        <f t="shared" si="2"/>
        <v>290.56</v>
      </c>
    </row>
    <row r="9" spans="1:12" ht="15" customHeight="1" x14ac:dyDescent="0.25">
      <c r="A9" s="2">
        <f t="shared" si="3"/>
        <v>43372</v>
      </c>
      <c r="B9" s="8">
        <v>178666</v>
      </c>
      <c r="C9" s="8">
        <v>-1495</v>
      </c>
      <c r="D9" s="8">
        <v>-156864.25</v>
      </c>
      <c r="E9" s="8">
        <f t="shared" si="4"/>
        <v>20306.75</v>
      </c>
      <c r="F9" s="24"/>
      <c r="G9" s="8">
        <v>0</v>
      </c>
      <c r="H9" s="8">
        <v>20306.75</v>
      </c>
      <c r="I9" s="24"/>
      <c r="J9" s="8">
        <f t="shared" si="0"/>
        <v>2030.68</v>
      </c>
      <c r="K9" s="8">
        <f t="shared" si="1"/>
        <v>304.60000000000002</v>
      </c>
      <c r="L9" s="8">
        <f t="shared" si="2"/>
        <v>1726.08</v>
      </c>
    </row>
    <row r="10" spans="1:12" ht="15" customHeight="1" x14ac:dyDescent="0.25">
      <c r="A10" s="2">
        <f t="shared" si="3"/>
        <v>43379</v>
      </c>
      <c r="B10" s="8">
        <v>105441.8</v>
      </c>
      <c r="C10" s="8">
        <v>-2000</v>
      </c>
      <c r="D10" s="8">
        <v>-82131.75</v>
      </c>
      <c r="E10" s="8">
        <f t="shared" si="4"/>
        <v>21310.050000000003</v>
      </c>
      <c r="F10" s="24"/>
      <c r="G10" s="8">
        <v>0</v>
      </c>
      <c r="H10" s="8">
        <v>21310.050000000003</v>
      </c>
      <c r="I10" s="24"/>
      <c r="J10" s="8">
        <f t="shared" si="0"/>
        <v>2131.0100000000002</v>
      </c>
      <c r="K10" s="8">
        <f t="shared" si="1"/>
        <v>319.64999999999998</v>
      </c>
      <c r="L10" s="8">
        <f t="shared" si="2"/>
        <v>1811.36</v>
      </c>
    </row>
    <row r="11" spans="1:12" ht="15" customHeight="1" x14ac:dyDescent="0.25">
      <c r="A11" s="2">
        <f t="shared" si="3"/>
        <v>43386</v>
      </c>
      <c r="B11" s="8">
        <v>79691.25</v>
      </c>
      <c r="C11" s="8">
        <v>-450</v>
      </c>
      <c r="D11" s="8">
        <v>-69775</v>
      </c>
      <c r="E11" s="8">
        <f t="shared" si="4"/>
        <v>9466.25</v>
      </c>
      <c r="F11" s="24"/>
      <c r="G11" s="8">
        <v>0</v>
      </c>
      <c r="H11" s="8">
        <v>9466.25</v>
      </c>
      <c r="I11" s="24"/>
      <c r="J11" s="8">
        <f t="shared" si="0"/>
        <v>946.63</v>
      </c>
      <c r="K11" s="8">
        <f t="shared" si="1"/>
        <v>141.99</v>
      </c>
      <c r="L11" s="8">
        <f t="shared" ref="L11" si="5">ROUND(J11*0.85,2)</f>
        <v>804.64</v>
      </c>
    </row>
    <row r="12" spans="1:12" ht="15" customHeight="1" x14ac:dyDescent="0.25">
      <c r="A12" s="2">
        <f t="shared" si="3"/>
        <v>43393</v>
      </c>
      <c r="B12" s="8">
        <v>345147.2</v>
      </c>
      <c r="C12" s="8">
        <v>-7400</v>
      </c>
      <c r="D12" s="8">
        <v>-346721</v>
      </c>
      <c r="E12" s="8">
        <f t="shared" si="4"/>
        <v>-8973.7999999999884</v>
      </c>
      <c r="F12" s="24"/>
      <c r="G12" s="8">
        <v>0</v>
      </c>
      <c r="H12" s="8">
        <v>-8973.7999999999884</v>
      </c>
      <c r="I12" s="24"/>
      <c r="J12" s="8">
        <f t="shared" ref="J12" si="6">ROUND(E12*0.1,2)</f>
        <v>-897.38</v>
      </c>
      <c r="K12" s="8">
        <f t="shared" ref="K12" si="7">ROUND(J12*0.15,2)</f>
        <v>-134.61000000000001</v>
      </c>
      <c r="L12" s="8">
        <f t="shared" ref="L12" si="8">ROUND(J12*0.85,2)</f>
        <v>-762.77</v>
      </c>
    </row>
    <row r="13" spans="1:12" ht="15" customHeight="1" x14ac:dyDescent="0.25">
      <c r="A13" s="2">
        <f t="shared" si="3"/>
        <v>43400</v>
      </c>
      <c r="B13" s="8">
        <v>266505.95</v>
      </c>
      <c r="C13" s="8">
        <v>-905</v>
      </c>
      <c r="D13" s="8">
        <v>-315010.75</v>
      </c>
      <c r="E13" s="8">
        <f t="shared" si="4"/>
        <v>-49409.799999999988</v>
      </c>
      <c r="F13" s="24"/>
      <c r="G13" s="8">
        <v>0</v>
      </c>
      <c r="H13" s="8">
        <v>-49409.799999999988</v>
      </c>
      <c r="I13" s="24"/>
      <c r="J13" s="8">
        <f t="shared" ref="J13" si="9">ROUND(E13*0.1,2)</f>
        <v>-4940.9799999999996</v>
      </c>
      <c r="K13" s="8">
        <f t="shared" ref="K13" si="10">ROUND(J13*0.15,2)</f>
        <v>-741.15</v>
      </c>
      <c r="L13" s="8">
        <f t="shared" ref="L13" si="11">ROUND(J13*0.85,2)</f>
        <v>-4199.83</v>
      </c>
    </row>
    <row r="14" spans="1:12" ht="15" customHeight="1" x14ac:dyDescent="0.25">
      <c r="A14" s="2">
        <f t="shared" si="3"/>
        <v>43407</v>
      </c>
      <c r="B14" s="8">
        <v>130754</v>
      </c>
      <c r="C14" s="8">
        <v>-2903</v>
      </c>
      <c r="D14" s="8">
        <v>-117001</v>
      </c>
      <c r="E14" s="8">
        <f t="shared" si="4"/>
        <v>10850</v>
      </c>
      <c r="F14" s="24"/>
      <c r="G14" s="8">
        <v>0</v>
      </c>
      <c r="H14" s="8">
        <v>10850</v>
      </c>
      <c r="I14" s="24"/>
      <c r="J14" s="8">
        <f t="shared" ref="J14" si="12">ROUND(E14*0.1,2)</f>
        <v>1085</v>
      </c>
      <c r="K14" s="8">
        <f t="shared" ref="K14" si="13">ROUND(J14*0.15,2)</f>
        <v>162.75</v>
      </c>
      <c r="L14" s="8">
        <f t="shared" ref="L14" si="14">ROUND(J14*0.85,2)</f>
        <v>922.25</v>
      </c>
    </row>
    <row r="15" spans="1:12" ht="15" customHeight="1" x14ac:dyDescent="0.25">
      <c r="A15" s="2">
        <f t="shared" si="3"/>
        <v>43414</v>
      </c>
      <c r="B15" s="8">
        <v>140582.04999999999</v>
      </c>
      <c r="C15" s="8">
        <v>-1150.5</v>
      </c>
      <c r="D15" s="8">
        <v>-172441.5</v>
      </c>
      <c r="E15" s="8">
        <f t="shared" si="4"/>
        <v>-33009.950000000012</v>
      </c>
      <c r="F15" s="24"/>
      <c r="G15" s="8">
        <v>0</v>
      </c>
      <c r="H15" s="8">
        <v>-33009.950000000012</v>
      </c>
      <c r="I15" s="24"/>
      <c r="J15" s="8">
        <f t="shared" ref="J15" si="15">ROUND(E15*0.1,2)</f>
        <v>-3301</v>
      </c>
      <c r="K15" s="8">
        <f t="shared" ref="K15" si="16">ROUND(J15*0.15,2)</f>
        <v>-495.15</v>
      </c>
      <c r="L15" s="8">
        <f t="shared" ref="L15" si="17">ROUND(J15*0.85,2)</f>
        <v>-2805.85</v>
      </c>
    </row>
    <row r="16" spans="1:12" ht="15" customHeight="1" x14ac:dyDescent="0.25">
      <c r="A16" s="2">
        <f t="shared" si="3"/>
        <v>43421</v>
      </c>
      <c r="B16" s="8">
        <v>99971.15</v>
      </c>
      <c r="C16" s="8">
        <v>-295</v>
      </c>
      <c r="D16" s="8">
        <v>-85620.75</v>
      </c>
      <c r="E16" s="8">
        <f t="shared" si="4"/>
        <v>14055.399999999994</v>
      </c>
      <c r="F16" s="24"/>
      <c r="G16" s="8">
        <v>0</v>
      </c>
      <c r="H16" s="8">
        <v>14055.399999999994</v>
      </c>
      <c r="I16" s="24"/>
      <c r="J16" s="8">
        <f t="shared" ref="J16" si="18">ROUND(E16*0.1,2)</f>
        <v>1405.54</v>
      </c>
      <c r="K16" s="8">
        <f t="shared" ref="K16" si="19">ROUND(J16*0.15,2)</f>
        <v>210.83</v>
      </c>
      <c r="L16" s="8">
        <f t="shared" ref="L16" si="20">ROUND(J16*0.85,2)</f>
        <v>1194.71</v>
      </c>
    </row>
    <row r="17" spans="1:12" ht="15" customHeight="1" x14ac:dyDescent="0.25">
      <c r="A17" s="2">
        <f t="shared" si="3"/>
        <v>43428</v>
      </c>
      <c r="B17" s="8">
        <v>285785.15000000002</v>
      </c>
      <c r="C17" s="8">
        <v>-2191.75</v>
      </c>
      <c r="D17" s="8">
        <v>-274222</v>
      </c>
      <c r="E17" s="8">
        <f t="shared" si="4"/>
        <v>9371.4000000000233</v>
      </c>
      <c r="F17" s="24"/>
      <c r="G17" s="8">
        <v>0</v>
      </c>
      <c r="H17" s="8">
        <v>9371.4000000000233</v>
      </c>
      <c r="I17" s="24"/>
      <c r="J17" s="8">
        <f t="shared" ref="J17" si="21">ROUND(E17*0.1,2)</f>
        <v>937.14</v>
      </c>
      <c r="K17" s="8">
        <f t="shared" ref="K17" si="22">ROUND(J17*0.15,2)</f>
        <v>140.57</v>
      </c>
      <c r="L17" s="8">
        <f t="shared" ref="L17" si="23">ROUND(J17*0.85,2)</f>
        <v>796.57</v>
      </c>
    </row>
    <row r="18" spans="1:12" ht="15" customHeight="1" x14ac:dyDescent="0.25">
      <c r="A18" s="2">
        <f t="shared" si="3"/>
        <v>43435</v>
      </c>
      <c r="B18" s="8">
        <v>237612.7</v>
      </c>
      <c r="C18" s="8">
        <v>-11259</v>
      </c>
      <c r="D18" s="8">
        <v>-193110.25</v>
      </c>
      <c r="E18" s="8">
        <f t="shared" si="4"/>
        <v>33243.450000000012</v>
      </c>
      <c r="F18" s="24"/>
      <c r="G18" s="8">
        <v>0</v>
      </c>
      <c r="H18" s="8">
        <v>33243.450000000012</v>
      </c>
      <c r="I18" s="24"/>
      <c r="J18" s="8">
        <f t="shared" ref="J18" si="24">ROUND(E18*0.1,2)</f>
        <v>3324.35</v>
      </c>
      <c r="K18" s="8">
        <f t="shared" ref="K18" si="25">ROUND(J18*0.15,2)</f>
        <v>498.65</v>
      </c>
      <c r="L18" s="8">
        <f t="shared" ref="L18" si="26">ROUND(J18*0.85,2)</f>
        <v>2825.7</v>
      </c>
    </row>
    <row r="19" spans="1:12" ht="15" customHeight="1" x14ac:dyDescent="0.25">
      <c r="A19" s="2">
        <f t="shared" si="3"/>
        <v>43442</v>
      </c>
      <c r="B19" s="8">
        <v>139918.75</v>
      </c>
      <c r="C19" s="8">
        <v>-992</v>
      </c>
      <c r="D19" s="8">
        <v>-57216</v>
      </c>
      <c r="E19" s="8">
        <f t="shared" si="4"/>
        <v>81710.75</v>
      </c>
      <c r="F19" s="24"/>
      <c r="G19" s="8">
        <v>0</v>
      </c>
      <c r="H19" s="8">
        <v>81710.75</v>
      </c>
      <c r="I19" s="24"/>
      <c r="J19" s="8">
        <f t="shared" ref="J19" si="27">ROUND(E19*0.1,2)</f>
        <v>8171.08</v>
      </c>
      <c r="K19" s="8">
        <f t="shared" ref="K19" si="28">ROUND(J19*0.15,2)</f>
        <v>1225.6600000000001</v>
      </c>
      <c r="L19" s="8">
        <f t="shared" ref="L19" si="29">ROUND(J19*0.85,2)</f>
        <v>6945.42</v>
      </c>
    </row>
    <row r="20" spans="1:12" ht="15" customHeight="1" x14ac:dyDescent="0.25">
      <c r="A20" s="2">
        <f t="shared" si="3"/>
        <v>43449</v>
      </c>
      <c r="B20" s="8">
        <v>175275.15</v>
      </c>
      <c r="C20" s="8">
        <v>-4145</v>
      </c>
      <c r="D20" s="8">
        <v>-145815</v>
      </c>
      <c r="E20" s="8">
        <f t="shared" si="4"/>
        <v>25315.149999999994</v>
      </c>
      <c r="F20" s="24"/>
      <c r="G20" s="8">
        <v>0</v>
      </c>
      <c r="H20" s="8">
        <v>25315.149999999994</v>
      </c>
      <c r="I20" s="24"/>
      <c r="J20" s="8">
        <f t="shared" ref="J20" si="30">ROUND(E20*0.1,2)</f>
        <v>2531.52</v>
      </c>
      <c r="K20" s="8">
        <f t="shared" ref="K20" si="31">ROUND(J20*0.15,2)</f>
        <v>379.73</v>
      </c>
      <c r="L20" s="8">
        <f t="shared" ref="L20" si="32">ROUND(J20*0.85,2)</f>
        <v>2151.79</v>
      </c>
    </row>
    <row r="21" spans="1:12" ht="15" customHeight="1" x14ac:dyDescent="0.25">
      <c r="A21" s="2">
        <f t="shared" si="3"/>
        <v>43456</v>
      </c>
      <c r="B21" s="8">
        <v>359337.75</v>
      </c>
      <c r="C21" s="8">
        <v>-381.25</v>
      </c>
      <c r="D21" s="8">
        <v>-318001.75</v>
      </c>
      <c r="E21" s="8">
        <f t="shared" si="4"/>
        <v>40954.75</v>
      </c>
      <c r="F21" s="24"/>
      <c r="G21" s="8">
        <v>0</v>
      </c>
      <c r="H21" s="8">
        <v>40954.75</v>
      </c>
      <c r="I21" s="24"/>
      <c r="J21" s="8">
        <f t="shared" ref="J21" si="33">ROUND(E21*0.1,2)</f>
        <v>4095.48</v>
      </c>
      <c r="K21" s="8">
        <f t="shared" ref="K21" si="34">ROUND(J21*0.15,2)</f>
        <v>614.32000000000005</v>
      </c>
      <c r="L21" s="8">
        <f t="shared" ref="L21" si="35">ROUND(J21*0.85,2)</f>
        <v>3481.16</v>
      </c>
    </row>
    <row r="22" spans="1:12" ht="15" customHeight="1" x14ac:dyDescent="0.25">
      <c r="A22" s="2">
        <f t="shared" si="3"/>
        <v>43463</v>
      </c>
      <c r="B22" s="8">
        <v>176794.8</v>
      </c>
      <c r="C22" s="8">
        <v>-5868</v>
      </c>
      <c r="D22" s="8">
        <v>-166333.5</v>
      </c>
      <c r="E22" s="8">
        <f t="shared" si="4"/>
        <v>4593.2999999999884</v>
      </c>
      <c r="F22" s="24"/>
      <c r="G22" s="8">
        <v>0</v>
      </c>
      <c r="H22" s="8">
        <v>4593.2999999999884</v>
      </c>
      <c r="I22" s="24"/>
      <c r="J22" s="8">
        <f t="shared" ref="J22" si="36">ROUND(E22*0.1,2)</f>
        <v>459.33</v>
      </c>
      <c r="K22" s="8">
        <f t="shared" ref="K22" si="37">ROUND(J22*0.15,2)</f>
        <v>68.900000000000006</v>
      </c>
      <c r="L22" s="8">
        <f t="shared" ref="L22" si="38">ROUND(J22*0.85,2)</f>
        <v>390.43</v>
      </c>
    </row>
    <row r="23" spans="1:12" ht="15" customHeight="1" x14ac:dyDescent="0.25">
      <c r="A23" s="2">
        <f t="shared" si="3"/>
        <v>43470</v>
      </c>
      <c r="B23" s="8">
        <v>188321.6</v>
      </c>
      <c r="C23" s="8">
        <v>-1625</v>
      </c>
      <c r="D23" s="8">
        <v>-182269.75</v>
      </c>
      <c r="E23" s="8">
        <f t="shared" ref="E23:E28" si="39">SUM(B23:D23)</f>
        <v>4426.8500000000058</v>
      </c>
      <c r="F23" s="24"/>
      <c r="G23" s="8">
        <v>0</v>
      </c>
      <c r="H23" s="8">
        <v>4426.8500000000004</v>
      </c>
      <c r="I23" s="24"/>
      <c r="J23" s="8">
        <f t="shared" ref="J23" si="40">ROUND(E23*0.1,2)</f>
        <v>442.69</v>
      </c>
      <c r="K23" s="8">
        <f t="shared" ref="K23" si="41">ROUND(J23*0.15,2)</f>
        <v>66.400000000000006</v>
      </c>
      <c r="L23" s="8">
        <f t="shared" ref="L23" si="42">ROUND(J23*0.85,2)</f>
        <v>376.29</v>
      </c>
    </row>
    <row r="24" spans="1:12" ht="15" customHeight="1" x14ac:dyDescent="0.25">
      <c r="A24" s="2">
        <f t="shared" si="3"/>
        <v>43477</v>
      </c>
      <c r="B24" s="8">
        <v>94985</v>
      </c>
      <c r="C24" s="8">
        <v>-818</v>
      </c>
      <c r="D24" s="8">
        <v>-109400.5</v>
      </c>
      <c r="E24" s="8">
        <f t="shared" si="39"/>
        <v>-15233.5</v>
      </c>
      <c r="F24" s="24"/>
      <c r="G24" s="8">
        <v>0</v>
      </c>
      <c r="H24" s="8">
        <v>-15233.5</v>
      </c>
      <c r="I24" s="24"/>
      <c r="J24" s="8">
        <f t="shared" ref="J24" si="43">ROUND(E24*0.1,2)</f>
        <v>-1523.35</v>
      </c>
      <c r="K24" s="8">
        <f t="shared" ref="K24" si="44">ROUND(J24*0.15,2)</f>
        <v>-228.5</v>
      </c>
      <c r="L24" s="8">
        <f t="shared" ref="L24" si="45">ROUND(J24*0.85,2)</f>
        <v>-1294.8499999999999</v>
      </c>
    </row>
    <row r="25" spans="1:12" ht="15" customHeight="1" x14ac:dyDescent="0.25">
      <c r="A25" s="2">
        <f t="shared" si="3"/>
        <v>43484</v>
      </c>
      <c r="B25" s="8">
        <v>196924.25</v>
      </c>
      <c r="C25" s="8">
        <v>-510</v>
      </c>
      <c r="D25" s="8">
        <v>-122355.5</v>
      </c>
      <c r="E25" s="8">
        <f t="shared" si="39"/>
        <v>74058.75</v>
      </c>
      <c r="F25" s="24"/>
      <c r="G25" s="8">
        <v>0</v>
      </c>
      <c r="H25" s="8">
        <v>74058.75</v>
      </c>
      <c r="I25" s="24"/>
      <c r="J25" s="8">
        <f t="shared" ref="J25" si="46">ROUND(E25*0.1,2)</f>
        <v>7405.88</v>
      </c>
      <c r="K25" s="8">
        <f t="shared" ref="K25" si="47">ROUND(J25*0.15,2)</f>
        <v>1110.8800000000001</v>
      </c>
      <c r="L25" s="8">
        <f t="shared" ref="L25" si="48">ROUND(J25*0.85,2)</f>
        <v>6295</v>
      </c>
    </row>
    <row r="26" spans="1:12" ht="15" customHeight="1" x14ac:dyDescent="0.25">
      <c r="A26" s="2">
        <f t="shared" si="3"/>
        <v>43491</v>
      </c>
      <c r="B26" s="8">
        <v>151588.75</v>
      </c>
      <c r="C26" s="8">
        <v>-60</v>
      </c>
      <c r="D26" s="8">
        <v>-205698.25</v>
      </c>
      <c r="E26" s="8">
        <f t="shared" si="39"/>
        <v>-54169.5</v>
      </c>
      <c r="F26" s="24"/>
      <c r="G26" s="8">
        <v>0</v>
      </c>
      <c r="H26" s="8">
        <v>-54169.5</v>
      </c>
      <c r="I26" s="24"/>
      <c r="J26" s="8">
        <f t="shared" ref="J26" si="49">ROUND(E26*0.1,2)</f>
        <v>-5416.95</v>
      </c>
      <c r="K26" s="8">
        <f t="shared" ref="K26" si="50">ROUND(J26*0.15,2)</f>
        <v>-812.54</v>
      </c>
      <c r="L26" s="8">
        <f t="shared" ref="L26" si="51">ROUND(J26*0.85,2)</f>
        <v>-4604.41</v>
      </c>
    </row>
    <row r="27" spans="1:12" ht="15" customHeight="1" x14ac:dyDescent="0.25">
      <c r="A27" s="2">
        <f t="shared" si="3"/>
        <v>43498</v>
      </c>
      <c r="B27" s="8">
        <v>39627.75</v>
      </c>
      <c r="C27" s="8">
        <v>-435</v>
      </c>
      <c r="D27" s="8">
        <v>-32742.75</v>
      </c>
      <c r="E27" s="8">
        <f t="shared" si="39"/>
        <v>6450</v>
      </c>
      <c r="F27" s="24"/>
      <c r="G27" s="8">
        <v>0</v>
      </c>
      <c r="H27" s="8">
        <v>6450</v>
      </c>
      <c r="I27" s="24"/>
      <c r="J27" s="8">
        <f t="shared" ref="J27" si="52">ROUND(E27*0.1,2)</f>
        <v>645</v>
      </c>
      <c r="K27" s="8">
        <f t="shared" ref="K27" si="53">ROUND(J27*0.15,2)</f>
        <v>96.75</v>
      </c>
      <c r="L27" s="8">
        <f t="shared" ref="L27" si="54">ROUND(J27*0.85,2)</f>
        <v>548.25</v>
      </c>
    </row>
    <row r="28" spans="1:12" ht="15" customHeight="1" x14ac:dyDescent="0.25">
      <c r="A28" s="2">
        <f t="shared" si="3"/>
        <v>43505</v>
      </c>
      <c r="B28" s="8">
        <v>161874</v>
      </c>
      <c r="C28" s="8">
        <v>-550</v>
      </c>
      <c r="D28" s="8">
        <v>-156811.5</v>
      </c>
      <c r="E28" s="8">
        <f t="shared" si="39"/>
        <v>4512.5</v>
      </c>
      <c r="F28" s="24"/>
      <c r="G28" s="8">
        <v>0</v>
      </c>
      <c r="H28" s="8">
        <v>4512.5</v>
      </c>
      <c r="I28" s="24"/>
      <c r="J28" s="8">
        <f t="shared" ref="J28" si="55">ROUND(E28*0.1,2)</f>
        <v>451.25</v>
      </c>
      <c r="K28" s="8">
        <f t="shared" ref="K28" si="56">ROUND(J28*0.15,2)</f>
        <v>67.69</v>
      </c>
      <c r="L28" s="8">
        <f t="shared" ref="L28" si="57">ROUND(J28*0.85,2)</f>
        <v>383.56</v>
      </c>
    </row>
    <row r="29" spans="1:12" ht="15" customHeight="1" x14ac:dyDescent="0.25">
      <c r="A29" s="2">
        <f t="shared" si="3"/>
        <v>43512</v>
      </c>
      <c r="B29" s="8">
        <v>188857.15</v>
      </c>
      <c r="C29" s="8">
        <v>-282</v>
      </c>
      <c r="D29" s="8">
        <v>-189599.5</v>
      </c>
      <c r="E29" s="8">
        <f t="shared" ref="E29" si="58">SUM(B29:D29)</f>
        <v>-1024.3500000000058</v>
      </c>
      <c r="F29" s="24"/>
      <c r="G29" s="8">
        <v>0</v>
      </c>
      <c r="H29" s="8">
        <v>-1024.3499999999999</v>
      </c>
      <c r="I29" s="24"/>
      <c r="J29" s="8">
        <f t="shared" ref="J29" si="59">ROUND(E29*0.1,2)</f>
        <v>-102.44</v>
      </c>
      <c r="K29" s="8">
        <f t="shared" ref="K29" si="60">ROUND(J29*0.15,2)</f>
        <v>-15.37</v>
      </c>
      <c r="L29" s="8">
        <f t="shared" ref="L29" si="61">ROUND(J29*0.85,2)</f>
        <v>-87.07</v>
      </c>
    </row>
    <row r="30" spans="1:12" ht="15" customHeight="1" x14ac:dyDescent="0.25">
      <c r="A30" s="2">
        <f t="shared" si="3"/>
        <v>43519</v>
      </c>
      <c r="B30" s="8">
        <v>130506</v>
      </c>
      <c r="C30" s="8">
        <v>0</v>
      </c>
      <c r="D30" s="8">
        <v>-152405.5</v>
      </c>
      <c r="E30" s="8">
        <f t="shared" ref="E30" si="62">SUM(B30:D30)</f>
        <v>-21899.5</v>
      </c>
      <c r="F30" s="24"/>
      <c r="G30" s="8">
        <v>0</v>
      </c>
      <c r="H30" s="8">
        <v>-21899.5</v>
      </c>
      <c r="I30" s="24"/>
      <c r="J30" s="8">
        <f t="shared" ref="J30" si="63">ROUND(E30*0.1,2)</f>
        <v>-2189.9499999999998</v>
      </c>
      <c r="K30" s="8">
        <f t="shared" ref="K30" si="64">ROUND(J30*0.15,2)</f>
        <v>-328.49</v>
      </c>
      <c r="L30" s="8">
        <f t="shared" ref="L30" si="65">ROUND(J30*0.85,2)</f>
        <v>-1861.46</v>
      </c>
    </row>
    <row r="31" spans="1:12" ht="15" customHeight="1" x14ac:dyDescent="0.25">
      <c r="A31" s="2">
        <f t="shared" si="3"/>
        <v>43526</v>
      </c>
      <c r="B31" s="8">
        <v>46343.5</v>
      </c>
      <c r="C31" s="8">
        <v>-226</v>
      </c>
      <c r="D31" s="8">
        <v>-31814.25</v>
      </c>
      <c r="E31" s="8">
        <f t="shared" ref="E31" si="66">SUM(B31:D31)</f>
        <v>14303.25</v>
      </c>
      <c r="F31" s="24"/>
      <c r="G31" s="8">
        <v>0</v>
      </c>
      <c r="H31" s="8">
        <v>14303.25</v>
      </c>
      <c r="I31" s="24"/>
      <c r="J31" s="8">
        <f t="shared" ref="J31" si="67">ROUND(E31*0.1,2)</f>
        <v>1430.33</v>
      </c>
      <c r="K31" s="8">
        <f t="shared" ref="K31" si="68">ROUND(J31*0.15,2)</f>
        <v>214.55</v>
      </c>
      <c r="L31" s="8">
        <f t="shared" ref="L31" si="69">ROUND(J31*0.85,2)</f>
        <v>1215.78</v>
      </c>
    </row>
    <row r="32" spans="1:12" ht="15" customHeight="1" x14ac:dyDescent="0.25">
      <c r="A32" s="2">
        <f t="shared" si="3"/>
        <v>43533</v>
      </c>
      <c r="B32" s="8">
        <v>43715.5</v>
      </c>
      <c r="C32" s="8">
        <v>-10</v>
      </c>
      <c r="D32" s="8">
        <v>-47054.75</v>
      </c>
      <c r="E32" s="8">
        <f t="shared" ref="E32" si="70">SUM(B32:D32)</f>
        <v>-3349.25</v>
      </c>
      <c r="F32" s="24"/>
      <c r="G32" s="8">
        <v>0</v>
      </c>
      <c r="H32" s="8">
        <v>-3349.25</v>
      </c>
      <c r="I32" s="24"/>
      <c r="J32" s="8">
        <f t="shared" ref="J32" si="71">ROUND(E32*0.1,2)</f>
        <v>-334.93</v>
      </c>
      <c r="K32" s="8">
        <f t="shared" ref="K32" si="72">ROUND(J32*0.15,2)</f>
        <v>-50.24</v>
      </c>
      <c r="L32" s="8">
        <f t="shared" ref="L32" si="73">ROUND(J32*0.85,2)</f>
        <v>-284.69</v>
      </c>
    </row>
    <row r="33" spans="1:12" ht="15" customHeight="1" x14ac:dyDescent="0.25">
      <c r="A33" s="2">
        <f t="shared" si="3"/>
        <v>43540</v>
      </c>
      <c r="B33" s="8">
        <v>60285.5</v>
      </c>
      <c r="C33" s="8">
        <v>-780</v>
      </c>
      <c r="D33" s="8">
        <v>-30984.75</v>
      </c>
      <c r="E33" s="8">
        <f t="shared" ref="E33" si="74">SUM(B33:D33)</f>
        <v>28520.75</v>
      </c>
      <c r="F33" s="24"/>
      <c r="G33" s="8">
        <v>0</v>
      </c>
      <c r="H33" s="8">
        <v>28520.75</v>
      </c>
      <c r="I33" s="24"/>
      <c r="J33" s="8">
        <f t="shared" ref="J33" si="75">ROUND(E33*0.1,2)</f>
        <v>2852.08</v>
      </c>
      <c r="K33" s="8">
        <f t="shared" ref="K33" si="76">ROUND(J33*0.15,2)</f>
        <v>427.81</v>
      </c>
      <c r="L33" s="8">
        <f t="shared" ref="L33" si="77">ROUND(J33*0.85,2)</f>
        <v>2424.27</v>
      </c>
    </row>
    <row r="34" spans="1:12" ht="15" customHeight="1" x14ac:dyDescent="0.25">
      <c r="A34" s="2">
        <f t="shared" si="3"/>
        <v>43547</v>
      </c>
      <c r="B34" s="8">
        <v>276497.75</v>
      </c>
      <c r="C34" s="8">
        <v>-1820</v>
      </c>
      <c r="D34" s="8">
        <v>-209238.75</v>
      </c>
      <c r="E34" s="8">
        <f t="shared" ref="E34" si="78">SUM(B34:D34)</f>
        <v>65439</v>
      </c>
      <c r="F34" s="24"/>
      <c r="G34" s="8">
        <v>0</v>
      </c>
      <c r="H34" s="8">
        <v>65439</v>
      </c>
      <c r="I34" s="24"/>
      <c r="J34" s="8">
        <f t="shared" ref="J34" si="79">ROUND(E34*0.1,2)</f>
        <v>6543.9</v>
      </c>
      <c r="K34" s="8">
        <f>ROUND(J34*0.15,2)-0.01</f>
        <v>981.58</v>
      </c>
      <c r="L34" s="8">
        <f t="shared" ref="L34" si="80">ROUND(J34*0.85,2)</f>
        <v>5562.32</v>
      </c>
    </row>
    <row r="35" spans="1:12" ht="15" customHeight="1" x14ac:dyDescent="0.25">
      <c r="A35" s="2">
        <f t="shared" si="3"/>
        <v>43554</v>
      </c>
      <c r="B35" s="8">
        <v>389118.25</v>
      </c>
      <c r="C35" s="8">
        <v>-3475</v>
      </c>
      <c r="D35" s="8">
        <v>-349395</v>
      </c>
      <c r="E35" s="8">
        <f t="shared" ref="E35" si="81">SUM(B35:D35)</f>
        <v>36248.25</v>
      </c>
      <c r="F35" s="24"/>
      <c r="G35" s="8">
        <v>0</v>
      </c>
      <c r="H35" s="8">
        <v>36248.25</v>
      </c>
      <c r="I35" s="24"/>
      <c r="J35" s="8">
        <f t="shared" ref="J35:J40" si="82">ROUND(E35*0.1,2)</f>
        <v>3624.83</v>
      </c>
      <c r="K35" s="8">
        <f>ROUND(J35*0.15,2)</f>
        <v>543.72</v>
      </c>
      <c r="L35" s="8">
        <f t="shared" ref="L35" si="83">ROUND(J35*0.85,2)</f>
        <v>3081.11</v>
      </c>
    </row>
    <row r="36" spans="1:12" ht="15" customHeight="1" x14ac:dyDescent="0.25">
      <c r="A36" s="2">
        <f t="shared" si="3"/>
        <v>43561</v>
      </c>
      <c r="B36" s="8">
        <v>91175.5</v>
      </c>
      <c r="C36" s="8">
        <v>-166</v>
      </c>
      <c r="D36" s="8">
        <v>-105969.5</v>
      </c>
      <c r="E36" s="8">
        <f t="shared" ref="E36" si="84">SUM(B36:D36)</f>
        <v>-14960</v>
      </c>
      <c r="F36" s="24"/>
      <c r="G36" s="8">
        <v>0</v>
      </c>
      <c r="H36" s="8">
        <v>-14960</v>
      </c>
      <c r="I36" s="24"/>
      <c r="J36" s="8">
        <f t="shared" si="82"/>
        <v>-1496</v>
      </c>
      <c r="K36" s="8">
        <f>ROUND(J36*0.15,2)</f>
        <v>-224.4</v>
      </c>
      <c r="L36" s="8">
        <f t="shared" ref="L36" si="85">ROUND(J36*0.85,2)</f>
        <v>-1271.5999999999999</v>
      </c>
    </row>
    <row r="37" spans="1:12" ht="15" customHeight="1" x14ac:dyDescent="0.25">
      <c r="A37" s="2">
        <f t="shared" si="3"/>
        <v>43568</v>
      </c>
      <c r="B37" s="8">
        <v>98606.75</v>
      </c>
      <c r="C37" s="8">
        <v>-2325</v>
      </c>
      <c r="D37" s="8">
        <v>-68626.75</v>
      </c>
      <c r="E37" s="8">
        <f t="shared" ref="E37" si="86">SUM(B37:D37)</f>
        <v>27655</v>
      </c>
      <c r="F37" s="24"/>
      <c r="G37" s="8">
        <v>0</v>
      </c>
      <c r="H37" s="8">
        <v>27655</v>
      </c>
      <c r="I37" s="24"/>
      <c r="J37" s="8">
        <f t="shared" si="82"/>
        <v>2765.5</v>
      </c>
      <c r="K37" s="8">
        <f>ROUND(J37*0.15,2)-0.01</f>
        <v>414.82</v>
      </c>
      <c r="L37" s="8">
        <f t="shared" ref="L37" si="87">ROUND(J37*0.85,2)</f>
        <v>2350.6799999999998</v>
      </c>
    </row>
    <row r="38" spans="1:12" ht="15" customHeight="1" x14ac:dyDescent="0.25">
      <c r="A38" s="2">
        <f t="shared" si="3"/>
        <v>43575</v>
      </c>
      <c r="B38" s="8">
        <v>58004.75</v>
      </c>
      <c r="C38" s="8">
        <v>-470</v>
      </c>
      <c r="D38" s="8">
        <v>-66321.75</v>
      </c>
      <c r="E38" s="8">
        <f t="shared" ref="E38" si="88">SUM(B38:D38)</f>
        <v>-8787</v>
      </c>
      <c r="F38" s="24"/>
      <c r="G38" s="8">
        <v>0</v>
      </c>
      <c r="H38" s="8">
        <v>-8787</v>
      </c>
      <c r="I38" s="24"/>
      <c r="J38" s="8">
        <f t="shared" si="82"/>
        <v>-878.7</v>
      </c>
      <c r="K38" s="8">
        <f>ROUND(J38*0.15,2)+0.01</f>
        <v>-131.80000000000001</v>
      </c>
      <c r="L38" s="8">
        <f t="shared" ref="L38" si="89">ROUND(J38*0.85,2)</f>
        <v>-746.9</v>
      </c>
    </row>
    <row r="39" spans="1:12" ht="15" customHeight="1" x14ac:dyDescent="0.25">
      <c r="A39" s="2">
        <f t="shared" si="3"/>
        <v>43582</v>
      </c>
      <c r="B39" s="8">
        <v>34906.5</v>
      </c>
      <c r="C39" s="8">
        <v>-125</v>
      </c>
      <c r="D39" s="8">
        <v>-31388.25</v>
      </c>
      <c r="E39" s="8">
        <f t="shared" ref="E39" si="90">SUM(B39:D39)</f>
        <v>3393.25</v>
      </c>
      <c r="F39" s="24"/>
      <c r="G39" s="8">
        <v>0</v>
      </c>
      <c r="H39" s="8">
        <v>3393.25</v>
      </c>
      <c r="I39" s="24"/>
      <c r="J39" s="8">
        <f t="shared" si="82"/>
        <v>339.33</v>
      </c>
      <c r="K39" s="8">
        <f t="shared" ref="K39:K44" si="91">ROUND(J39*0.15,2)</f>
        <v>50.9</v>
      </c>
      <c r="L39" s="8">
        <f t="shared" ref="L39" si="92">ROUND(J39*0.85,2)</f>
        <v>288.43</v>
      </c>
    </row>
    <row r="40" spans="1:12" ht="15" customHeight="1" x14ac:dyDescent="0.25">
      <c r="A40" s="2">
        <f t="shared" si="3"/>
        <v>43589</v>
      </c>
      <c r="B40" s="8">
        <v>32801.5</v>
      </c>
      <c r="C40" s="8">
        <v>0</v>
      </c>
      <c r="D40" s="8">
        <v>-28291.25</v>
      </c>
      <c r="E40" s="8">
        <f t="shared" ref="E40" si="93">SUM(B40:D40)</f>
        <v>4510.25</v>
      </c>
      <c r="F40" s="24"/>
      <c r="G40" s="8">
        <v>0</v>
      </c>
      <c r="H40" s="8">
        <v>4510.25</v>
      </c>
      <c r="I40" s="24"/>
      <c r="J40" s="8">
        <f t="shared" si="82"/>
        <v>451.03</v>
      </c>
      <c r="K40" s="8">
        <f t="shared" si="91"/>
        <v>67.650000000000006</v>
      </c>
      <c r="L40" s="8">
        <f t="shared" ref="L40" si="94">ROUND(J40*0.85,2)</f>
        <v>383.38</v>
      </c>
    </row>
    <row r="41" spans="1:12" ht="15" customHeight="1" x14ac:dyDescent="0.25">
      <c r="A41" s="2">
        <f t="shared" si="3"/>
        <v>43596</v>
      </c>
      <c r="B41" s="8">
        <v>42301.5</v>
      </c>
      <c r="C41" s="8">
        <v>-1021.5</v>
      </c>
      <c r="D41" s="8">
        <v>-37897</v>
      </c>
      <c r="E41" s="8">
        <f t="shared" ref="E41" si="95">SUM(B41:D41)</f>
        <v>3383</v>
      </c>
      <c r="F41" s="24"/>
      <c r="G41" s="8">
        <v>0</v>
      </c>
      <c r="H41" s="8">
        <v>3383</v>
      </c>
      <c r="I41" s="24"/>
      <c r="J41" s="8">
        <f t="shared" ref="J41" si="96">ROUND(E41*0.1,2)</f>
        <v>338.3</v>
      </c>
      <c r="K41" s="8">
        <f t="shared" si="91"/>
        <v>50.75</v>
      </c>
      <c r="L41" s="8">
        <f>ROUND(J41*0.85,2)-0.01</f>
        <v>287.55</v>
      </c>
    </row>
    <row r="42" spans="1:12" ht="15" customHeight="1" x14ac:dyDescent="0.25">
      <c r="A42" s="2">
        <f t="shared" si="3"/>
        <v>43603</v>
      </c>
      <c r="B42" s="8">
        <v>30314.25</v>
      </c>
      <c r="C42" s="8">
        <v>-255</v>
      </c>
      <c r="D42" s="8">
        <v>-20157.5</v>
      </c>
      <c r="E42" s="8">
        <f t="shared" ref="E42" si="97">SUM(B42:D42)</f>
        <v>9901.75</v>
      </c>
      <c r="F42" s="24"/>
      <c r="G42" s="8">
        <v>0</v>
      </c>
      <c r="H42" s="8">
        <v>9901.75</v>
      </c>
      <c r="I42" s="24"/>
      <c r="J42" s="8">
        <f t="shared" ref="J42" si="98">ROUND(E42*0.1,2)</f>
        <v>990.18</v>
      </c>
      <c r="K42" s="8">
        <f t="shared" si="91"/>
        <v>148.53</v>
      </c>
      <c r="L42" s="8">
        <f t="shared" ref="L42:L47" si="99">ROUND(J42*0.85,2)</f>
        <v>841.65</v>
      </c>
    </row>
    <row r="43" spans="1:12" ht="15" customHeight="1" x14ac:dyDescent="0.25">
      <c r="A43" s="2">
        <f t="shared" si="3"/>
        <v>43610</v>
      </c>
      <c r="B43" s="8">
        <v>53342</v>
      </c>
      <c r="C43" s="8">
        <v>-240</v>
      </c>
      <c r="D43" s="8">
        <v>-31357.75</v>
      </c>
      <c r="E43" s="8">
        <f t="shared" ref="E43" si="100">SUM(B43:D43)</f>
        <v>21744.25</v>
      </c>
      <c r="F43" s="24"/>
      <c r="G43" s="8">
        <v>0</v>
      </c>
      <c r="H43" s="8">
        <v>21744.25</v>
      </c>
      <c r="I43" s="24"/>
      <c r="J43" s="8">
        <f t="shared" ref="J43" si="101">ROUND(E43*0.1,2)</f>
        <v>2174.4299999999998</v>
      </c>
      <c r="K43" s="8">
        <f t="shared" si="91"/>
        <v>326.16000000000003</v>
      </c>
      <c r="L43" s="8">
        <f t="shared" si="99"/>
        <v>1848.27</v>
      </c>
    </row>
    <row r="44" spans="1:12" ht="15" customHeight="1" x14ac:dyDescent="0.25">
      <c r="A44" s="2">
        <f t="shared" si="3"/>
        <v>43617</v>
      </c>
      <c r="B44" s="8">
        <v>58576</v>
      </c>
      <c r="C44" s="8">
        <v>-600</v>
      </c>
      <c r="D44" s="8">
        <v>-51465.75</v>
      </c>
      <c r="E44" s="8">
        <f t="shared" ref="E44" si="102">SUM(B44:D44)</f>
        <v>6510.25</v>
      </c>
      <c r="F44" s="24"/>
      <c r="G44" s="8">
        <v>0</v>
      </c>
      <c r="H44" s="8">
        <v>6510.25</v>
      </c>
      <c r="I44" s="24"/>
      <c r="J44" s="8">
        <f t="shared" ref="J44" si="103">ROUND(E44*0.1,2)</f>
        <v>651.03</v>
      </c>
      <c r="K44" s="8">
        <f t="shared" si="91"/>
        <v>97.65</v>
      </c>
      <c r="L44" s="8">
        <f t="shared" si="99"/>
        <v>553.38</v>
      </c>
    </row>
    <row r="45" spans="1:12" ht="15" customHeight="1" x14ac:dyDescent="0.25">
      <c r="A45" s="2">
        <f t="shared" si="3"/>
        <v>43624</v>
      </c>
      <c r="B45" s="8">
        <v>75314.25</v>
      </c>
      <c r="C45" s="8">
        <v>-4010</v>
      </c>
      <c r="D45" s="8">
        <v>-38861.5</v>
      </c>
      <c r="E45" s="8">
        <f t="shared" ref="E45" si="104">SUM(B45:D45)</f>
        <v>32442.75</v>
      </c>
      <c r="F45" s="24"/>
      <c r="G45" s="8">
        <v>0</v>
      </c>
      <c r="H45" s="8">
        <v>32442.75</v>
      </c>
      <c r="I45" s="24"/>
      <c r="J45" s="8">
        <f t="shared" ref="J45" si="105">ROUND(E45*0.1,2)</f>
        <v>3244.28</v>
      </c>
      <c r="K45" s="8">
        <f t="shared" ref="K45" si="106">ROUND(J45*0.15,2)</f>
        <v>486.64</v>
      </c>
      <c r="L45" s="8">
        <f t="shared" si="99"/>
        <v>2757.64</v>
      </c>
    </row>
    <row r="46" spans="1:12" ht="15" customHeight="1" x14ac:dyDescent="0.25">
      <c r="A46" s="2">
        <f t="shared" si="3"/>
        <v>43631</v>
      </c>
      <c r="B46" s="8">
        <v>25418.25</v>
      </c>
      <c r="C46" s="8">
        <v>-40</v>
      </c>
      <c r="D46" s="8">
        <v>-42058.5</v>
      </c>
      <c r="E46" s="8">
        <f t="shared" ref="E46:E47" si="107">SUM(B46:D46)</f>
        <v>-16680.25</v>
      </c>
      <c r="F46" s="24"/>
      <c r="G46" s="8">
        <v>0</v>
      </c>
      <c r="H46" s="8">
        <v>-16680.25</v>
      </c>
      <c r="I46" s="24"/>
      <c r="J46" s="8">
        <f t="shared" ref="J46" si="108">ROUND(E46*0.1,2)</f>
        <v>-1668.03</v>
      </c>
      <c r="K46" s="8">
        <f t="shared" ref="K46" si="109">ROUND(J46*0.15,2)</f>
        <v>-250.2</v>
      </c>
      <c r="L46" s="8">
        <f t="shared" si="99"/>
        <v>-1417.83</v>
      </c>
    </row>
    <row r="47" spans="1:12" ht="15" customHeight="1" x14ac:dyDescent="0.25">
      <c r="A47" s="2">
        <f t="shared" si="3"/>
        <v>43638</v>
      </c>
      <c r="B47" s="8">
        <v>9231.5</v>
      </c>
      <c r="C47" s="8">
        <v>-45</v>
      </c>
      <c r="D47" s="8">
        <v>-7359.25</v>
      </c>
      <c r="E47" s="8">
        <f t="shared" si="107"/>
        <v>1827.25</v>
      </c>
      <c r="F47" s="24"/>
      <c r="G47" s="8">
        <v>0</v>
      </c>
      <c r="H47" s="8">
        <v>1827.25</v>
      </c>
      <c r="I47" s="24"/>
      <c r="J47" s="8">
        <f t="shared" ref="J47" si="110">ROUND(E47*0.1,2)</f>
        <v>182.73</v>
      </c>
      <c r="K47" s="8">
        <f t="shared" ref="K47" si="111">ROUND(J47*0.15,2)</f>
        <v>27.41</v>
      </c>
      <c r="L47" s="8">
        <f t="shared" si="99"/>
        <v>155.32</v>
      </c>
    </row>
    <row r="48" spans="1:12" ht="15" customHeight="1" x14ac:dyDescent="0.25">
      <c r="A48" s="2">
        <f t="shared" si="3"/>
        <v>43645</v>
      </c>
      <c r="B48" s="8">
        <v>22198</v>
      </c>
      <c r="C48" s="8">
        <v>-87.5</v>
      </c>
      <c r="D48" s="8">
        <v>-17889.5</v>
      </c>
      <c r="E48" s="8">
        <f t="shared" ref="E48" si="112">SUM(B48:D48)</f>
        <v>4221</v>
      </c>
      <c r="F48" s="24"/>
      <c r="G48" s="8">
        <v>0</v>
      </c>
      <c r="H48" s="8">
        <v>4221</v>
      </c>
      <c r="I48" s="24"/>
      <c r="J48" s="8">
        <f t="shared" ref="J48" si="113">ROUND(E48*0.1,2)</f>
        <v>422.1</v>
      </c>
      <c r="K48" s="8">
        <f t="shared" ref="K48" si="114">ROUND(J48*0.15,2)</f>
        <v>63.32</v>
      </c>
      <c r="L48" s="8">
        <f>ROUND(J48*0.85,2)-0.01</f>
        <v>358.78000000000003</v>
      </c>
    </row>
    <row r="49" spans="1:12" ht="15" customHeight="1" x14ac:dyDescent="0.25">
      <c r="A49" s="2" t="s">
        <v>19</v>
      </c>
      <c r="B49" s="8">
        <v>1554.25</v>
      </c>
      <c r="C49" s="8">
        <v>0</v>
      </c>
      <c r="D49" s="8">
        <v>-272.25</v>
      </c>
      <c r="E49" s="8">
        <f t="shared" ref="E49" si="115">SUM(B49:D49)</f>
        <v>1282</v>
      </c>
      <c r="F49" s="24"/>
      <c r="G49" s="8">
        <v>0</v>
      </c>
      <c r="H49" s="8">
        <v>1282</v>
      </c>
      <c r="I49" s="24"/>
      <c r="J49" s="8">
        <f t="shared" ref="J49" si="116">ROUND(E49*0.1,2)</f>
        <v>128.19999999999999</v>
      </c>
      <c r="K49" s="8">
        <f t="shared" ref="K49" si="117">ROUND(J49*0.15,2)</f>
        <v>19.23</v>
      </c>
      <c r="L49" s="8">
        <f>ROUND(J49*0.85,2)</f>
        <v>108.97</v>
      </c>
    </row>
    <row r="50" spans="1:12" x14ac:dyDescent="0.25">
      <c r="J50" s="9"/>
      <c r="K50" s="9"/>
      <c r="L50" s="9"/>
    </row>
    <row r="51" spans="1:12" ht="15" customHeight="1" thickBot="1" x14ac:dyDescent="0.3">
      <c r="B51" s="10">
        <f>SUM(B5:B50)</f>
        <v>5486859.4499999993</v>
      </c>
      <c r="C51" s="10">
        <f>SUM(C5:C50)</f>
        <v>-64472.5</v>
      </c>
      <c r="D51" s="10">
        <f>SUM(D5:D50)</f>
        <v>-4993796.01</v>
      </c>
      <c r="E51" s="10">
        <f>SUM(E5:E50)</f>
        <v>428590.94000000006</v>
      </c>
      <c r="F51" s="24"/>
      <c r="G51" s="10">
        <f t="shared" ref="G51" si="118">SUM(G5:G50)</f>
        <v>0</v>
      </c>
      <c r="H51" s="10">
        <f>SUM(H5:H50)</f>
        <v>428590.94000000006</v>
      </c>
      <c r="I51" s="24"/>
      <c r="J51" s="10">
        <f>SUM(J5:J50)</f>
        <v>42859.170000000013</v>
      </c>
      <c r="K51" s="10">
        <f t="shared" ref="K51:L51" si="119">SUM(K5:K50)</f>
        <v>6428.8499999999995</v>
      </c>
      <c r="L51" s="10">
        <f t="shared" si="119"/>
        <v>36430.32</v>
      </c>
    </row>
    <row r="52" spans="1:12" ht="15" customHeight="1" thickTop="1" x14ac:dyDescent="0.25"/>
    <row r="53" spans="1:12" ht="15" customHeight="1" x14ac:dyDescent="0.25">
      <c r="A53" s="22" t="s">
        <v>14</v>
      </c>
    </row>
    <row r="54" spans="1:12" ht="15" customHeight="1" x14ac:dyDescent="0.25">
      <c r="A54" s="22" t="s">
        <v>20</v>
      </c>
      <c r="B54" s="21"/>
      <c r="C54" s="21"/>
      <c r="F54" s="1"/>
      <c r="I54" s="1"/>
    </row>
  </sheetData>
  <mergeCells count="1">
    <mergeCell ref="A1:L1"/>
  </mergeCells>
  <pageMargins left="0.5" right="0.5" top="0.25" bottom="0.25" header="0" footer="0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Total</vt:lpstr>
      <vt:lpstr>Mountaineer</vt:lpstr>
      <vt:lpstr>Wheeling</vt:lpstr>
      <vt:lpstr>Mardi Gras</vt:lpstr>
      <vt:lpstr>Charles Town</vt:lpstr>
      <vt:lpstr>Greenbrier</vt:lpstr>
      <vt:lpstr>'Charles Town'!Print_Area</vt:lpstr>
      <vt:lpstr>Greenbrier!Print_Area</vt:lpstr>
      <vt:lpstr>'Mardi Gras'!Print_Area</vt:lpstr>
      <vt:lpstr>Mountaineer!Print_Area</vt:lpstr>
      <vt:lpstr>Total!Print_Area</vt:lpstr>
      <vt:lpstr>Wheeling!Print_Area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Dawson</dc:creator>
  <cp:lastModifiedBy>Christine Pierson</cp:lastModifiedBy>
  <cp:lastPrinted>2019-07-08T15:38:51Z</cp:lastPrinted>
  <dcterms:created xsi:type="dcterms:W3CDTF">2018-09-06T17:44:55Z</dcterms:created>
  <dcterms:modified xsi:type="dcterms:W3CDTF">2019-07-08T17:02:21Z</dcterms:modified>
</cp:coreProperties>
</file>