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able Games Acct\"/>
    </mc:Choice>
  </mc:AlternateContent>
  <bookViews>
    <workbookView xWindow="-30" yWindow="75" windowWidth="14220" windowHeight="13170"/>
  </bookViews>
  <sheets>
    <sheet name="Total" sheetId="3" r:id="rId1"/>
    <sheet name="Mountaineer" sheetId="4" r:id="rId2"/>
    <sheet name="Wheeling" sheetId="7" r:id="rId3"/>
    <sheet name="Mardi Gras" sheetId="8" r:id="rId4"/>
    <sheet name="Charles Town" sheetId="1" r:id="rId5"/>
    <sheet name="Greenbrier" sheetId="9" r:id="rId6"/>
  </sheets>
  <definedNames>
    <definedName name="_xlnm.Print_Area" localSheetId="4">'Charles Town'!$A$1:$S$48</definedName>
    <definedName name="_xlnm.Print_Area" localSheetId="5">Greenbrier!$A$1:$S$48</definedName>
    <definedName name="_xlnm.Print_Area" localSheetId="3">'Mardi Gras'!$A$1:$S$48</definedName>
    <definedName name="_xlnm.Print_Area" localSheetId="1">Mountaineer!$A$1:$S$48</definedName>
    <definedName name="_xlnm.Print_Area" localSheetId="0">Total!$A$1:$S$47</definedName>
    <definedName name="_xlnm.Print_Area" localSheetId="2">Wheeling!$A$1:$S$48</definedName>
  </definedNames>
  <calcPr calcId="162913"/>
</workbook>
</file>

<file path=xl/calcChain.xml><?xml version="1.0" encoding="utf-8"?>
<calcChain xmlns="http://schemas.openxmlformats.org/spreadsheetml/2006/main">
  <c r="R43" i="7" l="1"/>
  <c r="S42" i="3" l="1"/>
  <c r="R42" i="3"/>
  <c r="Q42" i="3"/>
  <c r="O42" i="3"/>
  <c r="N42" i="3"/>
  <c r="M42" i="3"/>
  <c r="L42" i="3"/>
  <c r="J42" i="3"/>
  <c r="I42" i="3"/>
  <c r="H42" i="3"/>
  <c r="G42" i="3"/>
  <c r="E42" i="3"/>
  <c r="D42" i="3"/>
  <c r="C42" i="3"/>
  <c r="B42" i="3"/>
  <c r="A42" i="3"/>
  <c r="Q43" i="9"/>
  <c r="Q43" i="4"/>
  <c r="N43" i="9"/>
  <c r="M43" i="9"/>
  <c r="L43" i="9"/>
  <c r="J43" i="9"/>
  <c r="E43" i="9"/>
  <c r="A43" i="9"/>
  <c r="N43" i="1"/>
  <c r="M43" i="1"/>
  <c r="L43" i="1"/>
  <c r="J43" i="1"/>
  <c r="E43" i="1"/>
  <c r="A43" i="1"/>
  <c r="N43" i="8"/>
  <c r="M43" i="8"/>
  <c r="L43" i="8"/>
  <c r="J43" i="8"/>
  <c r="E43" i="8"/>
  <c r="O43" i="8" s="1"/>
  <c r="Q43" i="8" s="1"/>
  <c r="A43" i="8"/>
  <c r="N43" i="7"/>
  <c r="M43" i="7"/>
  <c r="L43" i="7"/>
  <c r="J43" i="7"/>
  <c r="E43" i="7"/>
  <c r="O43" i="7" s="1"/>
  <c r="Q43" i="7" s="1"/>
  <c r="A43" i="7"/>
  <c r="N43" i="4"/>
  <c r="M43" i="4"/>
  <c r="L43" i="4"/>
  <c r="J43" i="4"/>
  <c r="E43" i="4"/>
  <c r="O43" i="4" s="1"/>
  <c r="A43" i="4"/>
  <c r="O43" i="1" l="1"/>
  <c r="Q43" i="1" s="1"/>
  <c r="R43" i="1" s="1"/>
  <c r="O43" i="9"/>
  <c r="S43" i="9" s="1"/>
  <c r="S43" i="8"/>
  <c r="R43" i="8"/>
  <c r="S43" i="7"/>
  <c r="S43" i="4"/>
  <c r="R43" i="4"/>
  <c r="Q42" i="9"/>
  <c r="O42" i="9"/>
  <c r="I41" i="3"/>
  <c r="H41" i="3"/>
  <c r="G41" i="3"/>
  <c r="D41" i="3"/>
  <c r="C41" i="3"/>
  <c r="B41" i="3"/>
  <c r="A41" i="3"/>
  <c r="N42" i="9"/>
  <c r="M42" i="9"/>
  <c r="L42" i="9"/>
  <c r="J42" i="9"/>
  <c r="E42" i="9"/>
  <c r="A42" i="9"/>
  <c r="E42" i="1"/>
  <c r="N42" i="1"/>
  <c r="M42" i="1"/>
  <c r="L42" i="1"/>
  <c r="J42" i="1"/>
  <c r="A42" i="1"/>
  <c r="N42" i="8"/>
  <c r="M42" i="8"/>
  <c r="L42" i="8"/>
  <c r="J42" i="8"/>
  <c r="E42" i="8"/>
  <c r="A42" i="8"/>
  <c r="N42" i="7"/>
  <c r="M42" i="7"/>
  <c r="M41" i="3" s="1"/>
  <c r="L42" i="7"/>
  <c r="J42" i="7"/>
  <c r="E42" i="7"/>
  <c r="A42" i="7"/>
  <c r="N42" i="4"/>
  <c r="M42" i="4"/>
  <c r="L42" i="4"/>
  <c r="J42" i="4"/>
  <c r="E42" i="4"/>
  <c r="O42" i="4" s="1"/>
  <c r="Q42" i="4" s="1"/>
  <c r="R43" i="9" l="1"/>
  <c r="S43" i="1"/>
  <c r="J41" i="3"/>
  <c r="O42" i="1"/>
  <c r="Q42" i="1" s="1"/>
  <c r="S42" i="1" s="1"/>
  <c r="L41" i="3"/>
  <c r="N41" i="3"/>
  <c r="E41" i="3"/>
  <c r="S42" i="9"/>
  <c r="O42" i="8"/>
  <c r="Q42" i="8" s="1"/>
  <c r="S42" i="8" s="1"/>
  <c r="O42" i="7"/>
  <c r="Q42" i="7" s="1"/>
  <c r="S42" i="7" s="1"/>
  <c r="S42" i="4"/>
  <c r="R42" i="4"/>
  <c r="Q41" i="7"/>
  <c r="R42" i="9" l="1"/>
  <c r="R42" i="1"/>
  <c r="S41" i="3"/>
  <c r="O41" i="3"/>
  <c r="Q41" i="3"/>
  <c r="R42" i="8"/>
  <c r="R42" i="7"/>
  <c r="Q41" i="8"/>
  <c r="I40" i="3"/>
  <c r="H40" i="3"/>
  <c r="G40" i="3"/>
  <c r="D40" i="3"/>
  <c r="C40" i="3"/>
  <c r="B40" i="3"/>
  <c r="A40" i="3"/>
  <c r="N41" i="9"/>
  <c r="M41" i="9"/>
  <c r="L41" i="9"/>
  <c r="J41" i="9"/>
  <c r="E41" i="9"/>
  <c r="A41" i="9"/>
  <c r="N41" i="1"/>
  <c r="M41" i="1"/>
  <c r="L41" i="1"/>
  <c r="J41" i="1"/>
  <c r="E41" i="1"/>
  <c r="O41" i="1" s="1"/>
  <c r="Q41" i="1" s="1"/>
  <c r="A41" i="1"/>
  <c r="N41" i="8"/>
  <c r="M41" i="8"/>
  <c r="L41" i="8"/>
  <c r="J41" i="8"/>
  <c r="E41" i="8"/>
  <c r="O41" i="8" s="1"/>
  <c r="A41" i="8"/>
  <c r="N41" i="7"/>
  <c r="M41" i="7"/>
  <c r="L41" i="7"/>
  <c r="J41" i="7"/>
  <c r="E41" i="7"/>
  <c r="O41" i="7" s="1"/>
  <c r="A41" i="7"/>
  <c r="N41" i="4"/>
  <c r="M41" i="4"/>
  <c r="M40" i="3" s="1"/>
  <c r="L41" i="4"/>
  <c r="L40" i="3" s="1"/>
  <c r="J41" i="4"/>
  <c r="E41" i="4"/>
  <c r="O41" i="4" s="1"/>
  <c r="Q41" i="4" s="1"/>
  <c r="R41" i="3" l="1"/>
  <c r="N40" i="3"/>
  <c r="J40" i="3"/>
  <c r="E40" i="3"/>
  <c r="O41" i="9"/>
  <c r="Q41" i="9" s="1"/>
  <c r="R41" i="9" s="1"/>
  <c r="S41" i="1"/>
  <c r="R41" i="1"/>
  <c r="S41" i="8"/>
  <c r="R41" i="8"/>
  <c r="S41" i="7"/>
  <c r="R41" i="7"/>
  <c r="S41" i="4"/>
  <c r="R41" i="4"/>
  <c r="N40" i="9"/>
  <c r="M40" i="9"/>
  <c r="L40" i="9"/>
  <c r="J40" i="9"/>
  <c r="E40" i="9"/>
  <c r="A40" i="9"/>
  <c r="N40" i="1"/>
  <c r="M40" i="1"/>
  <c r="L40" i="1"/>
  <c r="J40" i="1"/>
  <c r="E40" i="1"/>
  <c r="A40" i="1"/>
  <c r="N40" i="8"/>
  <c r="M40" i="8"/>
  <c r="L40" i="8"/>
  <c r="J40" i="8"/>
  <c r="E40" i="8"/>
  <c r="O40" i="8" s="1"/>
  <c r="Q40" i="8" s="1"/>
  <c r="A40" i="8"/>
  <c r="N40" i="7"/>
  <c r="M40" i="7"/>
  <c r="L40" i="7"/>
  <c r="J40" i="7"/>
  <c r="E40" i="7"/>
  <c r="A40" i="7"/>
  <c r="N40" i="4"/>
  <c r="M40" i="4"/>
  <c r="L40" i="4"/>
  <c r="J40" i="4"/>
  <c r="E40" i="4"/>
  <c r="I39" i="3"/>
  <c r="H39" i="3"/>
  <c r="G39" i="3"/>
  <c r="D39" i="3"/>
  <c r="C39" i="3"/>
  <c r="B39" i="3"/>
  <c r="Q40" i="3" l="1"/>
  <c r="S41" i="9"/>
  <c r="O40" i="3"/>
  <c r="R40" i="3"/>
  <c r="S40" i="3"/>
  <c r="O40" i="9"/>
  <c r="Q40" i="9" s="1"/>
  <c r="R40" i="9" s="1"/>
  <c r="O40" i="1"/>
  <c r="Q40" i="1" s="1"/>
  <c r="S40" i="1" s="1"/>
  <c r="S40" i="8"/>
  <c r="R40" i="8"/>
  <c r="M39" i="3"/>
  <c r="O40" i="7"/>
  <c r="Q40" i="7" s="1"/>
  <c r="S40" i="7" s="1"/>
  <c r="E39" i="3"/>
  <c r="J39" i="3"/>
  <c r="L39" i="3"/>
  <c r="N39" i="3"/>
  <c r="O40" i="4"/>
  <c r="I38" i="3"/>
  <c r="H38" i="3"/>
  <c r="G38" i="3"/>
  <c r="D38" i="3"/>
  <c r="C38" i="3"/>
  <c r="B38" i="3"/>
  <c r="N39" i="9"/>
  <c r="M39" i="9"/>
  <c r="L39" i="9"/>
  <c r="J39" i="9"/>
  <c r="E39" i="9"/>
  <c r="A39" i="9"/>
  <c r="N39" i="1"/>
  <c r="M39" i="1"/>
  <c r="L39" i="1"/>
  <c r="J39" i="1"/>
  <c r="E39" i="1"/>
  <c r="A39" i="1"/>
  <c r="O39" i="8"/>
  <c r="Q39" i="8" s="1"/>
  <c r="N39" i="8"/>
  <c r="M39" i="8"/>
  <c r="L39" i="8"/>
  <c r="J39" i="8"/>
  <c r="E39" i="8"/>
  <c r="A39" i="8"/>
  <c r="O39" i="7"/>
  <c r="Q39" i="7" s="1"/>
  <c r="N39" i="7"/>
  <c r="M39" i="7"/>
  <c r="L39" i="7"/>
  <c r="J39" i="7"/>
  <c r="E39" i="7"/>
  <c r="A39" i="7"/>
  <c r="N39" i="4"/>
  <c r="M39" i="4"/>
  <c r="L39" i="4"/>
  <c r="J39" i="4"/>
  <c r="E39" i="4"/>
  <c r="N38" i="3" l="1"/>
  <c r="R40" i="1"/>
  <c r="R40" i="7"/>
  <c r="S40" i="9"/>
  <c r="Q40" i="4"/>
  <c r="O39" i="3"/>
  <c r="O39" i="1"/>
  <c r="Q39" i="1" s="1"/>
  <c r="R39" i="1" s="1"/>
  <c r="O39" i="9"/>
  <c r="Q39" i="9" s="1"/>
  <c r="R39" i="9" s="1"/>
  <c r="J38" i="3"/>
  <c r="E38" i="3"/>
  <c r="M38" i="3"/>
  <c r="L38" i="3"/>
  <c r="O39" i="4"/>
  <c r="S39" i="8"/>
  <c r="R39" i="8"/>
  <c r="S39" i="7"/>
  <c r="R39" i="7"/>
  <c r="S40" i="4" l="1"/>
  <c r="S39" i="3" s="1"/>
  <c r="R40" i="4"/>
  <c r="R39" i="3" s="1"/>
  <c r="Q39" i="3"/>
  <c r="S39" i="1"/>
  <c r="S39" i="9"/>
  <c r="Q39" i="4"/>
  <c r="O38" i="3"/>
  <c r="I37" i="3"/>
  <c r="H37" i="3"/>
  <c r="G37" i="3"/>
  <c r="D37" i="3"/>
  <c r="C37" i="3"/>
  <c r="B37" i="3"/>
  <c r="N38" i="9"/>
  <c r="M38" i="9"/>
  <c r="L38" i="9"/>
  <c r="J38" i="9"/>
  <c r="E38" i="9"/>
  <c r="O38" i="9" s="1"/>
  <c r="Q38" i="9" s="1"/>
  <c r="A38" i="9"/>
  <c r="N38" i="1"/>
  <c r="M38" i="1"/>
  <c r="L38" i="1"/>
  <c r="J38" i="1"/>
  <c r="E38" i="1"/>
  <c r="A38" i="1"/>
  <c r="N38" i="8"/>
  <c r="M38" i="8"/>
  <c r="L38" i="8"/>
  <c r="J38" i="8"/>
  <c r="E38" i="8"/>
  <c r="O38" i="8" s="1"/>
  <c r="Q38" i="8" s="1"/>
  <c r="A38" i="8"/>
  <c r="N38" i="7"/>
  <c r="M38" i="7"/>
  <c r="L38" i="7"/>
  <c r="J38" i="7"/>
  <c r="E38" i="7"/>
  <c r="O38" i="7" s="1"/>
  <c r="Q38" i="7" s="1"/>
  <c r="A38" i="7"/>
  <c r="N38" i="4"/>
  <c r="M38" i="4"/>
  <c r="M37" i="3" s="1"/>
  <c r="L38" i="4"/>
  <c r="L37" i="3" s="1"/>
  <c r="J38" i="4"/>
  <c r="E38" i="4"/>
  <c r="O38" i="4" s="1"/>
  <c r="Q38" i="4" s="1"/>
  <c r="Q38" i="3" l="1"/>
  <c r="S39" i="4"/>
  <c r="S38" i="3" s="1"/>
  <c r="R39" i="4"/>
  <c r="R38" i="3" s="1"/>
  <c r="J37" i="3"/>
  <c r="O38" i="1"/>
  <c r="Q38" i="1" s="1"/>
  <c r="S38" i="1" s="1"/>
  <c r="N37" i="3"/>
  <c r="E37" i="3"/>
  <c r="S38" i="9"/>
  <c r="R38" i="9"/>
  <c r="S38" i="8"/>
  <c r="R38" i="8"/>
  <c r="S38" i="7"/>
  <c r="R38" i="7"/>
  <c r="S38" i="4"/>
  <c r="R38" i="4"/>
  <c r="I36" i="3"/>
  <c r="H36" i="3"/>
  <c r="G36" i="3"/>
  <c r="D36" i="3"/>
  <c r="C36" i="3"/>
  <c r="B36" i="3"/>
  <c r="N37" i="9"/>
  <c r="M37" i="9"/>
  <c r="L37" i="9"/>
  <c r="J37" i="9"/>
  <c r="E37" i="9"/>
  <c r="A37" i="9"/>
  <c r="N37" i="1"/>
  <c r="M37" i="1"/>
  <c r="L37" i="1"/>
  <c r="J37" i="1"/>
  <c r="E37" i="1"/>
  <c r="A37" i="1"/>
  <c r="N37" i="8"/>
  <c r="M37" i="8"/>
  <c r="L37" i="8"/>
  <c r="J37" i="8"/>
  <c r="E37" i="8"/>
  <c r="O37" i="8" s="1"/>
  <c r="Q37" i="8" s="1"/>
  <c r="A37" i="8"/>
  <c r="N37" i="7"/>
  <c r="M37" i="7"/>
  <c r="L37" i="7"/>
  <c r="J37" i="7"/>
  <c r="E37" i="7"/>
  <c r="O37" i="7" s="1"/>
  <c r="Q37" i="7" s="1"/>
  <c r="A37" i="7"/>
  <c r="N37" i="4"/>
  <c r="M37" i="4"/>
  <c r="L37" i="4"/>
  <c r="L36" i="3" s="1"/>
  <c r="J37" i="4"/>
  <c r="E37" i="4"/>
  <c r="J36" i="3" l="1"/>
  <c r="O37" i="4"/>
  <c r="Q37" i="4" s="1"/>
  <c r="S37" i="4" s="1"/>
  <c r="R38" i="1"/>
  <c r="R37" i="3" s="1"/>
  <c r="O37" i="3"/>
  <c r="Q37" i="3"/>
  <c r="S37" i="3"/>
  <c r="E36" i="3"/>
  <c r="N36" i="3"/>
  <c r="M36" i="3"/>
  <c r="O37" i="9"/>
  <c r="Q37" i="9" s="1"/>
  <c r="R37" i="9" s="1"/>
  <c r="O37" i="1"/>
  <c r="S37" i="8"/>
  <c r="R37" i="8"/>
  <c r="S37" i="7"/>
  <c r="R37" i="7"/>
  <c r="R37" i="4"/>
  <c r="I35" i="3"/>
  <c r="H35" i="3"/>
  <c r="G35" i="3"/>
  <c r="D35" i="3"/>
  <c r="C35" i="3"/>
  <c r="B35" i="3"/>
  <c r="N36" i="9"/>
  <c r="M36" i="9"/>
  <c r="L36" i="9"/>
  <c r="J36" i="9"/>
  <c r="E36" i="9"/>
  <c r="A36" i="9"/>
  <c r="Q36" i="1"/>
  <c r="N36" i="1"/>
  <c r="M36" i="1"/>
  <c r="L36" i="1"/>
  <c r="J36" i="1"/>
  <c r="E36" i="1"/>
  <c r="A36" i="1"/>
  <c r="N36" i="8"/>
  <c r="M36" i="8"/>
  <c r="L36" i="8"/>
  <c r="J36" i="8"/>
  <c r="E36" i="8"/>
  <c r="O36" i="8" s="1"/>
  <c r="Q36" i="8" s="1"/>
  <c r="A36" i="8"/>
  <c r="N36" i="7"/>
  <c r="M36" i="7"/>
  <c r="L36" i="7"/>
  <c r="J36" i="7"/>
  <c r="E36" i="7"/>
  <c r="O36" i="7" s="1"/>
  <c r="Q36" i="7" s="1"/>
  <c r="A36" i="7"/>
  <c r="O36" i="3" l="1"/>
  <c r="Q37" i="1"/>
  <c r="Q36" i="3" s="1"/>
  <c r="S37" i="9"/>
  <c r="O36" i="9"/>
  <c r="Q36" i="9" s="1"/>
  <c r="S36" i="9" s="1"/>
  <c r="O36" i="1"/>
  <c r="S36" i="1" s="1"/>
  <c r="R36" i="8"/>
  <c r="S36" i="8"/>
  <c r="S36" i="7"/>
  <c r="R36" i="7"/>
  <c r="N36" i="4"/>
  <c r="N35" i="3" s="1"/>
  <c r="M36" i="4"/>
  <c r="M35" i="3" s="1"/>
  <c r="L36" i="4"/>
  <c r="L35" i="3" s="1"/>
  <c r="J36" i="4"/>
  <c r="J35" i="3" s="1"/>
  <c r="E36" i="4"/>
  <c r="O36" i="4" l="1"/>
  <c r="E35" i="3"/>
  <c r="S37" i="1"/>
  <c r="S36" i="3" s="1"/>
  <c r="R37" i="1"/>
  <c r="R36" i="3" s="1"/>
  <c r="R36" i="9"/>
  <c r="R36" i="1"/>
  <c r="I34" i="3"/>
  <c r="H34" i="3"/>
  <c r="G34" i="3"/>
  <c r="D34" i="3"/>
  <c r="C34" i="3"/>
  <c r="B34" i="3"/>
  <c r="N35" i="9"/>
  <c r="M35" i="9"/>
  <c r="L35" i="9"/>
  <c r="J35" i="9"/>
  <c r="E35" i="9"/>
  <c r="A35" i="9"/>
  <c r="N35" i="1"/>
  <c r="M35" i="1"/>
  <c r="L35" i="1"/>
  <c r="J35" i="1"/>
  <c r="E35" i="1"/>
  <c r="A35" i="1"/>
  <c r="N35" i="8"/>
  <c r="M35" i="8"/>
  <c r="L35" i="8"/>
  <c r="J35" i="8"/>
  <c r="E35" i="8"/>
  <c r="O35" i="8" s="1"/>
  <c r="Q35" i="8" s="1"/>
  <c r="A35" i="8"/>
  <c r="N35" i="7"/>
  <c r="M35" i="7"/>
  <c r="L35" i="7"/>
  <c r="J35" i="7"/>
  <c r="E35" i="7"/>
  <c r="O35" i="7" s="1"/>
  <c r="Q35" i="7" s="1"/>
  <c r="A35" i="7"/>
  <c r="N35" i="4"/>
  <c r="M35" i="4"/>
  <c r="L35" i="4"/>
  <c r="J35" i="4"/>
  <c r="J34" i="3" s="1"/>
  <c r="E35" i="4"/>
  <c r="O35" i="4" s="1"/>
  <c r="Q35" i="4" s="1"/>
  <c r="Q36" i="4" l="1"/>
  <c r="O35" i="3"/>
  <c r="M34" i="3"/>
  <c r="L34" i="3"/>
  <c r="N34" i="3"/>
  <c r="E34" i="3"/>
  <c r="O35" i="9"/>
  <c r="Q35" i="9" s="1"/>
  <c r="R35" i="9" s="1"/>
  <c r="O35" i="1"/>
  <c r="Q35" i="1" s="1"/>
  <c r="R35" i="1" s="1"/>
  <c r="S35" i="8"/>
  <c r="R35" i="8"/>
  <c r="S35" i="7"/>
  <c r="R35" i="7"/>
  <c r="S35" i="4"/>
  <c r="R35" i="4"/>
  <c r="I33" i="3"/>
  <c r="H33" i="3"/>
  <c r="G33" i="3"/>
  <c r="D33" i="3"/>
  <c r="C33" i="3"/>
  <c r="B33" i="3"/>
  <c r="N34" i="9"/>
  <c r="M34" i="9"/>
  <c r="L34" i="9"/>
  <c r="J34" i="9"/>
  <c r="E34" i="9"/>
  <c r="A34" i="9"/>
  <c r="N34" i="1"/>
  <c r="M34" i="1"/>
  <c r="L34" i="1"/>
  <c r="J34" i="1"/>
  <c r="E34" i="1"/>
  <c r="A34" i="1"/>
  <c r="N34" i="8"/>
  <c r="M34" i="8"/>
  <c r="L34" i="8"/>
  <c r="J34" i="8"/>
  <c r="E34" i="8"/>
  <c r="O34" i="8" s="1"/>
  <c r="Q34" i="8" s="1"/>
  <c r="A34" i="8"/>
  <c r="N34" i="7"/>
  <c r="M34" i="7"/>
  <c r="L34" i="7"/>
  <c r="J34" i="7"/>
  <c r="E34" i="7"/>
  <c r="O34" i="7" s="1"/>
  <c r="Q34" i="7" s="1"/>
  <c r="A34" i="7"/>
  <c r="N34" i="4"/>
  <c r="M34" i="4"/>
  <c r="M33" i="3" s="1"/>
  <c r="L34" i="4"/>
  <c r="L33" i="3" s="1"/>
  <c r="J34" i="4"/>
  <c r="E34" i="4"/>
  <c r="O34" i="4" l="1"/>
  <c r="Q34" i="4" s="1"/>
  <c r="N33" i="3"/>
  <c r="S36" i="4"/>
  <c r="S35" i="3" s="1"/>
  <c r="Q35" i="3"/>
  <c r="R36" i="4"/>
  <c r="R35" i="3" s="1"/>
  <c r="R34" i="3"/>
  <c r="O34" i="3"/>
  <c r="Q34" i="3"/>
  <c r="S35" i="9"/>
  <c r="S35" i="1"/>
  <c r="J33" i="3"/>
  <c r="O34" i="9"/>
  <c r="Q34" i="9" s="1"/>
  <c r="R34" i="9" s="1"/>
  <c r="E33" i="3"/>
  <c r="O34" i="1"/>
  <c r="R34" i="8"/>
  <c r="S34" i="8"/>
  <c r="R34" i="7"/>
  <c r="S34" i="7"/>
  <c r="S34" i="4"/>
  <c r="R34" i="4"/>
  <c r="R33" i="9"/>
  <c r="Q33" i="1"/>
  <c r="E33" i="4"/>
  <c r="O33" i="4" s="1"/>
  <c r="Q33" i="4" s="1"/>
  <c r="I32" i="3"/>
  <c r="H32" i="3"/>
  <c r="G32" i="3"/>
  <c r="D32" i="3"/>
  <c r="C32" i="3"/>
  <c r="B32" i="3"/>
  <c r="N33" i="4"/>
  <c r="M33" i="4"/>
  <c r="L33" i="4"/>
  <c r="J33" i="4"/>
  <c r="O33" i="7"/>
  <c r="Q33" i="7" s="1"/>
  <c r="N33" i="7"/>
  <c r="M33" i="7"/>
  <c r="L33" i="7"/>
  <c r="J33" i="7"/>
  <c r="E33" i="7"/>
  <c r="A33" i="7"/>
  <c r="N33" i="8"/>
  <c r="M33" i="8"/>
  <c r="L33" i="8"/>
  <c r="J33" i="8"/>
  <c r="E33" i="8"/>
  <c r="O33" i="8" s="1"/>
  <c r="Q33" i="8" s="1"/>
  <c r="A33" i="8"/>
  <c r="N33" i="1"/>
  <c r="M33" i="1"/>
  <c r="L33" i="1"/>
  <c r="J33" i="1"/>
  <c r="J32" i="3" s="1"/>
  <c r="E33" i="1"/>
  <c r="A33" i="1"/>
  <c r="N33" i="9"/>
  <c r="M33" i="9"/>
  <c r="L33" i="9"/>
  <c r="J33" i="9"/>
  <c r="E33" i="9"/>
  <c r="O33" i="9" s="1"/>
  <c r="Q33" i="9" s="1"/>
  <c r="A33" i="9"/>
  <c r="S34" i="3" l="1"/>
  <c r="S34" i="9"/>
  <c r="Q34" i="1"/>
  <c r="Q33" i="3" s="1"/>
  <c r="O33" i="3"/>
  <c r="N32" i="3"/>
  <c r="M32" i="3"/>
  <c r="O33" i="1"/>
  <c r="R33" i="1" s="1"/>
  <c r="L32" i="3"/>
  <c r="E32" i="3"/>
  <c r="S33" i="4"/>
  <c r="R33" i="4"/>
  <c r="S33" i="7"/>
  <c r="R33" i="7"/>
  <c r="R33" i="8"/>
  <c r="S33" i="8"/>
  <c r="S33" i="9"/>
  <c r="Q32" i="1"/>
  <c r="I31" i="3"/>
  <c r="H31" i="3"/>
  <c r="G31" i="3"/>
  <c r="D31" i="3"/>
  <c r="C31" i="3"/>
  <c r="B31" i="3"/>
  <c r="N32" i="9"/>
  <c r="M32" i="9"/>
  <c r="L32" i="9"/>
  <c r="J32" i="9"/>
  <c r="E32" i="9"/>
  <c r="A32" i="9"/>
  <c r="N32" i="1"/>
  <c r="N31" i="3" s="1"/>
  <c r="M32" i="1"/>
  <c r="L32" i="1"/>
  <c r="J32" i="1"/>
  <c r="E32" i="1"/>
  <c r="A32" i="1"/>
  <c r="N32" i="8"/>
  <c r="M32" i="8"/>
  <c r="L32" i="8"/>
  <c r="J32" i="8"/>
  <c r="E32" i="8"/>
  <c r="O32" i="8" s="1"/>
  <c r="Q32" i="8" s="1"/>
  <c r="A32" i="8"/>
  <c r="N32" i="7"/>
  <c r="M32" i="7"/>
  <c r="L32" i="7"/>
  <c r="J32" i="7"/>
  <c r="E32" i="7"/>
  <c r="O32" i="7" s="1"/>
  <c r="Q32" i="7" s="1"/>
  <c r="A32" i="7"/>
  <c r="N32" i="4"/>
  <c r="M32" i="4"/>
  <c r="M31" i="3" s="1"/>
  <c r="L32" i="4"/>
  <c r="J32" i="4"/>
  <c r="J31" i="3" s="1"/>
  <c r="E32" i="4"/>
  <c r="O32" i="4" s="1"/>
  <c r="Q32" i="4" s="1"/>
  <c r="S34" i="1" l="1"/>
  <c r="S33" i="3" s="1"/>
  <c r="R34" i="1"/>
  <c r="R33" i="3" s="1"/>
  <c r="O32" i="3"/>
  <c r="Q32" i="3"/>
  <c r="S33" i="1"/>
  <c r="R32" i="3"/>
  <c r="S32" i="3"/>
  <c r="L31" i="3"/>
  <c r="E31" i="3"/>
  <c r="O32" i="9"/>
  <c r="Q32" i="9" s="1"/>
  <c r="R32" i="9" s="1"/>
  <c r="O32" i="1"/>
  <c r="R32" i="1" s="1"/>
  <c r="R32" i="8"/>
  <c r="S32" i="8"/>
  <c r="R32" i="7"/>
  <c r="S32" i="7"/>
  <c r="S32" i="4"/>
  <c r="R32" i="4"/>
  <c r="I30" i="3"/>
  <c r="H30" i="3"/>
  <c r="G30" i="3"/>
  <c r="D30" i="3"/>
  <c r="C30" i="3"/>
  <c r="B30" i="3"/>
  <c r="N31" i="4"/>
  <c r="M31" i="4"/>
  <c r="L31" i="4"/>
  <c r="J31" i="4"/>
  <c r="E31" i="4"/>
  <c r="O31" i="4" s="1"/>
  <c r="Q31" i="4" s="1"/>
  <c r="N31" i="7"/>
  <c r="M31" i="7"/>
  <c r="L31" i="7"/>
  <c r="J31" i="7"/>
  <c r="E31" i="7"/>
  <c r="O31" i="7" s="1"/>
  <c r="Q31" i="7" s="1"/>
  <c r="A31" i="7"/>
  <c r="N31" i="8"/>
  <c r="M31" i="8"/>
  <c r="L31" i="8"/>
  <c r="J31" i="8"/>
  <c r="E31" i="8"/>
  <c r="O31" i="8" s="1"/>
  <c r="Q31" i="8" s="1"/>
  <c r="A31" i="8"/>
  <c r="N31" i="1"/>
  <c r="M31" i="1"/>
  <c r="L31" i="1"/>
  <c r="J31" i="1"/>
  <c r="J30" i="3" s="1"/>
  <c r="E31" i="1"/>
  <c r="A31" i="1"/>
  <c r="N31" i="9"/>
  <c r="N30" i="3" s="1"/>
  <c r="M31" i="9"/>
  <c r="M30" i="3" s="1"/>
  <c r="L31" i="9"/>
  <c r="J31" i="9"/>
  <c r="E31" i="9"/>
  <c r="A31" i="9"/>
  <c r="R31" i="3" l="1"/>
  <c r="O31" i="3"/>
  <c r="Q31" i="3"/>
  <c r="S32" i="9"/>
  <c r="S32" i="1"/>
  <c r="L30" i="3"/>
  <c r="E30" i="3"/>
  <c r="R31" i="4"/>
  <c r="S31" i="4"/>
  <c r="S31" i="7"/>
  <c r="R31" i="7"/>
  <c r="S31" i="8"/>
  <c r="R31" i="8"/>
  <c r="O31" i="1"/>
  <c r="Q31" i="1" s="1"/>
  <c r="S31" i="1" s="1"/>
  <c r="O31" i="9"/>
  <c r="Q31" i="9" s="1"/>
  <c r="R31" i="9" s="1"/>
  <c r="E30" i="8"/>
  <c r="E29" i="8"/>
  <c r="S31" i="3" l="1"/>
  <c r="Q30" i="3"/>
  <c r="O30" i="3"/>
  <c r="R31" i="1"/>
  <c r="R30" i="3" s="1"/>
  <c r="S31" i="9"/>
  <c r="S30" i="3" s="1"/>
  <c r="I29" i="3"/>
  <c r="H29" i="3"/>
  <c r="G29" i="3"/>
  <c r="D29" i="3"/>
  <c r="C29" i="3"/>
  <c r="B29" i="3"/>
  <c r="N30" i="9"/>
  <c r="M30" i="9"/>
  <c r="L30" i="9"/>
  <c r="J30" i="9"/>
  <c r="E30" i="9"/>
  <c r="A30" i="9"/>
  <c r="N30" i="1"/>
  <c r="M30" i="1"/>
  <c r="L30" i="1"/>
  <c r="J30" i="1"/>
  <c r="E30" i="1"/>
  <c r="A30" i="1"/>
  <c r="N30" i="8"/>
  <c r="M30" i="8"/>
  <c r="L30" i="8"/>
  <c r="J30" i="8"/>
  <c r="O30" i="8" s="1"/>
  <c r="Q30" i="8" s="1"/>
  <c r="A30" i="8"/>
  <c r="N30" i="7"/>
  <c r="M30" i="7"/>
  <c r="L30" i="7"/>
  <c r="J30" i="7"/>
  <c r="E30" i="7"/>
  <c r="O30" i="7" s="1"/>
  <c r="Q30" i="7" s="1"/>
  <c r="N30" i="4"/>
  <c r="M30" i="4"/>
  <c r="L30" i="4"/>
  <c r="J30" i="4"/>
  <c r="E30" i="4"/>
  <c r="O30" i="4" s="1"/>
  <c r="Q30" i="4" s="1"/>
  <c r="L29" i="3" l="1"/>
  <c r="N29" i="3"/>
  <c r="J29" i="3"/>
  <c r="M29" i="3"/>
  <c r="O30" i="9"/>
  <c r="Q30" i="9" s="1"/>
  <c r="S30" i="9" s="1"/>
  <c r="E29" i="3"/>
  <c r="O30" i="1"/>
  <c r="Q30" i="1" s="1"/>
  <c r="R30" i="1" s="1"/>
  <c r="S30" i="8"/>
  <c r="R30" i="8"/>
  <c r="S30" i="7"/>
  <c r="R30" i="7"/>
  <c r="S30" i="4"/>
  <c r="R30" i="4"/>
  <c r="Q29" i="9"/>
  <c r="R30" i="9" l="1"/>
  <c r="R29" i="3" s="1"/>
  <c r="O29" i="3"/>
  <c r="Q29" i="3"/>
  <c r="S30" i="1"/>
  <c r="S29" i="3" s="1"/>
  <c r="I28" i="3"/>
  <c r="H28" i="3"/>
  <c r="G28" i="3"/>
  <c r="D28" i="3"/>
  <c r="C28" i="3"/>
  <c r="B28" i="3"/>
  <c r="N29" i="9"/>
  <c r="M29" i="9"/>
  <c r="L29" i="9"/>
  <c r="J29" i="9"/>
  <c r="E29" i="9"/>
  <c r="A29" i="9"/>
  <c r="N29" i="1"/>
  <c r="M29" i="1"/>
  <c r="L29" i="1"/>
  <c r="J29" i="1"/>
  <c r="E29" i="1"/>
  <c r="A29" i="1"/>
  <c r="N29" i="8"/>
  <c r="M29" i="8"/>
  <c r="L29" i="8"/>
  <c r="J29" i="8"/>
  <c r="A29" i="8"/>
  <c r="N29" i="7"/>
  <c r="M29" i="7"/>
  <c r="L29" i="7"/>
  <c r="J29" i="7"/>
  <c r="E29" i="7"/>
  <c r="N29" i="4"/>
  <c r="M29" i="4"/>
  <c r="L29" i="4"/>
  <c r="J29" i="4"/>
  <c r="E29" i="4"/>
  <c r="O29" i="4" s="1"/>
  <c r="Q29" i="4" s="1"/>
  <c r="J28" i="3" l="1"/>
  <c r="L28" i="3"/>
  <c r="O29" i="7"/>
  <c r="Q29" i="7" s="1"/>
  <c r="S29" i="7" s="1"/>
  <c r="M28" i="3"/>
  <c r="E28" i="3"/>
  <c r="N28" i="3"/>
  <c r="O29" i="8"/>
  <c r="Q29" i="8" s="1"/>
  <c r="S29" i="8" s="1"/>
  <c r="O29" i="9"/>
  <c r="O29" i="1"/>
  <c r="S29" i="4"/>
  <c r="R29" i="4"/>
  <c r="Q28" i="9"/>
  <c r="Q28" i="1"/>
  <c r="R29" i="7" l="1"/>
  <c r="S29" i="9"/>
  <c r="O28" i="3"/>
  <c r="Q29" i="1"/>
  <c r="S29" i="1" s="1"/>
  <c r="R29" i="8"/>
  <c r="I27" i="3"/>
  <c r="H27" i="3"/>
  <c r="G27" i="3"/>
  <c r="D27" i="3"/>
  <c r="C27" i="3"/>
  <c r="B27" i="3"/>
  <c r="N28" i="9"/>
  <c r="M28" i="9"/>
  <c r="L28" i="9"/>
  <c r="J28" i="9"/>
  <c r="E28" i="9"/>
  <c r="A28" i="9"/>
  <c r="N28" i="1"/>
  <c r="M28" i="1"/>
  <c r="L28" i="1"/>
  <c r="J28" i="1"/>
  <c r="E28" i="1"/>
  <c r="A28" i="1"/>
  <c r="N28" i="8"/>
  <c r="M28" i="8"/>
  <c r="L28" i="8"/>
  <c r="J28" i="8"/>
  <c r="E28" i="8"/>
  <c r="A28" i="8"/>
  <c r="N28" i="7"/>
  <c r="M28" i="7"/>
  <c r="L28" i="7"/>
  <c r="J28" i="7"/>
  <c r="E28" i="7"/>
  <c r="N28" i="4"/>
  <c r="M28" i="4"/>
  <c r="L28" i="4"/>
  <c r="J28" i="4"/>
  <c r="E28" i="4"/>
  <c r="O28" i="4" s="1"/>
  <c r="Q28" i="4" s="1"/>
  <c r="J27" i="3" l="1"/>
  <c r="L27" i="3"/>
  <c r="S28" i="3"/>
  <c r="R29" i="9"/>
  <c r="Q28" i="3"/>
  <c r="R29" i="1"/>
  <c r="N27" i="3"/>
  <c r="M27" i="3"/>
  <c r="E27" i="3"/>
  <c r="O28" i="9"/>
  <c r="S28" i="9" s="1"/>
  <c r="O28" i="1"/>
  <c r="R28" i="1" s="1"/>
  <c r="O28" i="8"/>
  <c r="Q28" i="8" s="1"/>
  <c r="O28" i="7"/>
  <c r="Q28" i="7" s="1"/>
  <c r="S28" i="7" s="1"/>
  <c r="S28" i="4"/>
  <c r="R28" i="4"/>
  <c r="S27" i="8"/>
  <c r="I26" i="3"/>
  <c r="H26" i="3"/>
  <c r="G26" i="3"/>
  <c r="D26" i="3"/>
  <c r="C26" i="3"/>
  <c r="B26" i="3"/>
  <c r="N27" i="9"/>
  <c r="M27" i="9"/>
  <c r="L27" i="9"/>
  <c r="J27" i="9"/>
  <c r="E27" i="9"/>
  <c r="A27" i="9"/>
  <c r="N27" i="1"/>
  <c r="M27" i="1"/>
  <c r="L27" i="1"/>
  <c r="J27" i="1"/>
  <c r="E27" i="1"/>
  <c r="A27" i="1"/>
  <c r="N27" i="8"/>
  <c r="M27" i="8"/>
  <c r="L27" i="8"/>
  <c r="J27" i="8"/>
  <c r="O27" i="8" s="1"/>
  <c r="Q27" i="8" s="1"/>
  <c r="E27" i="8"/>
  <c r="A27" i="8"/>
  <c r="N27" i="7"/>
  <c r="M27" i="7"/>
  <c r="L27" i="7"/>
  <c r="J27" i="7"/>
  <c r="E27" i="7"/>
  <c r="N27" i="4"/>
  <c r="M27" i="4"/>
  <c r="L27" i="4"/>
  <c r="J27" i="4"/>
  <c r="E27" i="4"/>
  <c r="O27" i="4" s="1"/>
  <c r="Q27" i="4" s="1"/>
  <c r="S27" i="4" s="1"/>
  <c r="M26" i="3" l="1"/>
  <c r="R28" i="3"/>
  <c r="R28" i="8"/>
  <c r="S28" i="8"/>
  <c r="Q27" i="3"/>
  <c r="O27" i="3"/>
  <c r="R28" i="9"/>
  <c r="S28" i="1"/>
  <c r="S27" i="3" s="1"/>
  <c r="R28" i="7"/>
  <c r="J26" i="3"/>
  <c r="N26" i="3"/>
  <c r="O27" i="7"/>
  <c r="Q27" i="7" s="1"/>
  <c r="S27" i="7" s="1"/>
  <c r="L26" i="3"/>
  <c r="E26" i="3"/>
  <c r="O27" i="9"/>
  <c r="Q27" i="9" s="1"/>
  <c r="S27" i="9" s="1"/>
  <c r="O27" i="1"/>
  <c r="Q27" i="1" s="1"/>
  <c r="R27" i="1" s="1"/>
  <c r="R27" i="8"/>
  <c r="R27" i="4"/>
  <c r="I25" i="3"/>
  <c r="H25" i="3"/>
  <c r="G25" i="3"/>
  <c r="D25" i="3"/>
  <c r="C25" i="3"/>
  <c r="B25" i="3"/>
  <c r="N26" i="9"/>
  <c r="M26" i="9"/>
  <c r="L26" i="9"/>
  <c r="J26" i="9"/>
  <c r="E26" i="9"/>
  <c r="A26" i="9"/>
  <c r="N26" i="1"/>
  <c r="M26" i="1"/>
  <c r="M25" i="3" s="1"/>
  <c r="L26" i="1"/>
  <c r="J26" i="1"/>
  <c r="E26" i="1"/>
  <c r="A26" i="1"/>
  <c r="N26" i="8"/>
  <c r="M26" i="8"/>
  <c r="L26" i="8"/>
  <c r="J26" i="8"/>
  <c r="E26" i="8"/>
  <c r="O26" i="8" s="1"/>
  <c r="Q26" i="8" s="1"/>
  <c r="A26" i="8"/>
  <c r="N26" i="7"/>
  <c r="M26" i="7"/>
  <c r="L26" i="7"/>
  <c r="J26" i="7"/>
  <c r="E26" i="7"/>
  <c r="O26" i="7" s="1"/>
  <c r="Q26" i="7" s="1"/>
  <c r="N26" i="4"/>
  <c r="N25" i="3" s="1"/>
  <c r="M26" i="4"/>
  <c r="L26" i="4"/>
  <c r="J26" i="4"/>
  <c r="E26" i="4"/>
  <c r="O26" i="4" s="1"/>
  <c r="Q26" i="4" s="1"/>
  <c r="J25" i="3" l="1"/>
  <c r="R27" i="3"/>
  <c r="Q26" i="3"/>
  <c r="O26" i="3"/>
  <c r="R27" i="7"/>
  <c r="R27" i="9"/>
  <c r="R26" i="3" s="1"/>
  <c r="S27" i="1"/>
  <c r="S26" i="3" s="1"/>
  <c r="O26" i="1"/>
  <c r="Q26" i="1" s="1"/>
  <c r="R26" i="1" s="1"/>
  <c r="O26" i="9"/>
  <c r="Q26" i="9" s="1"/>
  <c r="L25" i="3"/>
  <c r="E25" i="3"/>
  <c r="S26" i="8"/>
  <c r="R26" i="8"/>
  <c r="R26" i="7"/>
  <c r="S26" i="7"/>
  <c r="R26" i="4"/>
  <c r="S26" i="4"/>
  <c r="B24" i="3"/>
  <c r="I24" i="3"/>
  <c r="H24" i="3"/>
  <c r="G24" i="3"/>
  <c r="D24" i="3"/>
  <c r="C24" i="3"/>
  <c r="N25" i="9"/>
  <c r="M25" i="9"/>
  <c r="L25" i="9"/>
  <c r="J25" i="9"/>
  <c r="E25" i="9"/>
  <c r="N25" i="1"/>
  <c r="M25" i="1"/>
  <c r="L25" i="1"/>
  <c r="J25" i="1"/>
  <c r="E25" i="1"/>
  <c r="N25" i="8"/>
  <c r="M25" i="8"/>
  <c r="L25" i="8"/>
  <c r="J25" i="8"/>
  <c r="E25" i="8"/>
  <c r="O25" i="8" s="1"/>
  <c r="Q25" i="8" s="1"/>
  <c r="N25" i="7"/>
  <c r="M25" i="7"/>
  <c r="L25" i="7"/>
  <c r="J25" i="7"/>
  <c r="E25" i="7"/>
  <c r="O25" i="7" s="1"/>
  <c r="Q25" i="7" s="1"/>
  <c r="N25" i="4"/>
  <c r="M25" i="4"/>
  <c r="L25" i="4"/>
  <c r="L24" i="3" s="1"/>
  <c r="J25" i="4"/>
  <c r="J24" i="3" s="1"/>
  <c r="E25" i="4"/>
  <c r="E24" i="3" s="1"/>
  <c r="M24" i="3" l="1"/>
  <c r="N24" i="3"/>
  <c r="Q25" i="3"/>
  <c r="S26" i="1"/>
  <c r="S26" i="9"/>
  <c r="R26" i="9"/>
  <c r="R25" i="3" s="1"/>
  <c r="O25" i="3"/>
  <c r="O25" i="9"/>
  <c r="Q25" i="9" s="1"/>
  <c r="R25" i="9" s="1"/>
  <c r="O25" i="1"/>
  <c r="Q25" i="1" s="1"/>
  <c r="S25" i="1" s="1"/>
  <c r="S25" i="8"/>
  <c r="R25" i="8"/>
  <c r="S25" i="7"/>
  <c r="R25" i="7"/>
  <c r="O25" i="4"/>
  <c r="D23" i="3"/>
  <c r="C23" i="3"/>
  <c r="B23" i="3"/>
  <c r="D22" i="3"/>
  <c r="C22" i="3"/>
  <c r="B22" i="3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16" i="3"/>
  <c r="C16" i="3"/>
  <c r="B16" i="3"/>
  <c r="D15" i="3"/>
  <c r="C15" i="3"/>
  <c r="B15" i="3"/>
  <c r="D14" i="3"/>
  <c r="C14" i="3"/>
  <c r="B14" i="3"/>
  <c r="D13" i="3"/>
  <c r="C13" i="3"/>
  <c r="B13" i="3"/>
  <c r="D12" i="3"/>
  <c r="C12" i="3"/>
  <c r="B12" i="3"/>
  <c r="D11" i="3"/>
  <c r="C11" i="3"/>
  <c r="B11" i="3"/>
  <c r="D10" i="3"/>
  <c r="C10" i="3"/>
  <c r="B10" i="3"/>
  <c r="D9" i="3"/>
  <c r="C9" i="3"/>
  <c r="B9" i="3"/>
  <c r="E18" i="1"/>
  <c r="E19" i="1"/>
  <c r="E20" i="1"/>
  <c r="E21" i="1"/>
  <c r="E22" i="1"/>
  <c r="E23" i="1"/>
  <c r="E24" i="1"/>
  <c r="B44" i="3" l="1"/>
  <c r="S25" i="3"/>
  <c r="Q25" i="4"/>
  <c r="O24" i="3"/>
  <c r="S25" i="9"/>
  <c r="R25" i="1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G18" i="3"/>
  <c r="G19" i="3"/>
  <c r="G20" i="3"/>
  <c r="G21" i="3"/>
  <c r="G22" i="3"/>
  <c r="G23" i="3"/>
  <c r="G17" i="3"/>
  <c r="Q24" i="3" l="1"/>
  <c r="S25" i="4"/>
  <c r="S24" i="3" s="1"/>
  <c r="R25" i="4"/>
  <c r="R24" i="3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G44" i="3" l="1"/>
  <c r="H44" i="3"/>
  <c r="I44" i="3"/>
  <c r="I45" i="9"/>
  <c r="H45" i="9"/>
  <c r="G45" i="9"/>
  <c r="D45" i="9"/>
  <c r="C45" i="9"/>
  <c r="B45" i="9"/>
  <c r="N24" i="9"/>
  <c r="M24" i="9"/>
  <c r="L24" i="9"/>
  <c r="J24" i="9"/>
  <c r="O24" i="9" s="1"/>
  <c r="Q24" i="9" s="1"/>
  <c r="E24" i="9"/>
  <c r="N23" i="9"/>
  <c r="M23" i="9"/>
  <c r="L23" i="9"/>
  <c r="J23" i="9"/>
  <c r="E23" i="9"/>
  <c r="N22" i="9"/>
  <c r="M22" i="9"/>
  <c r="L22" i="9"/>
  <c r="J22" i="9"/>
  <c r="E22" i="9"/>
  <c r="N21" i="9"/>
  <c r="M21" i="9"/>
  <c r="L21" i="9"/>
  <c r="J21" i="9"/>
  <c r="E21" i="9"/>
  <c r="O21" i="9" s="1"/>
  <c r="Q21" i="9" s="1"/>
  <c r="N20" i="9"/>
  <c r="M20" i="9"/>
  <c r="L20" i="9"/>
  <c r="J20" i="9"/>
  <c r="E20" i="9"/>
  <c r="N19" i="9"/>
  <c r="M19" i="9"/>
  <c r="L19" i="9"/>
  <c r="J19" i="9"/>
  <c r="E19" i="9"/>
  <c r="N18" i="9"/>
  <c r="M18" i="9"/>
  <c r="L18" i="9"/>
  <c r="J18" i="9"/>
  <c r="E18" i="9"/>
  <c r="N17" i="9"/>
  <c r="M17" i="9"/>
  <c r="L17" i="9"/>
  <c r="J17" i="9"/>
  <c r="E17" i="9"/>
  <c r="N16" i="9"/>
  <c r="M16" i="9"/>
  <c r="L16" i="9"/>
  <c r="J16" i="9"/>
  <c r="O16" i="9" s="1"/>
  <c r="Q16" i="9" s="1"/>
  <c r="E16" i="9"/>
  <c r="N15" i="9"/>
  <c r="M15" i="9"/>
  <c r="L15" i="9"/>
  <c r="J15" i="9"/>
  <c r="E15" i="9"/>
  <c r="N14" i="9"/>
  <c r="M14" i="9"/>
  <c r="L14" i="9"/>
  <c r="J14" i="9"/>
  <c r="E14" i="9"/>
  <c r="N13" i="9"/>
  <c r="M13" i="9"/>
  <c r="L13" i="9"/>
  <c r="J13" i="9"/>
  <c r="E13" i="9"/>
  <c r="O13" i="9" s="1"/>
  <c r="Q13" i="9" s="1"/>
  <c r="N12" i="9"/>
  <c r="M12" i="9"/>
  <c r="L12" i="9"/>
  <c r="J12" i="9"/>
  <c r="O12" i="9" s="1"/>
  <c r="Q12" i="9" s="1"/>
  <c r="E12" i="9"/>
  <c r="A12" i="9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N11" i="9"/>
  <c r="M11" i="9"/>
  <c r="L11" i="9"/>
  <c r="J11" i="9"/>
  <c r="E11" i="9"/>
  <c r="N10" i="9"/>
  <c r="M10" i="9"/>
  <c r="L10" i="9"/>
  <c r="J10" i="9"/>
  <c r="E10" i="9"/>
  <c r="I45" i="8"/>
  <c r="H45" i="8"/>
  <c r="G45" i="8"/>
  <c r="D45" i="8"/>
  <c r="C45" i="8"/>
  <c r="B45" i="8"/>
  <c r="N24" i="8"/>
  <c r="M24" i="8"/>
  <c r="L24" i="8"/>
  <c r="J24" i="8"/>
  <c r="E24" i="8"/>
  <c r="N23" i="8"/>
  <c r="M23" i="8"/>
  <c r="L23" i="8"/>
  <c r="J23" i="8"/>
  <c r="E23" i="8"/>
  <c r="O23" i="8" s="1"/>
  <c r="N22" i="8"/>
  <c r="M22" i="8"/>
  <c r="L22" i="8"/>
  <c r="J22" i="8"/>
  <c r="E22" i="8"/>
  <c r="N21" i="8"/>
  <c r="M21" i="8"/>
  <c r="L21" i="8"/>
  <c r="J21" i="8"/>
  <c r="E21" i="8"/>
  <c r="N20" i="8"/>
  <c r="M20" i="8"/>
  <c r="L20" i="8"/>
  <c r="J20" i="8"/>
  <c r="E20" i="8"/>
  <c r="N19" i="8"/>
  <c r="M19" i="8"/>
  <c r="L19" i="8"/>
  <c r="J19" i="8"/>
  <c r="E19" i="8"/>
  <c r="N18" i="8"/>
  <c r="M18" i="8"/>
  <c r="L18" i="8"/>
  <c r="J18" i="8"/>
  <c r="E18" i="8"/>
  <c r="N17" i="8"/>
  <c r="M17" i="8"/>
  <c r="L17" i="8"/>
  <c r="J17" i="8"/>
  <c r="E17" i="8"/>
  <c r="O17" i="8" s="1"/>
  <c r="N16" i="8"/>
  <c r="M16" i="8"/>
  <c r="L16" i="8"/>
  <c r="J16" i="8"/>
  <c r="E16" i="8"/>
  <c r="N15" i="8"/>
  <c r="M15" i="8"/>
  <c r="L15" i="8"/>
  <c r="J15" i="8"/>
  <c r="E15" i="8"/>
  <c r="O15" i="8" s="1"/>
  <c r="N14" i="8"/>
  <c r="M14" i="8"/>
  <c r="L14" i="8"/>
  <c r="J14" i="8"/>
  <c r="E14" i="8"/>
  <c r="N13" i="8"/>
  <c r="M13" i="8"/>
  <c r="L13" i="8"/>
  <c r="J13" i="8"/>
  <c r="E13" i="8"/>
  <c r="O13" i="8" s="1"/>
  <c r="N12" i="8"/>
  <c r="M12" i="8"/>
  <c r="L12" i="8"/>
  <c r="J12" i="8"/>
  <c r="E12" i="8"/>
  <c r="A12" i="8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N11" i="8"/>
  <c r="M11" i="8"/>
  <c r="L11" i="8"/>
  <c r="J11" i="8"/>
  <c r="E11" i="8"/>
  <c r="N10" i="8"/>
  <c r="M10" i="8"/>
  <c r="L10" i="8"/>
  <c r="J10" i="8"/>
  <c r="E10" i="8"/>
  <c r="I45" i="7"/>
  <c r="H45" i="7"/>
  <c r="G45" i="7"/>
  <c r="D45" i="7"/>
  <c r="C45" i="7"/>
  <c r="B45" i="7"/>
  <c r="N24" i="7"/>
  <c r="M24" i="7"/>
  <c r="L24" i="7"/>
  <c r="J24" i="7"/>
  <c r="E24" i="7"/>
  <c r="N23" i="7"/>
  <c r="M23" i="7"/>
  <c r="L23" i="7"/>
  <c r="J23" i="7"/>
  <c r="E23" i="7"/>
  <c r="N22" i="7"/>
  <c r="M22" i="7"/>
  <c r="L22" i="7"/>
  <c r="J22" i="7"/>
  <c r="E22" i="7"/>
  <c r="N21" i="7"/>
  <c r="M21" i="7"/>
  <c r="L21" i="7"/>
  <c r="J21" i="7"/>
  <c r="E21" i="7"/>
  <c r="N20" i="7"/>
  <c r="M20" i="7"/>
  <c r="L20" i="7"/>
  <c r="J20" i="7"/>
  <c r="E20" i="7"/>
  <c r="N19" i="7"/>
  <c r="M19" i="7"/>
  <c r="L19" i="7"/>
  <c r="J19" i="7"/>
  <c r="E19" i="7"/>
  <c r="N18" i="7"/>
  <c r="M18" i="7"/>
  <c r="L18" i="7"/>
  <c r="J18" i="7"/>
  <c r="E18" i="7"/>
  <c r="N17" i="7"/>
  <c r="M17" i="7"/>
  <c r="L17" i="7"/>
  <c r="J17" i="7"/>
  <c r="E17" i="7"/>
  <c r="N16" i="7"/>
  <c r="M16" i="7"/>
  <c r="L16" i="7"/>
  <c r="J16" i="7"/>
  <c r="E16" i="7"/>
  <c r="N15" i="7"/>
  <c r="M15" i="7"/>
  <c r="L15" i="7"/>
  <c r="J15" i="7"/>
  <c r="E15" i="7"/>
  <c r="N14" i="7"/>
  <c r="M14" i="7"/>
  <c r="L14" i="7"/>
  <c r="J14" i="7"/>
  <c r="E14" i="7"/>
  <c r="N13" i="7"/>
  <c r="M13" i="7"/>
  <c r="L13" i="7"/>
  <c r="J13" i="7"/>
  <c r="E13" i="7"/>
  <c r="N12" i="7"/>
  <c r="M12" i="7"/>
  <c r="L12" i="7"/>
  <c r="J12" i="7"/>
  <c r="E12" i="7"/>
  <c r="A12" i="7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N11" i="7"/>
  <c r="M11" i="7"/>
  <c r="L11" i="7"/>
  <c r="J11" i="7"/>
  <c r="E11" i="7"/>
  <c r="N10" i="7"/>
  <c r="M10" i="7"/>
  <c r="L10" i="7"/>
  <c r="J10" i="7"/>
  <c r="E10" i="7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2" i="3" s="1"/>
  <c r="E24" i="4"/>
  <c r="E10" i="4"/>
  <c r="N24" i="4"/>
  <c r="M24" i="4"/>
  <c r="L24" i="4"/>
  <c r="J24" i="4"/>
  <c r="N23" i="4"/>
  <c r="M23" i="4"/>
  <c r="L23" i="4"/>
  <c r="J23" i="4"/>
  <c r="N22" i="4"/>
  <c r="M22" i="4"/>
  <c r="L22" i="4"/>
  <c r="J22" i="4"/>
  <c r="N21" i="4"/>
  <c r="M21" i="4"/>
  <c r="L21" i="4"/>
  <c r="J21" i="4"/>
  <c r="N20" i="4"/>
  <c r="M20" i="4"/>
  <c r="L20" i="4"/>
  <c r="J20" i="4"/>
  <c r="N19" i="4"/>
  <c r="M19" i="4"/>
  <c r="L19" i="4"/>
  <c r="J19" i="4"/>
  <c r="N18" i="4"/>
  <c r="M18" i="4"/>
  <c r="L18" i="4"/>
  <c r="J18" i="4"/>
  <c r="N17" i="4"/>
  <c r="M17" i="4"/>
  <c r="L17" i="4"/>
  <c r="J17" i="4"/>
  <c r="N16" i="4"/>
  <c r="M16" i="4"/>
  <c r="L16" i="4"/>
  <c r="J16" i="4"/>
  <c r="N15" i="4"/>
  <c r="M15" i="4"/>
  <c r="L15" i="4"/>
  <c r="J15" i="4"/>
  <c r="N14" i="4"/>
  <c r="M14" i="4"/>
  <c r="L14" i="4"/>
  <c r="J14" i="4"/>
  <c r="N13" i="4"/>
  <c r="M13" i="4"/>
  <c r="L13" i="4"/>
  <c r="J13" i="4"/>
  <c r="N12" i="4"/>
  <c r="M12" i="4"/>
  <c r="L12" i="4"/>
  <c r="J12" i="4"/>
  <c r="N11" i="4"/>
  <c r="M11" i="4"/>
  <c r="L11" i="4"/>
  <c r="J11" i="4"/>
  <c r="N10" i="4"/>
  <c r="M10" i="4"/>
  <c r="L10" i="4"/>
  <c r="J10" i="4"/>
  <c r="I45" i="4"/>
  <c r="H45" i="4"/>
  <c r="G45" i="4"/>
  <c r="E19" i="3" l="1"/>
  <c r="A29" i="7"/>
  <c r="A30" i="7" s="1"/>
  <c r="E18" i="3"/>
  <c r="E20" i="3"/>
  <c r="E23" i="3"/>
  <c r="E21" i="3"/>
  <c r="E17" i="3"/>
  <c r="L45" i="4"/>
  <c r="O19" i="8"/>
  <c r="O17" i="9"/>
  <c r="Q17" i="9" s="1"/>
  <c r="R17" i="9" s="1"/>
  <c r="O20" i="9"/>
  <c r="Q20" i="9" s="1"/>
  <c r="M45" i="7"/>
  <c r="J45" i="7"/>
  <c r="O11" i="7"/>
  <c r="Q11" i="7" s="1"/>
  <c r="S11" i="7" s="1"/>
  <c r="O12" i="7"/>
  <c r="Q12" i="7" s="1"/>
  <c r="S12" i="7" s="1"/>
  <c r="O16" i="7"/>
  <c r="Q16" i="7" s="1"/>
  <c r="R16" i="7" s="1"/>
  <c r="O20" i="7"/>
  <c r="Q20" i="7" s="1"/>
  <c r="S20" i="7" s="1"/>
  <c r="O24" i="7"/>
  <c r="Q24" i="7" s="1"/>
  <c r="R24" i="7" s="1"/>
  <c r="O15" i="7"/>
  <c r="Q15" i="7" s="1"/>
  <c r="S15" i="7" s="1"/>
  <c r="O19" i="7"/>
  <c r="Q19" i="7" s="1"/>
  <c r="O23" i="7"/>
  <c r="Q23" i="7" s="1"/>
  <c r="R23" i="7" s="1"/>
  <c r="Q13" i="8"/>
  <c r="Q17" i="8"/>
  <c r="L45" i="8"/>
  <c r="M45" i="8"/>
  <c r="O14" i="8"/>
  <c r="Q15" i="8"/>
  <c r="O18" i="8"/>
  <c r="Q19" i="8"/>
  <c r="R19" i="8" s="1"/>
  <c r="O22" i="8"/>
  <c r="Q23" i="8"/>
  <c r="E45" i="9"/>
  <c r="O10" i="9"/>
  <c r="O14" i="9"/>
  <c r="Q14" i="9" s="1"/>
  <c r="S14" i="9" s="1"/>
  <c r="O18" i="9"/>
  <c r="Q18" i="9" s="1"/>
  <c r="R18" i="9" s="1"/>
  <c r="O22" i="9"/>
  <c r="Q22" i="9" s="1"/>
  <c r="S22" i="9" s="1"/>
  <c r="M45" i="9"/>
  <c r="O16" i="8"/>
  <c r="E45" i="8"/>
  <c r="O12" i="8"/>
  <c r="O20" i="8"/>
  <c r="O24" i="8"/>
  <c r="Q24" i="8" s="1"/>
  <c r="R24" i="8" s="1"/>
  <c r="E45" i="7"/>
  <c r="O14" i="7"/>
  <c r="Q14" i="7" s="1"/>
  <c r="S14" i="7" s="1"/>
  <c r="O18" i="7"/>
  <c r="Q18" i="7" s="1"/>
  <c r="S18" i="7" s="1"/>
  <c r="O22" i="7"/>
  <c r="Q22" i="7" s="1"/>
  <c r="R22" i="7" s="1"/>
  <c r="N45" i="7"/>
  <c r="N45" i="4"/>
  <c r="O11" i="9"/>
  <c r="Q11" i="9" s="1"/>
  <c r="R11" i="9" s="1"/>
  <c r="N45" i="9"/>
  <c r="L45" i="9"/>
  <c r="O15" i="9"/>
  <c r="Q15" i="9" s="1"/>
  <c r="R15" i="9" s="1"/>
  <c r="O19" i="9"/>
  <c r="Q19" i="9" s="1"/>
  <c r="R19" i="9" s="1"/>
  <c r="O23" i="9"/>
  <c r="Q23" i="9" s="1"/>
  <c r="R23" i="9" s="1"/>
  <c r="O21" i="8"/>
  <c r="J45" i="8"/>
  <c r="O11" i="8"/>
  <c r="N45" i="8"/>
  <c r="L45" i="7"/>
  <c r="O13" i="7"/>
  <c r="Q13" i="7" s="1"/>
  <c r="R13" i="7" s="1"/>
  <c r="O17" i="7"/>
  <c r="Q17" i="7" s="1"/>
  <c r="R17" i="7" s="1"/>
  <c r="O21" i="7"/>
  <c r="Q21" i="7" s="1"/>
  <c r="R21" i="7" s="1"/>
  <c r="Q10" i="9"/>
  <c r="S11" i="9"/>
  <c r="R12" i="9"/>
  <c r="S12" i="9"/>
  <c r="R13" i="9"/>
  <c r="S13" i="9"/>
  <c r="S16" i="9"/>
  <c r="R16" i="9"/>
  <c r="S17" i="9"/>
  <c r="S20" i="9"/>
  <c r="R20" i="9"/>
  <c r="R21" i="9"/>
  <c r="S21" i="9"/>
  <c r="S24" i="9"/>
  <c r="R24" i="9"/>
  <c r="J45" i="9"/>
  <c r="R15" i="8"/>
  <c r="S15" i="8"/>
  <c r="R23" i="8"/>
  <c r="R13" i="8"/>
  <c r="S13" i="8"/>
  <c r="R17" i="8"/>
  <c r="S24" i="8"/>
  <c r="O10" i="8"/>
  <c r="R12" i="7"/>
  <c r="R15" i="7"/>
  <c r="R19" i="7"/>
  <c r="S19" i="7"/>
  <c r="O10" i="7"/>
  <c r="M45" i="4"/>
  <c r="R11" i="7" l="1"/>
  <c r="R14" i="7"/>
  <c r="S24" i="7"/>
  <c r="R20" i="7"/>
  <c r="S16" i="7"/>
  <c r="S23" i="7"/>
  <c r="S19" i="8"/>
  <c r="R14" i="9"/>
  <c r="R22" i="9"/>
  <c r="S15" i="9"/>
  <c r="S17" i="7"/>
  <c r="R18" i="7"/>
  <c r="S21" i="7"/>
  <c r="S22" i="7"/>
  <c r="Q16" i="8"/>
  <c r="S23" i="8"/>
  <c r="Q11" i="8"/>
  <c r="Q20" i="8"/>
  <c r="S17" i="8"/>
  <c r="Q12" i="8"/>
  <c r="Q22" i="8"/>
  <c r="Q18" i="8"/>
  <c r="Q14" i="8"/>
  <c r="Q21" i="8"/>
  <c r="S19" i="9"/>
  <c r="S18" i="9"/>
  <c r="S23" i="9"/>
  <c r="S21" i="8"/>
  <c r="O45" i="9"/>
  <c r="S13" i="7"/>
  <c r="Q45" i="9"/>
  <c r="S10" i="9"/>
  <c r="R10" i="9"/>
  <c r="R45" i="9" s="1"/>
  <c r="O45" i="8"/>
  <c r="Q10" i="8"/>
  <c r="Q10" i="7"/>
  <c r="O45" i="7"/>
  <c r="R22" i="8" l="1"/>
  <c r="S22" i="8"/>
  <c r="R20" i="8"/>
  <c r="S20" i="8"/>
  <c r="R11" i="8"/>
  <c r="R16" i="8"/>
  <c r="S16" i="8"/>
  <c r="R14" i="8"/>
  <c r="S14" i="8"/>
  <c r="S11" i="8"/>
  <c r="R21" i="8"/>
  <c r="R18" i="8"/>
  <c r="S18" i="8"/>
  <c r="S12" i="8"/>
  <c r="R12" i="8"/>
  <c r="S45" i="9"/>
  <c r="Q45" i="8"/>
  <c r="S10" i="8"/>
  <c r="R10" i="8"/>
  <c r="Q45" i="7"/>
  <c r="S10" i="7"/>
  <c r="S45" i="7" s="1"/>
  <c r="R10" i="7"/>
  <c r="R45" i="7" s="1"/>
  <c r="R45" i="8" l="1"/>
  <c r="S45" i="8"/>
  <c r="L12" i="1"/>
  <c r="L11" i="3" s="1"/>
  <c r="M12" i="1"/>
  <c r="M11" i="3" s="1"/>
  <c r="N12" i="1"/>
  <c r="N11" i="3" s="1"/>
  <c r="L13" i="1"/>
  <c r="L12" i="3" s="1"/>
  <c r="M13" i="1"/>
  <c r="M12" i="3" s="1"/>
  <c r="N13" i="1"/>
  <c r="N12" i="3" s="1"/>
  <c r="L14" i="1"/>
  <c r="L13" i="3" s="1"/>
  <c r="M14" i="1"/>
  <c r="M13" i="3" s="1"/>
  <c r="N14" i="1"/>
  <c r="N13" i="3" s="1"/>
  <c r="L15" i="1"/>
  <c r="L14" i="3" s="1"/>
  <c r="M15" i="1"/>
  <c r="M14" i="3" s="1"/>
  <c r="N15" i="1"/>
  <c r="N14" i="3" s="1"/>
  <c r="L16" i="1"/>
  <c r="L15" i="3" s="1"/>
  <c r="M16" i="1"/>
  <c r="M15" i="3" s="1"/>
  <c r="N16" i="1"/>
  <c r="N15" i="3" s="1"/>
  <c r="L17" i="1"/>
  <c r="L16" i="3" s="1"/>
  <c r="M17" i="1"/>
  <c r="M16" i="3" s="1"/>
  <c r="N17" i="1"/>
  <c r="N16" i="3" s="1"/>
  <c r="M18" i="1"/>
  <c r="M17" i="3" s="1"/>
  <c r="N18" i="1"/>
  <c r="N17" i="3" s="1"/>
  <c r="L19" i="1"/>
  <c r="L18" i="3" s="1"/>
  <c r="M19" i="1"/>
  <c r="M18" i="3" s="1"/>
  <c r="N19" i="1"/>
  <c r="N18" i="3" s="1"/>
  <c r="L20" i="1"/>
  <c r="L19" i="3" s="1"/>
  <c r="M20" i="1"/>
  <c r="M19" i="3" s="1"/>
  <c r="N20" i="1"/>
  <c r="N19" i="3" s="1"/>
  <c r="L21" i="1"/>
  <c r="L20" i="3" s="1"/>
  <c r="M21" i="1"/>
  <c r="M20" i="3" s="1"/>
  <c r="N21" i="1"/>
  <c r="N20" i="3" s="1"/>
  <c r="L22" i="1"/>
  <c r="L21" i="3" s="1"/>
  <c r="M22" i="1"/>
  <c r="M21" i="3" s="1"/>
  <c r="N22" i="1"/>
  <c r="N21" i="3" s="1"/>
  <c r="L23" i="1"/>
  <c r="L22" i="3" s="1"/>
  <c r="M23" i="1"/>
  <c r="M22" i="3" s="1"/>
  <c r="N23" i="1"/>
  <c r="N22" i="3" s="1"/>
  <c r="L24" i="1"/>
  <c r="L23" i="3" s="1"/>
  <c r="M24" i="1"/>
  <c r="M23" i="3" s="1"/>
  <c r="N24" i="1"/>
  <c r="N23" i="3" s="1"/>
  <c r="L11" i="1"/>
  <c r="L10" i="3" s="1"/>
  <c r="M11" i="1"/>
  <c r="M10" i="3" s="1"/>
  <c r="N11" i="1"/>
  <c r="N10" i="3" s="1"/>
  <c r="M10" i="1"/>
  <c r="M9" i="3" s="1"/>
  <c r="N10" i="1"/>
  <c r="N9" i="3" s="1"/>
  <c r="L10" i="1"/>
  <c r="L9" i="3" s="1"/>
  <c r="J11" i="1"/>
  <c r="J10" i="3" s="1"/>
  <c r="J12" i="1"/>
  <c r="J11" i="3" s="1"/>
  <c r="J13" i="1"/>
  <c r="J12" i="3" s="1"/>
  <c r="J14" i="1"/>
  <c r="J13" i="3" s="1"/>
  <c r="J15" i="1"/>
  <c r="J14" i="3" s="1"/>
  <c r="J16" i="1"/>
  <c r="J15" i="3" s="1"/>
  <c r="J17" i="1"/>
  <c r="J16" i="3" s="1"/>
  <c r="J18" i="1"/>
  <c r="J17" i="3" s="1"/>
  <c r="J19" i="1"/>
  <c r="J18" i="3" s="1"/>
  <c r="J20" i="1"/>
  <c r="J19" i="3" s="1"/>
  <c r="J21" i="1"/>
  <c r="J20" i="3" s="1"/>
  <c r="J22" i="1"/>
  <c r="J21" i="3" s="1"/>
  <c r="J23" i="1"/>
  <c r="J22" i="3" s="1"/>
  <c r="J24" i="1"/>
  <c r="J23" i="3" s="1"/>
  <c r="J10" i="1"/>
  <c r="J9" i="3" s="1"/>
  <c r="E11" i="1"/>
  <c r="E10" i="3" s="1"/>
  <c r="E12" i="1"/>
  <c r="E11" i="3" s="1"/>
  <c r="E13" i="1"/>
  <c r="E12" i="3" s="1"/>
  <c r="E14" i="1"/>
  <c r="E13" i="3" s="1"/>
  <c r="E15" i="1"/>
  <c r="E14" i="3" s="1"/>
  <c r="E16" i="1"/>
  <c r="E15" i="3" s="1"/>
  <c r="E17" i="1"/>
  <c r="E16" i="3" s="1"/>
  <c r="E10" i="1"/>
  <c r="E9" i="3" s="1"/>
  <c r="I45" i="1"/>
  <c r="H45" i="1"/>
  <c r="G45" i="1"/>
  <c r="O15" i="1" l="1"/>
  <c r="Q15" i="1" s="1"/>
  <c r="N44" i="3"/>
  <c r="O16" i="1"/>
  <c r="Q16" i="1" s="1"/>
  <c r="M44" i="3"/>
  <c r="O10" i="1"/>
  <c r="O23" i="1"/>
  <c r="Q23" i="1" s="1"/>
  <c r="O14" i="1"/>
  <c r="Q14" i="1" s="1"/>
  <c r="O13" i="1"/>
  <c r="Q13" i="1" s="1"/>
  <c r="O12" i="1"/>
  <c r="Q12" i="1" s="1"/>
  <c r="O17" i="1"/>
  <c r="Q17" i="1" s="1"/>
  <c r="O11" i="1"/>
  <c r="Q11" i="1" s="1"/>
  <c r="J44" i="3"/>
  <c r="N45" i="1"/>
  <c r="O24" i="1"/>
  <c r="Q24" i="1" s="1"/>
  <c r="O21" i="1"/>
  <c r="Q21" i="1" s="1"/>
  <c r="O19" i="1"/>
  <c r="Q19" i="1" s="1"/>
  <c r="O20" i="1"/>
  <c r="Q20" i="1" s="1"/>
  <c r="O22" i="1"/>
  <c r="Q22" i="1" s="1"/>
  <c r="M45" i="1"/>
  <c r="Q10" i="1"/>
  <c r="S24" i="1" l="1"/>
  <c r="O24" i="4" l="1"/>
  <c r="O23" i="3" s="1"/>
  <c r="R24" i="1"/>
  <c r="Q24" i="4" l="1"/>
  <c r="Q23" i="3" s="1"/>
  <c r="S24" i="4"/>
  <c r="S23" i="3" s="1"/>
  <c r="R24" i="4"/>
  <c r="R23" i="3" s="1"/>
  <c r="S23" i="1"/>
  <c r="O23" i="4" l="1"/>
  <c r="O22" i="3" s="1"/>
  <c r="R23" i="1"/>
  <c r="S22" i="1"/>
  <c r="Q23" i="4" l="1"/>
  <c r="Q22" i="3" s="1"/>
  <c r="S23" i="4"/>
  <c r="S22" i="3" s="1"/>
  <c r="O22" i="4"/>
  <c r="O21" i="3" s="1"/>
  <c r="R22" i="1"/>
  <c r="O21" i="4"/>
  <c r="O20" i="3" s="1"/>
  <c r="S21" i="1"/>
  <c r="Q21" i="4" l="1"/>
  <c r="Q20" i="3" s="1"/>
  <c r="Q22" i="4"/>
  <c r="Q21" i="3" s="1"/>
  <c r="R23" i="4"/>
  <c r="R22" i="3" s="1"/>
  <c r="S22" i="4"/>
  <c r="S21" i="3" s="1"/>
  <c r="R22" i="4"/>
  <c r="R21" i="3" s="1"/>
  <c r="S21" i="4"/>
  <c r="S20" i="3" s="1"/>
  <c r="R21" i="4"/>
  <c r="R20" i="3" s="1"/>
  <c r="R21" i="1"/>
  <c r="S20" i="1" l="1"/>
  <c r="R20" i="1"/>
  <c r="O20" i="4" l="1"/>
  <c r="O19" i="3" s="1"/>
  <c r="Q20" i="4" l="1"/>
  <c r="Q19" i="3" s="1"/>
  <c r="R20" i="4" l="1"/>
  <c r="R19" i="3" s="1"/>
  <c r="S20" i="4"/>
  <c r="S19" i="3" s="1"/>
  <c r="O19" i="4"/>
  <c r="O18" i="3" s="1"/>
  <c r="R19" i="1"/>
  <c r="S19" i="1"/>
  <c r="Q19" i="4" l="1"/>
  <c r="Q18" i="3" s="1"/>
  <c r="S19" i="4" l="1"/>
  <c r="S18" i="3" s="1"/>
  <c r="R19" i="4"/>
  <c r="R18" i="3" s="1"/>
  <c r="O18" i="4"/>
  <c r="S17" i="1"/>
  <c r="Q18" i="4" l="1"/>
  <c r="S18" i="4"/>
  <c r="O17" i="4"/>
  <c r="O16" i="3" s="1"/>
  <c r="R17" i="1"/>
  <c r="S16" i="1"/>
  <c r="Q17" i="4" l="1"/>
  <c r="Q16" i="3" s="1"/>
  <c r="R18" i="4"/>
  <c r="R17" i="4"/>
  <c r="R16" i="3" s="1"/>
  <c r="O16" i="4"/>
  <c r="O15" i="3" s="1"/>
  <c r="R16" i="1"/>
  <c r="S15" i="1"/>
  <c r="O11" i="4"/>
  <c r="O10" i="3" s="1"/>
  <c r="O12" i="4"/>
  <c r="O11" i="3" s="1"/>
  <c r="O13" i="4"/>
  <c r="O12" i="3" s="1"/>
  <c r="O14" i="4"/>
  <c r="O13" i="3" s="1"/>
  <c r="Q12" i="4" l="1"/>
  <c r="Q11" i="3" s="1"/>
  <c r="Q11" i="4"/>
  <c r="Q10" i="3" s="1"/>
  <c r="Q16" i="4"/>
  <c r="Q15" i="3" s="1"/>
  <c r="Q14" i="4"/>
  <c r="Q13" i="3" s="1"/>
  <c r="Q13" i="4"/>
  <c r="Q12" i="3" s="1"/>
  <c r="S17" i="4"/>
  <c r="S16" i="3" s="1"/>
  <c r="O15" i="4"/>
  <c r="O14" i="3" s="1"/>
  <c r="R15" i="1"/>
  <c r="S14" i="1"/>
  <c r="S13" i="4" l="1"/>
  <c r="R16" i="4"/>
  <c r="R15" i="3" s="1"/>
  <c r="R12" i="4"/>
  <c r="S12" i="4"/>
  <c r="S14" i="4"/>
  <c r="S13" i="3" s="1"/>
  <c r="Q15" i="4"/>
  <c r="Q14" i="3" s="1"/>
  <c r="R14" i="4"/>
  <c r="R13" i="3" s="1"/>
  <c r="R11" i="4"/>
  <c r="S16" i="4"/>
  <c r="S15" i="3" s="1"/>
  <c r="S11" i="4"/>
  <c r="R13" i="4"/>
  <c r="R14" i="1"/>
  <c r="S13" i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R12" i="1"/>
  <c r="R11" i="3" l="1"/>
  <c r="R12" i="3"/>
  <c r="S12" i="3"/>
  <c r="R15" i="4"/>
  <c r="R14" i="3" s="1"/>
  <c r="S15" i="4"/>
  <c r="S14" i="3" s="1"/>
  <c r="R13" i="1"/>
  <c r="S12" i="1"/>
  <c r="S11" i="3" s="1"/>
  <c r="A12" i="4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S11" i="1" l="1"/>
  <c r="S10" i="3" s="1"/>
  <c r="R11" i="1" l="1"/>
  <c r="R10" i="3" s="1"/>
  <c r="O10" i="4"/>
  <c r="O9" i="3" s="1"/>
  <c r="O45" i="4" l="1"/>
  <c r="Q10" i="4"/>
  <c r="Q9" i="3" s="1"/>
  <c r="R10" i="4" l="1"/>
  <c r="S10" i="4"/>
  <c r="D44" i="3"/>
  <c r="C44" i="3"/>
  <c r="D45" i="4" l="1"/>
  <c r="C45" i="4"/>
  <c r="B45" i="4"/>
  <c r="D45" i="1"/>
  <c r="C45" i="1"/>
  <c r="E45" i="4" l="1"/>
  <c r="S10" i="1"/>
  <c r="S9" i="3" s="1"/>
  <c r="R10" i="1"/>
  <c r="R9" i="3" s="1"/>
  <c r="R45" i="4" l="1"/>
  <c r="Q45" i="4"/>
  <c r="S45" i="4" l="1"/>
  <c r="J45" i="4"/>
  <c r="J45" i="1"/>
  <c r="B45" i="1"/>
  <c r="E44" i="3"/>
  <c r="E45" i="1"/>
  <c r="L18" i="1"/>
  <c r="L45" i="1" l="1"/>
  <c r="L17" i="3"/>
  <c r="L44" i="3" s="1"/>
  <c r="O18" i="1"/>
  <c r="O17" i="3" s="1"/>
  <c r="O45" i="1" l="1"/>
  <c r="O44" i="3"/>
  <c r="Q18" i="1"/>
  <c r="Q17" i="3" s="1"/>
  <c r="R18" i="1" l="1"/>
  <c r="R17" i="3" s="1"/>
  <c r="S18" i="1"/>
  <c r="S17" i="3" s="1"/>
  <c r="Q44" i="3"/>
  <c r="Q45" i="1"/>
  <c r="R45" i="1" l="1"/>
  <c r="R44" i="3"/>
  <c r="S44" i="3"/>
  <c r="S45" i="1"/>
</calcChain>
</file>

<file path=xl/sharedStrings.xml><?xml version="1.0" encoding="utf-8"?>
<sst xmlns="http://schemas.openxmlformats.org/spreadsheetml/2006/main" count="145" uniqueCount="24">
  <si>
    <t>Gross Tickets Written</t>
  </si>
  <si>
    <t>Tickets Cashed</t>
  </si>
  <si>
    <t>Voids</t>
  </si>
  <si>
    <t>GREENBRIER HISTORIC RESORT SPORTS WAGERING</t>
  </si>
  <si>
    <t>WEST VIRGINIA LOTTERY</t>
  </si>
  <si>
    <t>Weekly Sports Wagering Revenue Summary</t>
  </si>
  <si>
    <t>MOUNTAINEER CASINO SPORTS WAGERING</t>
  </si>
  <si>
    <t>MARDI GRAS CASINO SPORTS WAGERING</t>
  </si>
  <si>
    <t>Total Taxable Receipts</t>
  </si>
  <si>
    <t>7/6/2019 *</t>
  </si>
  <si>
    <t>Privilege Tax
(10%) **</t>
  </si>
  <si>
    <t>Admin Share **</t>
  </si>
  <si>
    <t>State Share **</t>
  </si>
  <si>
    <t>** Based on Total Taxable Receipts</t>
  </si>
  <si>
    <t>* 6 days to start fiscal year</t>
  </si>
  <si>
    <t>WHEELING ISLAND CASINO SPORTS WAGERING</t>
  </si>
  <si>
    <t>HOLLYWOOD CASINO AT CHARLES TOWN SPORTS WAGERING</t>
  </si>
  <si>
    <t>Fiscal Year 2020</t>
  </si>
  <si>
    <t>FY 2019</t>
  </si>
  <si>
    <t>FISCAL YEAR 2020</t>
  </si>
  <si>
    <t>Retail</t>
  </si>
  <si>
    <t>Total</t>
  </si>
  <si>
    <t>Mobile</t>
  </si>
  <si>
    <t>Fiscal Year to Date as of February 22,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</si>
</sst>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0" xfId="0" applyFont="1"/>
    <xf numFmtId="44" fontId="3" fillId="0" borderId="0" xfId="1" applyFont="1"/>
    <xf numFmtId="43" fontId="3" fillId="0" borderId="0" xfId="1" applyNumberFormat="1" applyFont="1"/>
    <xf numFmtId="44" fontId="3" fillId="0" borderId="2" xfId="1" applyFont="1" applyBorder="1"/>
    <xf numFmtId="0" fontId="5" fillId="0" borderId="0" xfId="0" applyFo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applyFont="1" applyBorder="1"/>
    <xf numFmtId="44" fontId="3" fillId="0" borderId="0" xfId="1" applyFont="1" applyBorder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1" applyNumberFormat="1" applyFont="1" applyBorder="1"/>
    <xf numFmtId="43" fontId="3" fillId="0" borderId="0" xfId="0" applyNumberFormat="1" applyFont="1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1" fillId="0" borderId="0" xfId="1" applyNumberFormat="1" applyFont="1"/>
    <xf numFmtId="0" fontId="0" fillId="0" borderId="0" xfId="0" applyFont="1" applyBorder="1" applyAlignment="1">
      <alignment horizontal="center"/>
    </xf>
    <xf numFmtId="44" fontId="3" fillId="0" borderId="0" xfId="1" applyFont="1" applyFill="1"/>
    <xf numFmtId="0" fontId="0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47"/>
  <sheetViews>
    <sheetView tabSelected="1" zoomScaleNormal="100" workbookViewId="0">
      <selection sqref="A1:S1"/>
    </sheetView>
  </sheetViews>
  <sheetFormatPr defaultColWidth="10.7109375" defaultRowHeight="15" customHeight="1" x14ac:dyDescent="0.25"/>
  <cols>
    <col min="1" max="1" width="10.85546875" style="2" bestFit="1" customWidth="1"/>
    <col min="2" max="2" width="16.28515625" style="1" bestFit="1" customWidth="1"/>
    <col min="3" max="3" width="15.7109375" style="1" customWidth="1"/>
    <col min="4" max="4" width="17" style="1" bestFit="1" customWidth="1"/>
    <col min="5" max="5" width="15.7109375" style="1" customWidth="1"/>
    <col min="6" max="6" width="4.7109375" style="1" customWidth="1"/>
    <col min="7" max="7" width="16.28515625" style="1" bestFit="1" customWidth="1"/>
    <col min="8" max="8" width="12.28515625" style="1" bestFit="1" customWidth="1"/>
    <col min="9" max="9" width="16" style="1" bestFit="1" customWidth="1"/>
    <col min="10" max="10" width="14.28515625" style="1" bestFit="1" customWidth="1"/>
    <col min="11" max="11" width="4.7109375" style="1" customWidth="1"/>
    <col min="12" max="12" width="16.28515625" style="1" bestFit="1" customWidth="1"/>
    <col min="13" max="13" width="15" style="1" bestFit="1" customWidth="1"/>
    <col min="14" max="14" width="17" style="1" bestFit="1" customWidth="1"/>
    <col min="15" max="15" width="15.28515625" style="1" bestFit="1" customWidth="1"/>
    <col min="16" max="16" width="4.7109375" style="1" customWidth="1"/>
    <col min="17" max="17" width="14.28515625" style="1" bestFit="1" customWidth="1"/>
    <col min="18" max="18" width="12.5703125" style="1" bestFit="1" customWidth="1"/>
    <col min="19" max="19" width="14.28515625" style="1" customWidth="1"/>
    <col min="20" max="16384" width="10.7109375" style="1"/>
  </cols>
  <sheetData>
    <row r="1" spans="1:31" ht="18.75" x14ac:dyDescent="0.3">
      <c r="A1" s="30" t="s">
        <v>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</row>
    <row r="2" spans="1:31" s="10" customFormat="1" ht="15" customHeight="1" x14ac:dyDescent="0.25">
      <c r="A2" s="31" t="s">
        <v>5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</row>
    <row r="3" spans="1:31" s="10" customFormat="1" ht="15" customHeight="1" x14ac:dyDescent="0.25">
      <c r="A3" s="31" t="s">
        <v>23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</row>
    <row r="4" spans="1:31" s="10" customFormat="1" ht="15" customHeight="1" x14ac:dyDescent="0.25">
      <c r="A4" s="31" t="s">
        <v>17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</row>
    <row r="5" spans="1:31" s="10" customFormat="1" ht="15" customHeight="1" x14ac:dyDescent="0.25">
      <c r="A5" s="13"/>
      <c r="B5" s="13"/>
      <c r="C5" s="13"/>
      <c r="D5" s="13"/>
      <c r="E5" s="13"/>
      <c r="F5" s="7"/>
      <c r="G5" s="14"/>
      <c r="H5" s="14"/>
      <c r="I5" s="7"/>
      <c r="J5" s="13"/>
      <c r="K5" s="13"/>
      <c r="L5" s="13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</row>
    <row r="6" spans="1:31" ht="15" customHeight="1" x14ac:dyDescent="0.25">
      <c r="A6" s="24"/>
      <c r="B6" s="29" t="s">
        <v>20</v>
      </c>
      <c r="C6" s="29"/>
      <c r="D6" s="29"/>
      <c r="E6" s="29"/>
      <c r="F6" s="18"/>
      <c r="G6" s="29" t="s">
        <v>22</v>
      </c>
      <c r="H6" s="29"/>
      <c r="I6" s="29"/>
      <c r="J6" s="29"/>
      <c r="K6" s="18"/>
      <c r="L6" s="29" t="s">
        <v>21</v>
      </c>
      <c r="M6" s="29"/>
      <c r="N6" s="29"/>
      <c r="O6" s="29"/>
      <c r="P6" s="24"/>
    </row>
    <row r="7" spans="1:31" s="6" customFormat="1" ht="25.5" x14ac:dyDescent="0.2">
      <c r="A7" s="3"/>
      <c r="B7" s="5" t="s">
        <v>0</v>
      </c>
      <c r="C7" s="4" t="s">
        <v>2</v>
      </c>
      <c r="D7" s="5" t="s">
        <v>1</v>
      </c>
      <c r="E7" s="5" t="s">
        <v>8</v>
      </c>
      <c r="F7" s="19"/>
      <c r="G7" s="5" t="s">
        <v>0</v>
      </c>
      <c r="H7" s="4" t="s">
        <v>2</v>
      </c>
      <c r="I7" s="5" t="s">
        <v>1</v>
      </c>
      <c r="J7" s="5" t="s">
        <v>8</v>
      </c>
      <c r="K7" s="19"/>
      <c r="L7" s="5" t="s">
        <v>0</v>
      </c>
      <c r="M7" s="4" t="s">
        <v>2</v>
      </c>
      <c r="N7" s="5" t="s">
        <v>1</v>
      </c>
      <c r="O7" s="5" t="s">
        <v>8</v>
      </c>
      <c r="P7" s="19"/>
      <c r="Q7" s="5" t="s">
        <v>10</v>
      </c>
      <c r="R7" s="5" t="s">
        <v>11</v>
      </c>
      <c r="S7" s="5" t="s">
        <v>12</v>
      </c>
    </row>
    <row r="8" spans="1:31" s="6" customFormat="1" ht="12.75" x14ac:dyDescent="0.2">
      <c r="A8" s="3"/>
      <c r="B8" s="19"/>
      <c r="C8" s="27"/>
      <c r="D8" s="19"/>
      <c r="E8" s="19"/>
      <c r="F8" s="19"/>
      <c r="G8" s="19"/>
      <c r="H8" s="27"/>
      <c r="I8" s="19"/>
      <c r="J8" s="19"/>
      <c r="K8" s="19"/>
      <c r="L8" s="19"/>
      <c r="M8" s="27"/>
      <c r="N8" s="19"/>
      <c r="O8" s="19"/>
      <c r="P8" s="19"/>
      <c r="Q8" s="19"/>
      <c r="R8" s="19"/>
      <c r="S8" s="19"/>
    </row>
    <row r="9" spans="1:31" ht="15" customHeight="1" x14ac:dyDescent="0.25">
      <c r="A9" s="2" t="s">
        <v>9</v>
      </c>
      <c r="B9" s="7">
        <f>SUM(Mountaineer:Greenbrier!B10)</f>
        <v>1311092.5</v>
      </c>
      <c r="C9" s="7">
        <f>SUM(Mountaineer:Greenbrier!C10)</f>
        <v>-31388.030000000002</v>
      </c>
      <c r="D9" s="7">
        <f>SUM(Mountaineer:Greenbrier!D10)</f>
        <v>-1063615.8999999999</v>
      </c>
      <c r="E9" s="7">
        <f>SUM(Mountaineer:Greenbrier!E10)</f>
        <v>216088.57000000004</v>
      </c>
      <c r="F9" s="17"/>
      <c r="G9" s="7">
        <f>SUM(Mountaineer:Greenbrier!G10)</f>
        <v>0</v>
      </c>
      <c r="H9" s="7">
        <f>SUM(Mountaineer:Greenbrier!H10)</f>
        <v>0</v>
      </c>
      <c r="I9" s="7">
        <f>SUM(Mountaineer:Greenbrier!I10)</f>
        <v>0</v>
      </c>
      <c r="J9" s="7">
        <f>SUM(Mountaineer:Greenbrier!J10)</f>
        <v>0</v>
      </c>
      <c r="K9" s="17"/>
      <c r="L9" s="7">
        <f>SUM(Mountaineer:Greenbrier!L10)</f>
        <v>1311092.5</v>
      </c>
      <c r="M9" s="7">
        <f>SUM(Mountaineer:Greenbrier!M10)</f>
        <v>-31388.030000000002</v>
      </c>
      <c r="N9" s="7">
        <f>SUM(Mountaineer:Greenbrier!N10)</f>
        <v>-1063615.8999999999</v>
      </c>
      <c r="O9" s="7">
        <f>SUM(Mountaineer:Greenbrier!O10)</f>
        <v>216088.57000000004</v>
      </c>
      <c r="P9" s="17"/>
      <c r="Q9" s="7">
        <f>SUM(Mountaineer:Greenbrier!Q10)</f>
        <v>21608.859999999997</v>
      </c>
      <c r="R9" s="7">
        <f>SUM(Mountaineer:Greenbrier!R10)</f>
        <v>3241.3399999999997</v>
      </c>
      <c r="S9" s="7">
        <f>SUM(Mountaineer:Greenbrier!S10)</f>
        <v>18367.520000000004</v>
      </c>
      <c r="T9" s="22"/>
    </row>
    <row r="10" spans="1:31" ht="15" customHeight="1" x14ac:dyDescent="0.25">
      <c r="A10" s="2">
        <v>43659</v>
      </c>
      <c r="B10" s="8">
        <f>SUM(Mountaineer:Greenbrier!B11)</f>
        <v>1110150.2</v>
      </c>
      <c r="C10" s="8">
        <f>SUM(Mountaineer:Greenbrier!C11)</f>
        <v>-19058.05</v>
      </c>
      <c r="D10" s="8">
        <f>SUM(Mountaineer:Greenbrier!D11)</f>
        <v>-1179178.6000000001</v>
      </c>
      <c r="E10" s="8">
        <f>SUM(Mountaineer:Greenbrier!E11)</f>
        <v>-88086.45</v>
      </c>
      <c r="F10" s="22"/>
      <c r="G10" s="8">
        <f>SUM(Mountaineer:Greenbrier!G11)</f>
        <v>0</v>
      </c>
      <c r="H10" s="8">
        <f>SUM(Mountaineer:Greenbrier!H11)</f>
        <v>0</v>
      </c>
      <c r="I10" s="8">
        <f>SUM(Mountaineer:Greenbrier!I11)</f>
        <v>-2738.85</v>
      </c>
      <c r="J10" s="8">
        <f>SUM(Mountaineer:Greenbrier!J11)</f>
        <v>-2738.85</v>
      </c>
      <c r="K10" s="22"/>
      <c r="L10" s="8">
        <f>SUM(Mountaineer:Greenbrier!L11)</f>
        <v>1110150.2</v>
      </c>
      <c r="M10" s="8">
        <f>SUM(Mountaineer:Greenbrier!M11)</f>
        <v>-19058.05</v>
      </c>
      <c r="N10" s="8">
        <f>SUM(Mountaineer:Greenbrier!N11)</f>
        <v>-1181917.45</v>
      </c>
      <c r="O10" s="8">
        <f>SUM(Mountaineer:Greenbrier!O11)</f>
        <v>-90825.299999999988</v>
      </c>
      <c r="P10" s="22"/>
      <c r="Q10" s="8">
        <f>SUM(Mountaineer:Greenbrier!Q11)</f>
        <v>-9082.5400000000009</v>
      </c>
      <c r="R10" s="8">
        <f>SUM(Mountaineer:Greenbrier!R11)</f>
        <v>-1362.3899999999999</v>
      </c>
      <c r="S10" s="8">
        <f>SUM(Mountaineer:Greenbrier!S11)</f>
        <v>-7720.1500000000005</v>
      </c>
      <c r="T10" s="22"/>
    </row>
    <row r="11" spans="1:31" ht="15" customHeight="1" x14ac:dyDescent="0.25">
      <c r="A11" s="2">
        <f t="shared" ref="A11:A16" si="0">A10+7</f>
        <v>43666</v>
      </c>
      <c r="B11" s="8">
        <f>SUM(Mountaineer:Greenbrier!B12)</f>
        <v>1814953.75</v>
      </c>
      <c r="C11" s="8">
        <f>SUM(Mountaineer:Greenbrier!C12)</f>
        <v>-40599.699999999997</v>
      </c>
      <c r="D11" s="8">
        <f>SUM(Mountaineer:Greenbrier!D12)</f>
        <v>-1467332.3</v>
      </c>
      <c r="E11" s="8">
        <f>SUM(Mountaineer:Greenbrier!E12)</f>
        <v>307021.74999999994</v>
      </c>
      <c r="F11" s="22"/>
      <c r="G11" s="8">
        <f>SUM(Mountaineer:Greenbrier!G12)</f>
        <v>0</v>
      </c>
      <c r="H11" s="8">
        <f>SUM(Mountaineer:Greenbrier!H12)</f>
        <v>0</v>
      </c>
      <c r="I11" s="8">
        <f>SUM(Mountaineer:Greenbrier!I12)</f>
        <v>0</v>
      </c>
      <c r="J11" s="8">
        <f>SUM(Mountaineer:Greenbrier!J12)</f>
        <v>0</v>
      </c>
      <c r="K11" s="22"/>
      <c r="L11" s="8">
        <f>SUM(Mountaineer:Greenbrier!L12)</f>
        <v>1814953.75</v>
      </c>
      <c r="M11" s="8">
        <f>SUM(Mountaineer:Greenbrier!M12)</f>
        <v>-40599.699999999997</v>
      </c>
      <c r="N11" s="8">
        <f>SUM(Mountaineer:Greenbrier!N12)</f>
        <v>-1467332.3</v>
      </c>
      <c r="O11" s="8">
        <f>SUM(Mountaineer:Greenbrier!O12)</f>
        <v>307021.74999999994</v>
      </c>
      <c r="P11" s="22"/>
      <c r="Q11" s="8">
        <f>SUM(Mountaineer:Greenbrier!Q12)</f>
        <v>30702.17</v>
      </c>
      <c r="R11" s="8">
        <f>SUM(Mountaineer:Greenbrier!R12)</f>
        <v>4605.33</v>
      </c>
      <c r="S11" s="8">
        <f>SUM(Mountaineer:Greenbrier!S12)</f>
        <v>26096.839999999997</v>
      </c>
      <c r="T11" s="22"/>
    </row>
    <row r="12" spans="1:31" ht="15" customHeight="1" x14ac:dyDescent="0.25">
      <c r="A12" s="2">
        <f t="shared" si="0"/>
        <v>43673</v>
      </c>
      <c r="B12" s="8">
        <f>SUM(Mountaineer:Greenbrier!B13)</f>
        <v>1615121.71</v>
      </c>
      <c r="C12" s="8">
        <f>SUM(Mountaineer:Greenbrier!C13)</f>
        <v>-31946.799999999999</v>
      </c>
      <c r="D12" s="8">
        <f>SUM(Mountaineer:Greenbrier!D13)</f>
        <v>-1333246.3999999999</v>
      </c>
      <c r="E12" s="8">
        <f>SUM(Mountaineer:Greenbrier!E13)</f>
        <v>249928.51</v>
      </c>
      <c r="F12" s="22"/>
      <c r="G12" s="8">
        <f>SUM(Mountaineer:Greenbrier!G13)</f>
        <v>0</v>
      </c>
      <c r="H12" s="8">
        <f>SUM(Mountaineer:Greenbrier!H13)</f>
        <v>0</v>
      </c>
      <c r="I12" s="8">
        <f>SUM(Mountaineer:Greenbrier!I13)</f>
        <v>0</v>
      </c>
      <c r="J12" s="8">
        <f>SUM(Mountaineer:Greenbrier!J13)</f>
        <v>0</v>
      </c>
      <c r="K12" s="22"/>
      <c r="L12" s="8">
        <f>SUM(Mountaineer:Greenbrier!L13)</f>
        <v>1615121.71</v>
      </c>
      <c r="M12" s="8">
        <f>SUM(Mountaineer:Greenbrier!M13)</f>
        <v>-31946.799999999999</v>
      </c>
      <c r="N12" s="8">
        <f>SUM(Mountaineer:Greenbrier!N13)</f>
        <v>-1333246.3999999999</v>
      </c>
      <c r="O12" s="8">
        <f>SUM(Mountaineer:Greenbrier!O13)</f>
        <v>249928.51</v>
      </c>
      <c r="P12" s="22"/>
      <c r="Q12" s="8">
        <f>SUM(Mountaineer:Greenbrier!Q13)</f>
        <v>24992.86</v>
      </c>
      <c r="R12" s="8">
        <f>SUM(Mountaineer:Greenbrier!R13)</f>
        <v>3748.9300000000003</v>
      </c>
      <c r="S12" s="8">
        <f>SUM(Mountaineer:Greenbrier!S13)</f>
        <v>21243.93</v>
      </c>
      <c r="T12" s="22"/>
    </row>
    <row r="13" spans="1:31" ht="15" customHeight="1" x14ac:dyDescent="0.25">
      <c r="A13" s="2">
        <f t="shared" si="0"/>
        <v>43680</v>
      </c>
      <c r="B13" s="8">
        <f>SUM(Mountaineer:Greenbrier!B14)</f>
        <v>1913524.7999999998</v>
      </c>
      <c r="C13" s="8">
        <f>SUM(Mountaineer:Greenbrier!C14)</f>
        <v>-64946.400000000001</v>
      </c>
      <c r="D13" s="8">
        <f>SUM(Mountaineer:Greenbrier!D14)</f>
        <v>-1826316.9</v>
      </c>
      <c r="E13" s="8">
        <f>SUM(Mountaineer:Greenbrier!E14)</f>
        <v>22261.500000000116</v>
      </c>
      <c r="F13" s="22"/>
      <c r="G13" s="8">
        <f>SUM(Mountaineer:Greenbrier!G14)</f>
        <v>0</v>
      </c>
      <c r="H13" s="8">
        <f>SUM(Mountaineer:Greenbrier!H14)</f>
        <v>0</v>
      </c>
      <c r="I13" s="8">
        <f>SUM(Mountaineer:Greenbrier!I14)</f>
        <v>0</v>
      </c>
      <c r="J13" s="8">
        <f>SUM(Mountaineer:Greenbrier!J14)</f>
        <v>0</v>
      </c>
      <c r="K13" s="22"/>
      <c r="L13" s="8">
        <f>SUM(Mountaineer:Greenbrier!L14)</f>
        <v>1913524.7999999998</v>
      </c>
      <c r="M13" s="8">
        <f>SUM(Mountaineer:Greenbrier!M14)</f>
        <v>-64946.400000000001</v>
      </c>
      <c r="N13" s="8">
        <f>SUM(Mountaineer:Greenbrier!N14)</f>
        <v>-1826316.9</v>
      </c>
      <c r="O13" s="8">
        <f>SUM(Mountaineer:Greenbrier!O14)</f>
        <v>22261.500000000116</v>
      </c>
      <c r="P13" s="22"/>
      <c r="Q13" s="8">
        <f>SUM(Mountaineer:Greenbrier!Q14)</f>
        <v>2226.1499999999996</v>
      </c>
      <c r="R13" s="8">
        <f>SUM(Mountaineer:Greenbrier!R14)</f>
        <v>333.91999999999996</v>
      </c>
      <c r="S13" s="8">
        <f>SUM(Mountaineer:Greenbrier!S14)</f>
        <v>1892.2299999999996</v>
      </c>
      <c r="T13" s="22"/>
    </row>
    <row r="14" spans="1:31" ht="15" customHeight="1" x14ac:dyDescent="0.25">
      <c r="A14" s="2">
        <f t="shared" si="0"/>
        <v>43687</v>
      </c>
      <c r="B14" s="8">
        <f>SUM(Mountaineer:Greenbrier!B15)</f>
        <v>2146221.23</v>
      </c>
      <c r="C14" s="8">
        <f>SUM(Mountaineer:Greenbrier!C15)</f>
        <v>-61098.15</v>
      </c>
      <c r="D14" s="8">
        <f>SUM(Mountaineer:Greenbrier!D15)</f>
        <v>-1890578.65</v>
      </c>
      <c r="E14" s="8">
        <f>SUM(Mountaineer:Greenbrier!E15)</f>
        <v>194544.42999999996</v>
      </c>
      <c r="F14" s="22"/>
      <c r="G14" s="8">
        <f>SUM(Mountaineer:Greenbrier!G15)</f>
        <v>0</v>
      </c>
      <c r="H14" s="8">
        <f>SUM(Mountaineer:Greenbrier!H15)</f>
        <v>0</v>
      </c>
      <c r="I14" s="8">
        <f>SUM(Mountaineer:Greenbrier!I15)</f>
        <v>0</v>
      </c>
      <c r="J14" s="8">
        <f>SUM(Mountaineer:Greenbrier!J15)</f>
        <v>0</v>
      </c>
      <c r="K14" s="22"/>
      <c r="L14" s="8">
        <f>SUM(Mountaineer:Greenbrier!L15)</f>
        <v>2146221.23</v>
      </c>
      <c r="M14" s="8">
        <f>SUM(Mountaineer:Greenbrier!M15)</f>
        <v>-61098.15</v>
      </c>
      <c r="N14" s="8">
        <f>SUM(Mountaineer:Greenbrier!N15)</f>
        <v>-1890578.65</v>
      </c>
      <c r="O14" s="8">
        <f>SUM(Mountaineer:Greenbrier!O15)</f>
        <v>194544.42999999996</v>
      </c>
      <c r="P14" s="22"/>
      <c r="Q14" s="8">
        <f>SUM(Mountaineer:Greenbrier!Q15)</f>
        <v>19454.440000000002</v>
      </c>
      <c r="R14" s="8">
        <f>SUM(Mountaineer:Greenbrier!R15)</f>
        <v>2918.16</v>
      </c>
      <c r="S14" s="8">
        <f>SUM(Mountaineer:Greenbrier!S15)</f>
        <v>16536.28</v>
      </c>
      <c r="T14" s="22"/>
    </row>
    <row r="15" spans="1:31" ht="15" customHeight="1" x14ac:dyDescent="0.25">
      <c r="A15" s="2">
        <f t="shared" si="0"/>
        <v>43694</v>
      </c>
      <c r="B15" s="8">
        <f>SUM(Mountaineer:Greenbrier!B16)</f>
        <v>2129799.42</v>
      </c>
      <c r="C15" s="8">
        <f>SUM(Mountaineer:Greenbrier!C16)</f>
        <v>-120452.15</v>
      </c>
      <c r="D15" s="8">
        <f>SUM(Mountaineer:Greenbrier!D16)</f>
        <v>-1635204.7</v>
      </c>
      <c r="E15" s="8">
        <f>SUM(Mountaineer:Greenbrier!E16)</f>
        <v>374142.57000000007</v>
      </c>
      <c r="F15" s="22"/>
      <c r="G15" s="8">
        <f>SUM(Mountaineer:Greenbrier!G16)</f>
        <v>0</v>
      </c>
      <c r="H15" s="8">
        <f>SUM(Mountaineer:Greenbrier!H16)</f>
        <v>0</v>
      </c>
      <c r="I15" s="8">
        <f>SUM(Mountaineer:Greenbrier!I16)</f>
        <v>0</v>
      </c>
      <c r="J15" s="8">
        <f>SUM(Mountaineer:Greenbrier!J16)</f>
        <v>0</v>
      </c>
      <c r="K15" s="22"/>
      <c r="L15" s="8">
        <f>SUM(Mountaineer:Greenbrier!L16)</f>
        <v>2129799.42</v>
      </c>
      <c r="M15" s="8">
        <f>SUM(Mountaineer:Greenbrier!M16)</f>
        <v>-120452.15</v>
      </c>
      <c r="N15" s="8">
        <f>SUM(Mountaineer:Greenbrier!N16)</f>
        <v>-1635204.7</v>
      </c>
      <c r="O15" s="8">
        <f>SUM(Mountaineer:Greenbrier!O16)</f>
        <v>374142.57000000007</v>
      </c>
      <c r="P15" s="22"/>
      <c r="Q15" s="8">
        <f>SUM(Mountaineer:Greenbrier!Q16)</f>
        <v>37414.26</v>
      </c>
      <c r="R15" s="8">
        <f>SUM(Mountaineer:Greenbrier!R16)</f>
        <v>5612.14</v>
      </c>
      <c r="S15" s="8">
        <f>SUM(Mountaineer:Greenbrier!S16)</f>
        <v>31802.12</v>
      </c>
      <c r="T15" s="22"/>
    </row>
    <row r="16" spans="1:31" ht="15" customHeight="1" x14ac:dyDescent="0.25">
      <c r="A16" s="2">
        <f t="shared" si="0"/>
        <v>43701</v>
      </c>
      <c r="B16" s="8">
        <f>SUM(Mountaineer:Greenbrier!B17)</f>
        <v>1972581.82</v>
      </c>
      <c r="C16" s="8">
        <f>SUM(Mountaineer:Greenbrier!C17)</f>
        <v>-43530.25</v>
      </c>
      <c r="D16" s="8">
        <f>SUM(Mountaineer:Greenbrier!D17)</f>
        <v>-1644424.15</v>
      </c>
      <c r="E16" s="8">
        <f>SUM(Mountaineer:Greenbrier!E17)</f>
        <v>284627.42000000004</v>
      </c>
      <c r="F16" s="22"/>
      <c r="G16" s="8">
        <f>SUM(Mountaineer:Greenbrier!G17)</f>
        <v>0</v>
      </c>
      <c r="H16" s="8">
        <f>SUM(Mountaineer:Greenbrier!H17)</f>
        <v>0</v>
      </c>
      <c r="I16" s="8">
        <f>SUM(Mountaineer:Greenbrier!I17)</f>
        <v>0</v>
      </c>
      <c r="J16" s="8">
        <f>SUM(Mountaineer:Greenbrier!J17)</f>
        <v>0</v>
      </c>
      <c r="K16" s="22"/>
      <c r="L16" s="8">
        <f>SUM(Mountaineer:Greenbrier!L17)</f>
        <v>1972581.82</v>
      </c>
      <c r="M16" s="8">
        <f>SUM(Mountaineer:Greenbrier!M17)</f>
        <v>-43530.25</v>
      </c>
      <c r="N16" s="8">
        <f>SUM(Mountaineer:Greenbrier!N17)</f>
        <v>-1644424.15</v>
      </c>
      <c r="O16" s="8">
        <f>SUM(Mountaineer:Greenbrier!O17)</f>
        <v>284627.42000000004</v>
      </c>
      <c r="P16" s="22"/>
      <c r="Q16" s="8">
        <f>SUM(Mountaineer:Greenbrier!Q17)</f>
        <v>28462.74</v>
      </c>
      <c r="R16" s="8">
        <f>SUM(Mountaineer:Greenbrier!R17)</f>
        <v>4269.41</v>
      </c>
      <c r="S16" s="8">
        <f>SUM(Mountaineer:Greenbrier!S17)</f>
        <v>24193.329999999998</v>
      </c>
      <c r="T16" s="22"/>
    </row>
    <row r="17" spans="1:20" ht="15" customHeight="1" x14ac:dyDescent="0.25">
      <c r="A17" s="2">
        <f t="shared" ref="A17:A18" si="1">A16+7</f>
        <v>43708</v>
      </c>
      <c r="B17" s="8">
        <f>SUM(Mountaineer:Greenbrier!B18)</f>
        <v>3669138.4899999998</v>
      </c>
      <c r="C17" s="8">
        <f>SUM(Mountaineer:Greenbrier!C18)</f>
        <v>-83518.89</v>
      </c>
      <c r="D17" s="8">
        <f>SUM(Mountaineer:Greenbrier!D18)</f>
        <v>-2936645.25</v>
      </c>
      <c r="E17" s="8">
        <f>SUM(Mountaineer:Greenbrier!E18)</f>
        <v>648974.34999999963</v>
      </c>
      <c r="F17" s="22"/>
      <c r="G17" s="8">
        <f>SUM(Mountaineer:Greenbrier!G18)</f>
        <v>825645.26</v>
      </c>
      <c r="H17" s="8">
        <f>SUM(Mountaineer:Greenbrier!H18)</f>
        <v>-3376.67</v>
      </c>
      <c r="I17" s="8">
        <f>SUM(Mountaineer:Greenbrier!I18)</f>
        <v>-797233.57000000007</v>
      </c>
      <c r="J17" s="8">
        <f>SUM(Mountaineer:Greenbrier!J18)</f>
        <v>25035.020000000019</v>
      </c>
      <c r="K17" s="22"/>
      <c r="L17" s="8">
        <f>SUM(Mountaineer:Greenbrier!L18)</f>
        <v>4494783.75</v>
      </c>
      <c r="M17" s="8">
        <f>SUM(Mountaineer:Greenbrier!M18)</f>
        <v>-86895.56</v>
      </c>
      <c r="N17" s="8">
        <f>SUM(Mountaineer:Greenbrier!N18)</f>
        <v>-3733878.82</v>
      </c>
      <c r="O17" s="8">
        <f>SUM(Mountaineer:Greenbrier!O18)</f>
        <v>674009.36999999965</v>
      </c>
      <c r="P17" s="22"/>
      <c r="Q17" s="8">
        <f>SUM(Mountaineer:Greenbrier!Q18)</f>
        <v>67400.94</v>
      </c>
      <c r="R17" s="8">
        <f>SUM(Mountaineer:Greenbrier!R18)</f>
        <v>10110.140000000001</v>
      </c>
      <c r="S17" s="8">
        <f>SUM(Mountaineer:Greenbrier!S18)</f>
        <v>57290.8</v>
      </c>
      <c r="T17" s="22"/>
    </row>
    <row r="18" spans="1:20" ht="15" customHeight="1" x14ac:dyDescent="0.25">
      <c r="A18" s="2">
        <f t="shared" si="1"/>
        <v>43715</v>
      </c>
      <c r="B18" s="8">
        <f>SUM(Mountaineer:Greenbrier!B19)</f>
        <v>4164430.4899999998</v>
      </c>
      <c r="C18" s="8">
        <f>SUM(Mountaineer:Greenbrier!C19)</f>
        <v>-121230.7</v>
      </c>
      <c r="D18" s="8">
        <f>SUM(Mountaineer:Greenbrier!D19)</f>
        <v>-2654408.6500000004</v>
      </c>
      <c r="E18" s="8">
        <f>SUM(Mountaineer:Greenbrier!E19)</f>
        <v>1388791.1399999994</v>
      </c>
      <c r="F18" s="22"/>
      <c r="G18" s="8">
        <f>SUM(Mountaineer:Greenbrier!G19)</f>
        <v>1875724.17</v>
      </c>
      <c r="H18" s="8">
        <f>SUM(Mountaineer:Greenbrier!H19)</f>
        <v>-5642.51</v>
      </c>
      <c r="I18" s="8">
        <f>SUM(Mountaineer:Greenbrier!I19)</f>
        <v>-1594628.93</v>
      </c>
      <c r="J18" s="8">
        <f>SUM(Mountaineer:Greenbrier!J19)</f>
        <v>275452.73</v>
      </c>
      <c r="K18" s="22"/>
      <c r="L18" s="8">
        <f>SUM(Mountaineer:Greenbrier!L19)</f>
        <v>6040154.6599999992</v>
      </c>
      <c r="M18" s="8">
        <f>SUM(Mountaineer:Greenbrier!M19)</f>
        <v>-126873.20999999999</v>
      </c>
      <c r="N18" s="8">
        <f>SUM(Mountaineer:Greenbrier!N19)</f>
        <v>-4249037.58</v>
      </c>
      <c r="O18" s="8">
        <f>SUM(Mountaineer:Greenbrier!O19)</f>
        <v>1664243.8699999996</v>
      </c>
      <c r="P18" s="22"/>
      <c r="Q18" s="8">
        <f>SUM(Mountaineer:Greenbrier!Q19)</f>
        <v>166424.39000000001</v>
      </c>
      <c r="R18" s="8">
        <f>SUM(Mountaineer:Greenbrier!R19)</f>
        <v>24963.670000000002</v>
      </c>
      <c r="S18" s="8">
        <f>SUM(Mountaineer:Greenbrier!S19)</f>
        <v>141460.72</v>
      </c>
      <c r="T18" s="22"/>
    </row>
    <row r="19" spans="1:20" ht="15" customHeight="1" x14ac:dyDescent="0.25">
      <c r="A19" s="2">
        <f t="shared" ref="A19:A24" si="2">A18+7</f>
        <v>43722</v>
      </c>
      <c r="B19" s="8">
        <f>SUM(Mountaineer:Greenbrier!B20)</f>
        <v>4360437.58</v>
      </c>
      <c r="C19" s="8">
        <f>SUM(Mountaineer:Greenbrier!C20)</f>
        <v>-105059.46</v>
      </c>
      <c r="D19" s="8">
        <f>SUM(Mountaineer:Greenbrier!D20)</f>
        <v>-3788190.5</v>
      </c>
      <c r="E19" s="8">
        <f>SUM(Mountaineer:Greenbrier!E20)</f>
        <v>467187.62000000023</v>
      </c>
      <c r="F19" s="22"/>
      <c r="G19" s="8">
        <f>SUM(Mountaineer:Greenbrier!G20)</f>
        <v>2081673.26</v>
      </c>
      <c r="H19" s="8">
        <f>SUM(Mountaineer:Greenbrier!H20)</f>
        <v>-3151.33</v>
      </c>
      <c r="I19" s="8">
        <f>SUM(Mountaineer:Greenbrier!I20)</f>
        <v>-1827896.04</v>
      </c>
      <c r="J19" s="8">
        <f>SUM(Mountaineer:Greenbrier!J20)</f>
        <v>250625.89</v>
      </c>
      <c r="K19" s="22"/>
      <c r="L19" s="8">
        <f>SUM(Mountaineer:Greenbrier!L20)</f>
        <v>6442110.8399999999</v>
      </c>
      <c r="M19" s="8">
        <f>SUM(Mountaineer:Greenbrier!M20)</f>
        <v>-108210.79000000001</v>
      </c>
      <c r="N19" s="8">
        <f>SUM(Mountaineer:Greenbrier!N20)</f>
        <v>-5616086.5399999991</v>
      </c>
      <c r="O19" s="8">
        <f>SUM(Mountaineer:Greenbrier!O20)</f>
        <v>717813.51000000024</v>
      </c>
      <c r="P19" s="22"/>
      <c r="Q19" s="8">
        <f>SUM(Mountaineer:Greenbrier!Q20)</f>
        <v>71781.349999999991</v>
      </c>
      <c r="R19" s="8">
        <f>SUM(Mountaineer:Greenbrier!R20)</f>
        <v>10767.2</v>
      </c>
      <c r="S19" s="8">
        <f>SUM(Mountaineer:Greenbrier!S20)</f>
        <v>61014.15</v>
      </c>
      <c r="T19" s="22"/>
    </row>
    <row r="20" spans="1:20" ht="15" customHeight="1" x14ac:dyDescent="0.25">
      <c r="A20" s="2">
        <f t="shared" si="2"/>
        <v>43729</v>
      </c>
      <c r="B20" s="8">
        <f>SUM(Mountaineer:Greenbrier!B21)</f>
        <v>3968157.2200000007</v>
      </c>
      <c r="C20" s="8">
        <f>SUM(Mountaineer:Greenbrier!C21)</f>
        <v>-85239.75</v>
      </c>
      <c r="D20" s="8">
        <f>SUM(Mountaineer:Greenbrier!D21)</f>
        <v>-3517264.5</v>
      </c>
      <c r="E20" s="8">
        <f>SUM(Mountaineer:Greenbrier!E21)</f>
        <v>365652.97000000055</v>
      </c>
      <c r="F20" s="22"/>
      <c r="G20" s="8">
        <f>SUM(Mountaineer:Greenbrier!G21)</f>
        <v>2657668.34</v>
      </c>
      <c r="H20" s="8">
        <f>SUM(Mountaineer:Greenbrier!H21)</f>
        <v>-16856.21</v>
      </c>
      <c r="I20" s="8">
        <f>SUM(Mountaineer:Greenbrier!I21)</f>
        <v>-2442813.08</v>
      </c>
      <c r="J20" s="8">
        <f>SUM(Mountaineer:Greenbrier!J21)</f>
        <v>197999.05000000005</v>
      </c>
      <c r="K20" s="22"/>
      <c r="L20" s="8">
        <f>SUM(Mountaineer:Greenbrier!L21)</f>
        <v>6625825.5600000005</v>
      </c>
      <c r="M20" s="8">
        <f>SUM(Mountaineer:Greenbrier!M21)</f>
        <v>-102095.95999999999</v>
      </c>
      <c r="N20" s="8">
        <f>SUM(Mountaineer:Greenbrier!N21)</f>
        <v>-5960077.5800000001</v>
      </c>
      <c r="O20" s="8">
        <f>SUM(Mountaineer:Greenbrier!O21)</f>
        <v>563652.0200000006</v>
      </c>
      <c r="P20" s="22"/>
      <c r="Q20" s="8">
        <f>SUM(Mountaineer:Greenbrier!Q21)</f>
        <v>56365.200000000004</v>
      </c>
      <c r="R20" s="8">
        <f>SUM(Mountaineer:Greenbrier!R21)</f>
        <v>8454.7800000000007</v>
      </c>
      <c r="S20" s="8">
        <f>SUM(Mountaineer:Greenbrier!S21)</f>
        <v>47910.420000000006</v>
      </c>
      <c r="T20" s="22"/>
    </row>
    <row r="21" spans="1:20" ht="15" customHeight="1" x14ac:dyDescent="0.25">
      <c r="A21" s="2">
        <f t="shared" si="2"/>
        <v>43736</v>
      </c>
      <c r="B21" s="8">
        <f>SUM(Mountaineer:Greenbrier!B22)</f>
        <v>4062958.51</v>
      </c>
      <c r="C21" s="8">
        <f>SUM(Mountaineer:Greenbrier!C22)</f>
        <v>-75214.600000000006</v>
      </c>
      <c r="D21" s="8">
        <f>SUM(Mountaineer:Greenbrier!D22)</f>
        <v>-3487679.6500000004</v>
      </c>
      <c r="E21" s="8">
        <f>SUM(Mountaineer:Greenbrier!E22)</f>
        <v>500064.25999999943</v>
      </c>
      <c r="F21" s="22"/>
      <c r="G21" s="8">
        <f>SUM(Mountaineer:Greenbrier!G22)</f>
        <v>2449027.88</v>
      </c>
      <c r="H21" s="8">
        <f>SUM(Mountaineer:Greenbrier!H22)</f>
        <v>-4315.0200000000004</v>
      </c>
      <c r="I21" s="8">
        <f>SUM(Mountaineer:Greenbrier!I22)</f>
        <v>-2134726.42</v>
      </c>
      <c r="J21" s="8">
        <f>SUM(Mountaineer:Greenbrier!J22)</f>
        <v>309986.43999999994</v>
      </c>
      <c r="K21" s="22"/>
      <c r="L21" s="8">
        <f>SUM(Mountaineer:Greenbrier!L22)</f>
        <v>6511986.3899999997</v>
      </c>
      <c r="M21" s="8">
        <f>SUM(Mountaineer:Greenbrier!M22)</f>
        <v>-79529.62000000001</v>
      </c>
      <c r="N21" s="8">
        <f>SUM(Mountaineer:Greenbrier!N22)</f>
        <v>-5622406.0700000003</v>
      </c>
      <c r="O21" s="8">
        <f>SUM(Mountaineer:Greenbrier!O22)</f>
        <v>810050.69999999937</v>
      </c>
      <c r="P21" s="22"/>
      <c r="Q21" s="8">
        <f>SUM(Mountaineer:Greenbrier!Q22)</f>
        <v>81005.069999999992</v>
      </c>
      <c r="R21" s="8">
        <f>SUM(Mountaineer:Greenbrier!R22)</f>
        <v>12150.77</v>
      </c>
      <c r="S21" s="8">
        <f>SUM(Mountaineer:Greenbrier!S22)</f>
        <v>68854.3</v>
      </c>
      <c r="T21" s="22"/>
    </row>
    <row r="22" spans="1:20" ht="15" customHeight="1" x14ac:dyDescent="0.25">
      <c r="A22" s="2">
        <f t="shared" si="2"/>
        <v>43743</v>
      </c>
      <c r="B22" s="8">
        <f>SUM(Mountaineer:Greenbrier!B23)</f>
        <v>3796242.1699999995</v>
      </c>
      <c r="C22" s="8">
        <f>SUM(Mountaineer:Greenbrier!C23)</f>
        <v>-69126.349999999991</v>
      </c>
      <c r="D22" s="8">
        <f>SUM(Mountaineer:Greenbrier!D23)</f>
        <v>-2908128.5</v>
      </c>
      <c r="E22" s="8">
        <f>SUM(Mountaineer:Greenbrier!E23)</f>
        <v>818987.31999999925</v>
      </c>
      <c r="F22" s="22"/>
      <c r="G22" s="8">
        <f>SUM(Mountaineer:Greenbrier!G23)</f>
        <v>2814708.5300000003</v>
      </c>
      <c r="H22" s="8">
        <f>SUM(Mountaineer:Greenbrier!H23)</f>
        <v>-1278.47</v>
      </c>
      <c r="I22" s="8">
        <f>SUM(Mountaineer:Greenbrier!I23)</f>
        <v>-2359476.9</v>
      </c>
      <c r="J22" s="8">
        <f>SUM(Mountaineer:Greenbrier!J23)</f>
        <v>453953.16000000003</v>
      </c>
      <c r="K22" s="22"/>
      <c r="L22" s="8">
        <f>SUM(Mountaineer:Greenbrier!L23)</f>
        <v>6610950.7000000002</v>
      </c>
      <c r="M22" s="8">
        <f>SUM(Mountaineer:Greenbrier!M23)</f>
        <v>-70404.819999999992</v>
      </c>
      <c r="N22" s="8">
        <f>SUM(Mountaineer:Greenbrier!N23)</f>
        <v>-5267605.4000000004</v>
      </c>
      <c r="O22" s="8">
        <f>SUM(Mountaineer:Greenbrier!O23)</f>
        <v>1272940.4799999993</v>
      </c>
      <c r="P22" s="22"/>
      <c r="Q22" s="8">
        <f>SUM(Mountaineer:Greenbrier!Q23)</f>
        <v>127294.06</v>
      </c>
      <c r="R22" s="8">
        <f>SUM(Mountaineer:Greenbrier!R23)</f>
        <v>19094.11</v>
      </c>
      <c r="S22" s="8">
        <f>SUM(Mountaineer:Greenbrier!S23)</f>
        <v>108199.95</v>
      </c>
      <c r="T22" s="22"/>
    </row>
    <row r="23" spans="1:20" ht="15" customHeight="1" x14ac:dyDescent="0.25">
      <c r="A23" s="2">
        <f t="shared" si="2"/>
        <v>43750</v>
      </c>
      <c r="B23" s="8">
        <f>SUM(Mountaineer:Greenbrier!B24)</f>
        <v>4478463.33</v>
      </c>
      <c r="C23" s="8">
        <f>SUM(Mountaineer:Greenbrier!C24)</f>
        <v>-104915.45</v>
      </c>
      <c r="D23" s="8">
        <f>SUM(Mountaineer:Greenbrier!D24)</f>
        <v>-3425933.8500000006</v>
      </c>
      <c r="E23" s="8">
        <f>SUM(Mountaineer:Greenbrier!E24)</f>
        <v>947614.02999999956</v>
      </c>
      <c r="F23" s="22"/>
      <c r="G23" s="8">
        <f>SUM(Mountaineer:Greenbrier!G24)</f>
        <v>3276906.54</v>
      </c>
      <c r="H23" s="8">
        <f>SUM(Mountaineer:Greenbrier!H24)</f>
        <v>-1687.28</v>
      </c>
      <c r="I23" s="8">
        <f>SUM(Mountaineer:Greenbrier!I24)</f>
        <v>-2868638.44</v>
      </c>
      <c r="J23" s="8">
        <f>SUM(Mountaineer:Greenbrier!J24)</f>
        <v>406580.82000000007</v>
      </c>
      <c r="K23" s="22"/>
      <c r="L23" s="8">
        <f>SUM(Mountaineer:Greenbrier!L24)</f>
        <v>7755369.8699999992</v>
      </c>
      <c r="M23" s="8">
        <f>SUM(Mountaineer:Greenbrier!M24)</f>
        <v>-106602.73</v>
      </c>
      <c r="N23" s="8">
        <f>SUM(Mountaineer:Greenbrier!N24)</f>
        <v>-6294572.29</v>
      </c>
      <c r="O23" s="8">
        <f>SUM(Mountaineer:Greenbrier!O24)</f>
        <v>1354194.8499999996</v>
      </c>
      <c r="P23" s="22"/>
      <c r="Q23" s="8">
        <f>SUM(Mountaineer:Greenbrier!Q24)</f>
        <v>135419.47999999998</v>
      </c>
      <c r="R23" s="8">
        <f>SUM(Mountaineer:Greenbrier!R24)</f>
        <v>20312.919999999998</v>
      </c>
      <c r="S23" s="8">
        <f>SUM(Mountaineer:Greenbrier!S24)</f>
        <v>115106.56</v>
      </c>
      <c r="T23" s="22"/>
    </row>
    <row r="24" spans="1:20" ht="15" customHeight="1" x14ac:dyDescent="0.25">
      <c r="A24" s="2">
        <f t="shared" si="2"/>
        <v>43757</v>
      </c>
      <c r="B24" s="8">
        <f>SUM(Mountaineer:Greenbrier!B25)</f>
        <v>3680379.29</v>
      </c>
      <c r="C24" s="8">
        <f>SUM(Mountaineer:Greenbrier!C25)</f>
        <v>-91225.25</v>
      </c>
      <c r="D24" s="8">
        <f>SUM(Mountaineer:Greenbrier!D25)</f>
        <v>-3374846.25</v>
      </c>
      <c r="E24" s="8">
        <f>SUM(Mountaineer:Greenbrier!E25)</f>
        <v>214307.79000000036</v>
      </c>
      <c r="F24" s="22"/>
      <c r="G24" s="8">
        <f>SUM(Mountaineer:Greenbrier!G25)</f>
        <v>3075283.27</v>
      </c>
      <c r="H24" s="8">
        <f>SUM(Mountaineer:Greenbrier!H25)</f>
        <v>-3662.18</v>
      </c>
      <c r="I24" s="8">
        <f>SUM(Mountaineer:Greenbrier!I25)</f>
        <v>-2707431.5300000003</v>
      </c>
      <c r="J24" s="8">
        <f>SUM(Mountaineer:Greenbrier!J25)</f>
        <v>364189.56000000006</v>
      </c>
      <c r="K24" s="22"/>
      <c r="L24" s="8">
        <f>SUM(Mountaineer:Greenbrier!L25)</f>
        <v>6755662.5600000005</v>
      </c>
      <c r="M24" s="8">
        <f>SUM(Mountaineer:Greenbrier!M25)</f>
        <v>-94887.43</v>
      </c>
      <c r="N24" s="8">
        <f>SUM(Mountaineer:Greenbrier!N25)</f>
        <v>-6082277.7800000003</v>
      </c>
      <c r="O24" s="8">
        <f>SUM(Mountaineer:Greenbrier!O25)</f>
        <v>578497.35000000044</v>
      </c>
      <c r="P24" s="22"/>
      <c r="Q24" s="8">
        <f>SUM(Mountaineer:Greenbrier!Q25)</f>
        <v>57849.729999999996</v>
      </c>
      <c r="R24" s="8">
        <f>SUM(Mountaineer:Greenbrier!R25)</f>
        <v>8677.4599999999991</v>
      </c>
      <c r="S24" s="8">
        <f>SUM(Mountaineer:Greenbrier!S25)</f>
        <v>49172.270000000004</v>
      </c>
      <c r="T24" s="22"/>
    </row>
    <row r="25" spans="1:20" ht="15" customHeight="1" x14ac:dyDescent="0.25">
      <c r="A25" s="2">
        <f t="shared" ref="A25:A42" si="3">A24+7</f>
        <v>43764</v>
      </c>
      <c r="B25" s="8">
        <f>SUM(Mountaineer:Greenbrier!B26)</f>
        <v>4341310.7</v>
      </c>
      <c r="C25" s="8">
        <f>SUM(Mountaineer:Greenbrier!C26)</f>
        <v>-78203.55</v>
      </c>
      <c r="D25" s="8">
        <f>SUM(Mountaineer:Greenbrier!D26)</f>
        <v>-3497281.5</v>
      </c>
      <c r="E25" s="8">
        <f>SUM(Mountaineer:Greenbrier!E26)</f>
        <v>765825.65000000014</v>
      </c>
      <c r="F25" s="22"/>
      <c r="G25" s="8">
        <f>SUM(Mountaineer:Greenbrier!G26)</f>
        <v>3507967.5700000003</v>
      </c>
      <c r="H25" s="8">
        <f>SUM(Mountaineer:Greenbrier!H26)</f>
        <v>-3899.18</v>
      </c>
      <c r="I25" s="8">
        <f>SUM(Mountaineer:Greenbrier!I26)</f>
        <v>-2902286.23</v>
      </c>
      <c r="J25" s="8">
        <f>SUM(Mountaineer:Greenbrier!J26)</f>
        <v>601782.16000000015</v>
      </c>
      <c r="K25" s="22"/>
      <c r="L25" s="8">
        <f>SUM(Mountaineer:Greenbrier!L26)</f>
        <v>7849278.2699999996</v>
      </c>
      <c r="M25" s="8">
        <f>SUM(Mountaineer:Greenbrier!M26)</f>
        <v>-82102.73</v>
      </c>
      <c r="N25" s="8">
        <f>SUM(Mountaineer:Greenbrier!N26)</f>
        <v>-6399567.7300000004</v>
      </c>
      <c r="O25" s="8">
        <f>SUM(Mountaineer:Greenbrier!O26)</f>
        <v>1367607.8100000003</v>
      </c>
      <c r="P25" s="22"/>
      <c r="Q25" s="8">
        <f>SUM(Mountaineer:Greenbrier!Q26)</f>
        <v>136760.76999999999</v>
      </c>
      <c r="R25" s="8">
        <f>SUM(Mountaineer:Greenbrier!R26)</f>
        <v>20514.120000000003</v>
      </c>
      <c r="S25" s="8">
        <f>SUM(Mountaineer:Greenbrier!S26)</f>
        <v>116246.65000000001</v>
      </c>
      <c r="T25" s="22"/>
    </row>
    <row r="26" spans="1:20" ht="15" customHeight="1" x14ac:dyDescent="0.25">
      <c r="A26" s="2">
        <f t="shared" si="3"/>
        <v>43771</v>
      </c>
      <c r="B26" s="8">
        <f>SUM(Mountaineer:Greenbrier!B27)</f>
        <v>4165580.8000000003</v>
      </c>
      <c r="C26" s="8">
        <f>SUM(Mountaineer:Greenbrier!C27)</f>
        <v>-60723.950000000004</v>
      </c>
      <c r="D26" s="8">
        <f>SUM(Mountaineer:Greenbrier!D27)</f>
        <v>-4949697.6500000004</v>
      </c>
      <c r="E26" s="8">
        <f>SUM(Mountaineer:Greenbrier!E27)</f>
        <v>-844840.7999999997</v>
      </c>
      <c r="F26" s="22"/>
      <c r="G26" s="8">
        <f>SUM(Mountaineer:Greenbrier!G27)</f>
        <v>3885783.62</v>
      </c>
      <c r="H26" s="8">
        <f>SUM(Mountaineer:Greenbrier!H27)</f>
        <v>-2845.49</v>
      </c>
      <c r="I26" s="8">
        <f>SUM(Mountaineer:Greenbrier!I27)</f>
        <v>-4454507.87</v>
      </c>
      <c r="J26" s="8">
        <f>SUM(Mountaineer:Greenbrier!J27)</f>
        <v>-571569.74</v>
      </c>
      <c r="K26" s="22"/>
      <c r="L26" s="8">
        <f>SUM(Mountaineer:Greenbrier!L27)</f>
        <v>8051364.4199999999</v>
      </c>
      <c r="M26" s="8">
        <f>SUM(Mountaineer:Greenbrier!M27)</f>
        <v>-63569.440000000002</v>
      </c>
      <c r="N26" s="8">
        <f>SUM(Mountaineer:Greenbrier!N27)</f>
        <v>-9404205.5199999996</v>
      </c>
      <c r="O26" s="8">
        <f>SUM(Mountaineer:Greenbrier!O27)</f>
        <v>-1416410.5399999998</v>
      </c>
      <c r="P26" s="22"/>
      <c r="Q26" s="8">
        <f>SUM(Mountaineer:Greenbrier!Q27)</f>
        <v>-141641.04999999999</v>
      </c>
      <c r="R26" s="8">
        <f>SUM(Mountaineer:Greenbrier!R27)</f>
        <v>-21246.17</v>
      </c>
      <c r="S26" s="8">
        <f>SUM(Mountaineer:Greenbrier!S27)</f>
        <v>-120394.88</v>
      </c>
      <c r="T26" s="22"/>
    </row>
    <row r="27" spans="1:20" ht="15" customHeight="1" x14ac:dyDescent="0.25">
      <c r="A27" s="2">
        <f t="shared" si="3"/>
        <v>43778</v>
      </c>
      <c r="B27" s="8">
        <f>SUM(Mountaineer:Greenbrier!B28)</f>
        <v>4088690.97</v>
      </c>
      <c r="C27" s="8">
        <f>SUM(Mountaineer:Greenbrier!C28)</f>
        <v>-86618.95</v>
      </c>
      <c r="D27" s="8">
        <f>SUM(Mountaineer:Greenbrier!D28)</f>
        <v>-3653201.05</v>
      </c>
      <c r="E27" s="8">
        <f>SUM(Mountaineer:Greenbrier!E28)</f>
        <v>348870.97</v>
      </c>
      <c r="F27" s="22"/>
      <c r="G27" s="8">
        <f>SUM(Mountaineer:Greenbrier!G28)</f>
        <v>4260572.83</v>
      </c>
      <c r="H27" s="8">
        <f>SUM(Mountaineer:Greenbrier!H28)</f>
        <v>-2251.9299999999998</v>
      </c>
      <c r="I27" s="8">
        <f>SUM(Mountaineer:Greenbrier!I28)</f>
        <v>-3682085.0300000003</v>
      </c>
      <c r="J27" s="8">
        <f>SUM(Mountaineer:Greenbrier!J28)</f>
        <v>576235.86999999988</v>
      </c>
      <c r="K27" s="22"/>
      <c r="L27" s="8">
        <f>SUM(Mountaineer:Greenbrier!L28)</f>
        <v>8349263.8000000007</v>
      </c>
      <c r="M27" s="8">
        <f>SUM(Mountaineer:Greenbrier!M28)</f>
        <v>-88870.87999999999</v>
      </c>
      <c r="N27" s="8">
        <f>SUM(Mountaineer:Greenbrier!N28)</f>
        <v>-7335286.0800000001</v>
      </c>
      <c r="O27" s="8">
        <f>SUM(Mountaineer:Greenbrier!O28)</f>
        <v>925106.83999999985</v>
      </c>
      <c r="P27" s="22"/>
      <c r="Q27" s="8">
        <f>SUM(Mountaineer:Greenbrier!Q28)</f>
        <v>92510.71</v>
      </c>
      <c r="R27" s="8">
        <f>SUM(Mountaineer:Greenbrier!R28)</f>
        <v>13876.61</v>
      </c>
      <c r="S27" s="8">
        <f>SUM(Mountaineer:Greenbrier!S28)</f>
        <v>78634.100000000006</v>
      </c>
      <c r="T27" s="22"/>
    </row>
    <row r="28" spans="1:20" ht="15" customHeight="1" x14ac:dyDescent="0.25">
      <c r="A28" s="2">
        <f t="shared" si="3"/>
        <v>43785</v>
      </c>
      <c r="B28" s="8">
        <f>SUM(Mountaineer:Greenbrier!B29)</f>
        <v>3725337.27</v>
      </c>
      <c r="C28" s="8">
        <f>SUM(Mountaineer:Greenbrier!C29)</f>
        <v>-68514.51999999999</v>
      </c>
      <c r="D28" s="8">
        <f>SUM(Mountaineer:Greenbrier!D29)</f>
        <v>-3157431.85</v>
      </c>
      <c r="E28" s="8">
        <f>SUM(Mountaineer:Greenbrier!E29)</f>
        <v>499390.9</v>
      </c>
      <c r="F28" s="22"/>
      <c r="G28" s="8">
        <f>SUM(Mountaineer:Greenbrier!G29)</f>
        <v>3980291.56</v>
      </c>
      <c r="H28" s="8">
        <f>SUM(Mountaineer:Greenbrier!H29)</f>
        <v>-11106.15</v>
      </c>
      <c r="I28" s="8">
        <f>SUM(Mountaineer:Greenbrier!I29)</f>
        <v>-3691718.41</v>
      </c>
      <c r="J28" s="8">
        <f>SUM(Mountaineer:Greenbrier!J29)</f>
        <v>277467.00000000023</v>
      </c>
      <c r="K28" s="22"/>
      <c r="L28" s="8">
        <f>SUM(Mountaineer:Greenbrier!L29)</f>
        <v>7705628.8300000001</v>
      </c>
      <c r="M28" s="8">
        <f>SUM(Mountaineer:Greenbrier!M29)</f>
        <v>-79620.669999999984</v>
      </c>
      <c r="N28" s="8">
        <f>SUM(Mountaineer:Greenbrier!N29)</f>
        <v>-6849150.2599999998</v>
      </c>
      <c r="O28" s="8">
        <f>SUM(Mountaineer:Greenbrier!O29)</f>
        <v>776857.90000000026</v>
      </c>
      <c r="P28" s="22"/>
      <c r="Q28" s="8">
        <f>SUM(Mountaineer:Greenbrier!Q29)</f>
        <v>77685.78</v>
      </c>
      <c r="R28" s="8">
        <f>SUM(Mountaineer:Greenbrier!R29)</f>
        <v>11652.87</v>
      </c>
      <c r="S28" s="8">
        <f>SUM(Mountaineer:Greenbrier!S29)</f>
        <v>66032.91</v>
      </c>
      <c r="T28" s="22"/>
    </row>
    <row r="29" spans="1:20" ht="15" customHeight="1" x14ac:dyDescent="0.25">
      <c r="A29" s="2">
        <f t="shared" si="3"/>
        <v>43792</v>
      </c>
      <c r="B29" s="8">
        <f>SUM(Mountaineer:Greenbrier!B30)</f>
        <v>4001612.08</v>
      </c>
      <c r="C29" s="8">
        <f>SUM(Mountaineer:Greenbrier!C30)</f>
        <v>-77721.34</v>
      </c>
      <c r="D29" s="8">
        <f>SUM(Mountaineer:Greenbrier!D30)</f>
        <v>-4097328.45</v>
      </c>
      <c r="E29" s="8">
        <f>SUM(Mountaineer:Greenbrier!E30)</f>
        <v>-173437.71000000008</v>
      </c>
      <c r="F29" s="22"/>
      <c r="G29" s="8">
        <f>SUM(Mountaineer:Greenbrier!G30)</f>
        <v>3433670.2199999997</v>
      </c>
      <c r="H29" s="8">
        <f>SUM(Mountaineer:Greenbrier!H30)</f>
        <v>-284.3</v>
      </c>
      <c r="I29" s="8">
        <f>SUM(Mountaineer:Greenbrier!I30)</f>
        <v>-3191453.1799999997</v>
      </c>
      <c r="J29" s="8">
        <f>SUM(Mountaineer:Greenbrier!J30)</f>
        <v>241932.74</v>
      </c>
      <c r="K29" s="22"/>
      <c r="L29" s="8">
        <f>SUM(Mountaineer:Greenbrier!L30)</f>
        <v>7435282.2999999998</v>
      </c>
      <c r="M29" s="8">
        <f>SUM(Mountaineer:Greenbrier!M30)</f>
        <v>-78005.64</v>
      </c>
      <c r="N29" s="8">
        <f>SUM(Mountaineer:Greenbrier!N30)</f>
        <v>-7288781.6299999999</v>
      </c>
      <c r="O29" s="8">
        <f>SUM(Mountaineer:Greenbrier!O30)</f>
        <v>68495.029999999912</v>
      </c>
      <c r="P29" s="22"/>
      <c r="Q29" s="8">
        <f>SUM(Mountaineer:Greenbrier!Q30)</f>
        <v>6849.5000000000018</v>
      </c>
      <c r="R29" s="8">
        <f>SUM(Mountaineer:Greenbrier!R30)</f>
        <v>1027.42</v>
      </c>
      <c r="S29" s="8">
        <f>SUM(Mountaineer:Greenbrier!S30)</f>
        <v>5822.0800000000017</v>
      </c>
      <c r="T29" s="22"/>
    </row>
    <row r="30" spans="1:20" ht="15" customHeight="1" x14ac:dyDescent="0.25">
      <c r="A30" s="2">
        <f t="shared" si="3"/>
        <v>43799</v>
      </c>
      <c r="B30" s="8">
        <f>SUM(Mountaineer:Greenbrier!B31)</f>
        <v>4902465.26</v>
      </c>
      <c r="C30" s="8">
        <f>SUM(Mountaineer:Greenbrier!C31)</f>
        <v>-92139.75</v>
      </c>
      <c r="D30" s="8">
        <f>SUM(Mountaineer:Greenbrier!D31)</f>
        <v>-4496772.9000000004</v>
      </c>
      <c r="E30" s="8">
        <f>SUM(Mountaineer:Greenbrier!E31)</f>
        <v>313552.6100000001</v>
      </c>
      <c r="F30" s="22"/>
      <c r="G30" s="8">
        <f>SUM(Mountaineer:Greenbrier!G31)</f>
        <v>4575712.7</v>
      </c>
      <c r="H30" s="8">
        <f>SUM(Mountaineer:Greenbrier!H31)</f>
        <v>-423.37</v>
      </c>
      <c r="I30" s="8">
        <f>SUM(Mountaineer:Greenbrier!I31)</f>
        <v>-4370245.72</v>
      </c>
      <c r="J30" s="8">
        <f>SUM(Mountaineer:Greenbrier!J31)</f>
        <v>205043.6100000001</v>
      </c>
      <c r="K30" s="22"/>
      <c r="L30" s="8">
        <f>SUM(Mountaineer:Greenbrier!L31)</f>
        <v>9478177.9600000009</v>
      </c>
      <c r="M30" s="8">
        <f>SUM(Mountaineer:Greenbrier!M31)</f>
        <v>-92563.12</v>
      </c>
      <c r="N30" s="8">
        <f>SUM(Mountaineer:Greenbrier!N31)</f>
        <v>-8867018.620000001</v>
      </c>
      <c r="O30" s="8">
        <f>SUM(Mountaineer:Greenbrier!O31)</f>
        <v>518596.2200000002</v>
      </c>
      <c r="P30" s="22"/>
      <c r="Q30" s="8">
        <f>SUM(Mountaineer:Greenbrier!Q31)</f>
        <v>51859.63</v>
      </c>
      <c r="R30" s="8">
        <f>SUM(Mountaineer:Greenbrier!R31)</f>
        <v>7778.95</v>
      </c>
      <c r="S30" s="8">
        <f>SUM(Mountaineer:Greenbrier!S31)</f>
        <v>44080.679999999993</v>
      </c>
      <c r="T30" s="22"/>
    </row>
    <row r="31" spans="1:20" ht="15" customHeight="1" x14ac:dyDescent="0.25">
      <c r="A31" s="2">
        <f t="shared" si="3"/>
        <v>43806</v>
      </c>
      <c r="B31" s="8">
        <f>SUM(Mountaineer:Greenbrier!B32)</f>
        <v>4178541.65</v>
      </c>
      <c r="C31" s="8">
        <f>SUM(Mountaineer:Greenbrier!C32)</f>
        <v>-60275.16</v>
      </c>
      <c r="D31" s="8">
        <f>SUM(Mountaineer:Greenbrier!D32)</f>
        <v>-3883979.8000000003</v>
      </c>
      <c r="E31" s="8">
        <f>SUM(Mountaineer:Greenbrier!E32)</f>
        <v>234286.68999999962</v>
      </c>
      <c r="F31" s="22"/>
      <c r="G31" s="8">
        <f>SUM(Mountaineer:Greenbrier!G32)</f>
        <v>3735756.31</v>
      </c>
      <c r="H31" s="8">
        <f>SUM(Mountaineer:Greenbrier!H32)</f>
        <v>-4652</v>
      </c>
      <c r="I31" s="8">
        <f>SUM(Mountaineer:Greenbrier!I32)</f>
        <v>-3493077.9299999997</v>
      </c>
      <c r="J31" s="8">
        <f>SUM(Mountaineer:Greenbrier!J32)</f>
        <v>238026.38000000012</v>
      </c>
      <c r="K31" s="22"/>
      <c r="L31" s="8">
        <f>SUM(Mountaineer:Greenbrier!L32)</f>
        <v>7914297.96</v>
      </c>
      <c r="M31" s="8">
        <f>SUM(Mountaineer:Greenbrier!M32)</f>
        <v>-64927.16</v>
      </c>
      <c r="N31" s="8">
        <f>SUM(Mountaineer:Greenbrier!N32)</f>
        <v>-7377057.7300000004</v>
      </c>
      <c r="O31" s="8">
        <f>SUM(Mountaineer:Greenbrier!O32)</f>
        <v>472313.06999999972</v>
      </c>
      <c r="P31" s="22"/>
      <c r="Q31" s="8">
        <f>SUM(Mountaineer:Greenbrier!Q32)</f>
        <v>47231.310000000005</v>
      </c>
      <c r="R31" s="8">
        <f>SUM(Mountaineer:Greenbrier!R32)</f>
        <v>7084.7000000000007</v>
      </c>
      <c r="S31" s="8">
        <f>SUM(Mountaineer:Greenbrier!S32)</f>
        <v>40146.61</v>
      </c>
      <c r="T31" s="22"/>
    </row>
    <row r="32" spans="1:20" ht="15" customHeight="1" x14ac:dyDescent="0.25">
      <c r="A32" s="2">
        <f t="shared" si="3"/>
        <v>43813</v>
      </c>
      <c r="B32" s="8">
        <f>SUM(Mountaineer:Greenbrier!B33)</f>
        <v>4079226.71</v>
      </c>
      <c r="C32" s="8">
        <f>SUM(Mountaineer:Greenbrier!C33)</f>
        <v>-93740.9</v>
      </c>
      <c r="D32" s="8">
        <f>SUM(Mountaineer:Greenbrier!D33)</f>
        <v>-3996826.9</v>
      </c>
      <c r="E32" s="8">
        <f>SUM(Mountaineer:Greenbrier!E33)</f>
        <v>-11341.089999999596</v>
      </c>
      <c r="F32" s="22"/>
      <c r="G32" s="8">
        <f>SUM(Mountaineer:Greenbrier!G33)</f>
        <v>3461155.5700000003</v>
      </c>
      <c r="H32" s="8">
        <f>SUM(Mountaineer:Greenbrier!H33)</f>
        <v>-1497</v>
      </c>
      <c r="I32" s="8">
        <f>SUM(Mountaineer:Greenbrier!I33)</f>
        <v>-3028329.23</v>
      </c>
      <c r="J32" s="8">
        <f>SUM(Mountaineer:Greenbrier!J33)</f>
        <v>431329.34000000008</v>
      </c>
      <c r="K32" s="22"/>
      <c r="L32" s="8">
        <f>SUM(Mountaineer:Greenbrier!L33)</f>
        <v>7540382.2799999993</v>
      </c>
      <c r="M32" s="8">
        <f>SUM(Mountaineer:Greenbrier!M33)</f>
        <v>-95237.9</v>
      </c>
      <c r="N32" s="8">
        <f>SUM(Mountaineer:Greenbrier!N33)</f>
        <v>-7025156.1299999999</v>
      </c>
      <c r="O32" s="8">
        <f>SUM(Mountaineer:Greenbrier!O33)</f>
        <v>419988.25000000047</v>
      </c>
      <c r="P32" s="22"/>
      <c r="Q32" s="8">
        <f>SUM(Mountaineer:Greenbrier!Q33)</f>
        <v>41998.810000000005</v>
      </c>
      <c r="R32" s="8">
        <f>SUM(Mountaineer:Greenbrier!R33)</f>
        <v>6299.82</v>
      </c>
      <c r="S32" s="8">
        <f>SUM(Mountaineer:Greenbrier!S33)</f>
        <v>35698.99</v>
      </c>
      <c r="T32" s="22"/>
    </row>
    <row r="33" spans="1:20" ht="15" customHeight="1" x14ac:dyDescent="0.25">
      <c r="A33" s="2">
        <f t="shared" si="3"/>
        <v>43820</v>
      </c>
      <c r="B33" s="8">
        <f>SUM(Mountaineer:Greenbrier!B34)</f>
        <v>3890960.93</v>
      </c>
      <c r="C33" s="8">
        <f>SUM(Mountaineer:Greenbrier!C34)</f>
        <v>-96402.94</v>
      </c>
      <c r="D33" s="8">
        <f>SUM(Mountaineer:Greenbrier!D34)</f>
        <v>-3242044.0999999996</v>
      </c>
      <c r="E33" s="8">
        <f>SUM(Mountaineer:Greenbrier!E34)</f>
        <v>552513.89000000036</v>
      </c>
      <c r="F33" s="22"/>
      <c r="G33" s="8">
        <f>SUM(Mountaineer:Greenbrier!G34)</f>
        <v>3245753.9299999997</v>
      </c>
      <c r="H33" s="8">
        <f>SUM(Mountaineer:Greenbrier!H34)</f>
        <v>-330</v>
      </c>
      <c r="I33" s="8">
        <f>SUM(Mountaineer:Greenbrier!I34)</f>
        <v>-3095816.54</v>
      </c>
      <c r="J33" s="8">
        <f>SUM(Mountaineer:Greenbrier!J34)</f>
        <v>149607.3899999999</v>
      </c>
      <c r="K33" s="22"/>
      <c r="L33" s="8">
        <f>SUM(Mountaineer:Greenbrier!L34)</f>
        <v>7136714.8600000003</v>
      </c>
      <c r="M33" s="8">
        <f>SUM(Mountaineer:Greenbrier!M34)</f>
        <v>-96732.94</v>
      </c>
      <c r="N33" s="8">
        <f>SUM(Mountaineer:Greenbrier!N34)</f>
        <v>-6337860.6399999997</v>
      </c>
      <c r="O33" s="8">
        <f>SUM(Mountaineer:Greenbrier!O34)</f>
        <v>702121.28000000026</v>
      </c>
      <c r="P33" s="22"/>
      <c r="Q33" s="8">
        <f>SUM(Mountaineer:Greenbrier!Q34)</f>
        <v>70212.12999999999</v>
      </c>
      <c r="R33" s="8">
        <f>SUM(Mountaineer:Greenbrier!R34)</f>
        <v>10531.820000000002</v>
      </c>
      <c r="S33" s="8">
        <f>SUM(Mountaineer:Greenbrier!S34)</f>
        <v>59680.31</v>
      </c>
      <c r="T33" s="22"/>
    </row>
    <row r="34" spans="1:20" ht="15" customHeight="1" x14ac:dyDescent="0.25">
      <c r="A34" s="2">
        <f t="shared" si="3"/>
        <v>43827</v>
      </c>
      <c r="B34" s="8">
        <f>SUM(Mountaineer:Greenbrier!B35)</f>
        <v>4217857.58</v>
      </c>
      <c r="C34" s="8">
        <f>SUM(Mountaineer:Greenbrier!C35)</f>
        <v>-87361.8</v>
      </c>
      <c r="D34" s="8">
        <f>SUM(Mountaineer:Greenbrier!D35)</f>
        <v>-3665790.85</v>
      </c>
      <c r="E34" s="8">
        <f>SUM(Mountaineer:Greenbrier!E35)</f>
        <v>464704.92999999993</v>
      </c>
      <c r="F34" s="22"/>
      <c r="G34" s="8">
        <f>SUM(Mountaineer:Greenbrier!G35)</f>
        <v>3533080.71</v>
      </c>
      <c r="H34" s="8">
        <f>SUM(Mountaineer:Greenbrier!H35)</f>
        <v>-214</v>
      </c>
      <c r="I34" s="8">
        <f>SUM(Mountaineer:Greenbrier!I35)</f>
        <v>-3269079.24</v>
      </c>
      <c r="J34" s="8">
        <f>SUM(Mountaineer:Greenbrier!J35)</f>
        <v>263787.46999999997</v>
      </c>
      <c r="K34" s="22"/>
      <c r="L34" s="8">
        <f>SUM(Mountaineer:Greenbrier!L35)</f>
        <v>7750938.2899999991</v>
      </c>
      <c r="M34" s="8">
        <f>SUM(Mountaineer:Greenbrier!M35)</f>
        <v>-87575.8</v>
      </c>
      <c r="N34" s="8">
        <f>SUM(Mountaineer:Greenbrier!N35)</f>
        <v>-6934870.0899999999</v>
      </c>
      <c r="O34" s="8">
        <f>SUM(Mountaineer:Greenbrier!O35)</f>
        <v>728492.39999999991</v>
      </c>
      <c r="P34" s="22"/>
      <c r="Q34" s="8">
        <f>SUM(Mountaineer:Greenbrier!Q35)</f>
        <v>72849.25</v>
      </c>
      <c r="R34" s="8">
        <f>SUM(Mountaineer:Greenbrier!R35)</f>
        <v>10927.390000000001</v>
      </c>
      <c r="S34" s="8">
        <f>SUM(Mountaineer:Greenbrier!S35)</f>
        <v>61921.86</v>
      </c>
      <c r="T34" s="22"/>
    </row>
    <row r="35" spans="1:20" ht="15" customHeight="1" x14ac:dyDescent="0.25">
      <c r="A35" s="2">
        <f t="shared" si="3"/>
        <v>43834</v>
      </c>
      <c r="B35" s="8">
        <f>SUM(Mountaineer:Greenbrier!B36)</f>
        <v>4590453.28</v>
      </c>
      <c r="C35" s="8">
        <f>SUM(Mountaineer:Greenbrier!C36)</f>
        <v>-86872.35</v>
      </c>
      <c r="D35" s="8">
        <f>SUM(Mountaineer:Greenbrier!D36)</f>
        <v>-4053070.5</v>
      </c>
      <c r="E35" s="8">
        <f>SUM(Mountaineer:Greenbrier!E36)</f>
        <v>450510.42999999982</v>
      </c>
      <c r="F35" s="22"/>
      <c r="G35" s="8">
        <f>SUM(Mountaineer:Greenbrier!G36)</f>
        <v>4316587.8</v>
      </c>
      <c r="H35" s="8">
        <f>SUM(Mountaineer:Greenbrier!H36)</f>
        <v>-1.6</v>
      </c>
      <c r="I35" s="8">
        <f>SUM(Mountaineer:Greenbrier!I36)</f>
        <v>-3864866.02</v>
      </c>
      <c r="J35" s="8">
        <f>SUM(Mountaineer:Greenbrier!J36)</f>
        <v>451720.17999999993</v>
      </c>
      <c r="K35" s="22"/>
      <c r="L35" s="8">
        <f>SUM(Mountaineer:Greenbrier!L36)</f>
        <v>8907041.0800000001</v>
      </c>
      <c r="M35" s="8">
        <f>SUM(Mountaineer:Greenbrier!M36)</f>
        <v>-86873.950000000012</v>
      </c>
      <c r="N35" s="8">
        <f>SUM(Mountaineer:Greenbrier!N36)</f>
        <v>-7917936.5199999996</v>
      </c>
      <c r="O35" s="8">
        <f>SUM(Mountaineer:Greenbrier!O36)</f>
        <v>902230.60999999975</v>
      </c>
      <c r="P35" s="22"/>
      <c r="Q35" s="8">
        <f>SUM(Mountaineer:Greenbrier!Q36)</f>
        <v>90223.06</v>
      </c>
      <c r="R35" s="8">
        <f>SUM(Mountaineer:Greenbrier!R36)</f>
        <v>13533.449999999999</v>
      </c>
      <c r="S35" s="8">
        <f>SUM(Mountaineer:Greenbrier!S36)</f>
        <v>76689.61</v>
      </c>
      <c r="T35" s="22"/>
    </row>
    <row r="36" spans="1:20" ht="15" customHeight="1" x14ac:dyDescent="0.25">
      <c r="A36" s="2">
        <f t="shared" si="3"/>
        <v>43841</v>
      </c>
      <c r="B36" s="8">
        <f>SUM(Mountaineer:Greenbrier!B37)</f>
        <v>3826715.9400000004</v>
      </c>
      <c r="C36" s="8">
        <f>SUM(Mountaineer:Greenbrier!C37)</f>
        <v>-71132.800000000003</v>
      </c>
      <c r="D36" s="8">
        <f>SUM(Mountaineer:Greenbrier!D37)</f>
        <v>-2747230.2</v>
      </c>
      <c r="E36" s="8">
        <f>SUM(Mountaineer:Greenbrier!E37)</f>
        <v>1008352.9400000003</v>
      </c>
      <c r="F36" s="22"/>
      <c r="G36" s="8">
        <f>SUM(Mountaineer:Greenbrier!G37)</f>
        <v>4785896.0999999996</v>
      </c>
      <c r="H36" s="8">
        <f>SUM(Mountaineer:Greenbrier!H37)</f>
        <v>-4016.52</v>
      </c>
      <c r="I36" s="8">
        <f>SUM(Mountaineer:Greenbrier!I37)</f>
        <v>-4465559.41</v>
      </c>
      <c r="J36" s="8">
        <f>SUM(Mountaineer:Greenbrier!J37)</f>
        <v>316320.16999999993</v>
      </c>
      <c r="K36" s="22"/>
      <c r="L36" s="8">
        <f>SUM(Mountaineer:Greenbrier!L37)</f>
        <v>8612612.0399999991</v>
      </c>
      <c r="M36" s="8">
        <f>SUM(Mountaineer:Greenbrier!M37)</f>
        <v>-75149.320000000007</v>
      </c>
      <c r="N36" s="8">
        <f>SUM(Mountaineer:Greenbrier!N37)</f>
        <v>-7212789.6100000003</v>
      </c>
      <c r="O36" s="8">
        <f>SUM(Mountaineer:Greenbrier!O37)</f>
        <v>1324673.1100000003</v>
      </c>
      <c r="P36" s="22"/>
      <c r="Q36" s="8">
        <f>SUM(Mountaineer:Greenbrier!Q37)</f>
        <v>132467.32</v>
      </c>
      <c r="R36" s="8">
        <f>SUM(Mountaineer:Greenbrier!R37)</f>
        <v>19870.100000000002</v>
      </c>
      <c r="S36" s="8">
        <f>SUM(Mountaineer:Greenbrier!S37)</f>
        <v>112597.22</v>
      </c>
      <c r="T36" s="22"/>
    </row>
    <row r="37" spans="1:20" ht="15" customHeight="1" x14ac:dyDescent="0.25">
      <c r="A37" s="2">
        <f t="shared" si="3"/>
        <v>43848</v>
      </c>
      <c r="B37" s="8">
        <f>SUM(Mountaineer:Greenbrier!B38)</f>
        <v>3589752.73</v>
      </c>
      <c r="C37" s="8">
        <f>SUM(Mountaineer:Greenbrier!C38)</f>
        <v>-76455.149999999994</v>
      </c>
      <c r="D37" s="8">
        <f>SUM(Mountaineer:Greenbrier!D38)</f>
        <v>-3478624.3</v>
      </c>
      <c r="E37" s="8">
        <f>SUM(Mountaineer:Greenbrier!E38)</f>
        <v>34673.279999999912</v>
      </c>
      <c r="F37" s="22"/>
      <c r="G37" s="8">
        <f>SUM(Mountaineer:Greenbrier!G38)</f>
        <v>5326624.01</v>
      </c>
      <c r="H37" s="8">
        <f>SUM(Mountaineer:Greenbrier!H38)</f>
        <v>-47</v>
      </c>
      <c r="I37" s="8">
        <f>SUM(Mountaineer:Greenbrier!I38)</f>
        <v>-5143662.54</v>
      </c>
      <c r="J37" s="8">
        <f>SUM(Mountaineer:Greenbrier!J38)</f>
        <v>182914.46999999974</v>
      </c>
      <c r="K37" s="22"/>
      <c r="L37" s="8">
        <f>SUM(Mountaineer:Greenbrier!L38)</f>
        <v>8916376.7400000002</v>
      </c>
      <c r="M37" s="8">
        <f>SUM(Mountaineer:Greenbrier!M38)</f>
        <v>-76502.149999999994</v>
      </c>
      <c r="N37" s="8">
        <f>SUM(Mountaineer:Greenbrier!N38)</f>
        <v>-8622286.8399999999</v>
      </c>
      <c r="O37" s="8">
        <f>SUM(Mountaineer:Greenbrier!O38)</f>
        <v>217587.74999999965</v>
      </c>
      <c r="P37" s="22"/>
      <c r="Q37" s="8">
        <f>SUM(Mountaineer:Greenbrier!Q38)</f>
        <v>21758.77</v>
      </c>
      <c r="R37" s="8">
        <f>SUM(Mountaineer:Greenbrier!R38)</f>
        <v>3263.8199999999997</v>
      </c>
      <c r="S37" s="8">
        <f>SUM(Mountaineer:Greenbrier!S38)</f>
        <v>18494.95</v>
      </c>
      <c r="T37" s="22"/>
    </row>
    <row r="38" spans="1:20" ht="15" customHeight="1" x14ac:dyDescent="0.25">
      <c r="A38" s="2">
        <f t="shared" si="3"/>
        <v>43855</v>
      </c>
      <c r="B38" s="8">
        <f>SUM(Mountaineer:Greenbrier!B39)</f>
        <v>3653377.63</v>
      </c>
      <c r="C38" s="8">
        <f>SUM(Mountaineer:Greenbrier!C39)</f>
        <v>-39787.699999999997</v>
      </c>
      <c r="D38" s="8">
        <f>SUM(Mountaineer:Greenbrier!D39)</f>
        <v>-3874810.7</v>
      </c>
      <c r="E38" s="8">
        <f>SUM(Mountaineer:Greenbrier!E39)</f>
        <v>-261220.77000000002</v>
      </c>
      <c r="F38" s="22"/>
      <c r="G38" s="8">
        <f>SUM(Mountaineer:Greenbrier!G39)</f>
        <v>5308988.8900000006</v>
      </c>
      <c r="H38" s="8">
        <f>SUM(Mountaineer:Greenbrier!H39)</f>
        <v>-7.5</v>
      </c>
      <c r="I38" s="8">
        <f>SUM(Mountaineer:Greenbrier!I39)</f>
        <v>-5289063.1899999995</v>
      </c>
      <c r="J38" s="8">
        <f>SUM(Mountaineer:Greenbrier!J39)</f>
        <v>19918.200000000186</v>
      </c>
      <c r="K38" s="22"/>
      <c r="L38" s="8">
        <f>SUM(Mountaineer:Greenbrier!L39)</f>
        <v>8962366.5199999996</v>
      </c>
      <c r="M38" s="8">
        <f>SUM(Mountaineer:Greenbrier!M39)</f>
        <v>-39795.199999999997</v>
      </c>
      <c r="N38" s="8">
        <f>SUM(Mountaineer:Greenbrier!N39)</f>
        <v>-9163873.8900000006</v>
      </c>
      <c r="O38" s="8">
        <f>SUM(Mountaineer:Greenbrier!O39)</f>
        <v>-241302.56999999983</v>
      </c>
      <c r="P38" s="22"/>
      <c r="Q38" s="8">
        <f>SUM(Mountaineer:Greenbrier!Q39)</f>
        <v>-24130.25</v>
      </c>
      <c r="R38" s="8">
        <f>SUM(Mountaineer:Greenbrier!R39)</f>
        <v>-3619.54</v>
      </c>
      <c r="S38" s="8">
        <f>SUM(Mountaineer:Greenbrier!S39)</f>
        <v>-20510.710000000003</v>
      </c>
      <c r="T38" s="22"/>
    </row>
    <row r="39" spans="1:20" ht="15" customHeight="1" x14ac:dyDescent="0.25">
      <c r="A39" s="2">
        <f t="shared" si="3"/>
        <v>43862</v>
      </c>
      <c r="B39" s="8">
        <f>SUM(Mountaineer:Greenbrier!B40)</f>
        <v>3982319.12</v>
      </c>
      <c r="C39" s="8">
        <f>SUM(Mountaineer:Greenbrier!C40)</f>
        <v>-40796.47</v>
      </c>
      <c r="D39" s="8">
        <f>SUM(Mountaineer:Greenbrier!D40)</f>
        <v>-2887344.76</v>
      </c>
      <c r="E39" s="8">
        <f>SUM(Mountaineer:Greenbrier!E40)</f>
        <v>1054177.8900000001</v>
      </c>
      <c r="F39" s="22"/>
      <c r="G39" s="8">
        <f>SUM(Mountaineer:Greenbrier!G40)</f>
        <v>4873082.3800000008</v>
      </c>
      <c r="H39" s="8">
        <f>SUM(Mountaineer:Greenbrier!H40)</f>
        <v>-236</v>
      </c>
      <c r="I39" s="8">
        <f>SUM(Mountaineer:Greenbrier!I40)</f>
        <v>-4478940.07</v>
      </c>
      <c r="J39" s="8">
        <f>SUM(Mountaineer:Greenbrier!J40)</f>
        <v>393906.31000000029</v>
      </c>
      <c r="K39" s="22"/>
      <c r="L39" s="8">
        <f>SUM(Mountaineer:Greenbrier!L40)</f>
        <v>8855401.5</v>
      </c>
      <c r="M39" s="8">
        <f>SUM(Mountaineer:Greenbrier!M40)</f>
        <v>-41032.47</v>
      </c>
      <c r="N39" s="8">
        <f>SUM(Mountaineer:Greenbrier!N40)</f>
        <v>-7366284.8300000001</v>
      </c>
      <c r="O39" s="8">
        <f>SUM(Mountaineer:Greenbrier!O40)</f>
        <v>1448084.2000000004</v>
      </c>
      <c r="P39" s="22"/>
      <c r="Q39" s="8">
        <f>SUM(Mountaineer:Greenbrier!Q40)</f>
        <v>144808.43</v>
      </c>
      <c r="R39" s="8">
        <f>SUM(Mountaineer:Greenbrier!R40)</f>
        <v>21721.26</v>
      </c>
      <c r="S39" s="8">
        <f>SUM(Mountaineer:Greenbrier!S40)</f>
        <v>123087.17000000001</v>
      </c>
      <c r="T39" s="22"/>
    </row>
    <row r="40" spans="1:20" ht="15" customHeight="1" x14ac:dyDescent="0.25">
      <c r="A40" s="2">
        <f t="shared" si="3"/>
        <v>43869</v>
      </c>
      <c r="B40" s="8">
        <f>SUM(Mountaineer:Greenbrier!B41)</f>
        <v>3382353.7199999997</v>
      </c>
      <c r="C40" s="8">
        <f>SUM(Mountaineer:Greenbrier!C41)</f>
        <v>-46348.69</v>
      </c>
      <c r="D40" s="8">
        <f>SUM(Mountaineer:Greenbrier!D41)</f>
        <v>-4821943.66</v>
      </c>
      <c r="E40" s="8">
        <f>SUM(Mountaineer:Greenbrier!E41)</f>
        <v>-1485938.63</v>
      </c>
      <c r="F40" s="22"/>
      <c r="G40" s="8">
        <f>SUM(Mountaineer:Greenbrier!G41)</f>
        <v>6909291.0700000003</v>
      </c>
      <c r="H40" s="8">
        <f>SUM(Mountaineer:Greenbrier!H41)</f>
        <v>-49.54</v>
      </c>
      <c r="I40" s="8">
        <f>SUM(Mountaineer:Greenbrier!I41)</f>
        <v>-7645275.3300000001</v>
      </c>
      <c r="J40" s="8">
        <f>SUM(Mountaineer:Greenbrier!J41)</f>
        <v>-736033.80000000051</v>
      </c>
      <c r="K40" s="22"/>
      <c r="L40" s="8">
        <f>SUM(Mountaineer:Greenbrier!L41)</f>
        <v>10291644.789999999</v>
      </c>
      <c r="M40" s="8">
        <f>SUM(Mountaineer:Greenbrier!M41)</f>
        <v>-46398.229999999996</v>
      </c>
      <c r="N40" s="8">
        <f>SUM(Mountaineer:Greenbrier!N41)</f>
        <v>-12467218.990000002</v>
      </c>
      <c r="O40" s="8">
        <f>SUM(Mountaineer:Greenbrier!O41)</f>
        <v>-2221972.4300000006</v>
      </c>
      <c r="P40" s="22"/>
      <c r="Q40" s="8">
        <f>SUM(Mountaineer:Greenbrier!Q41)</f>
        <v>-222197.25</v>
      </c>
      <c r="R40" s="8">
        <f>SUM(Mountaineer:Greenbrier!R41)</f>
        <v>-33329.58</v>
      </c>
      <c r="S40" s="8">
        <f>SUM(Mountaineer:Greenbrier!S41)</f>
        <v>-188867.67</v>
      </c>
      <c r="T40" s="22"/>
    </row>
    <row r="41" spans="1:20" ht="15" customHeight="1" x14ac:dyDescent="0.25">
      <c r="A41" s="2">
        <f t="shared" si="3"/>
        <v>43876</v>
      </c>
      <c r="B41" s="8">
        <f>SUM(Mountaineer:Greenbrier!B42)</f>
        <v>2847333.4699999997</v>
      </c>
      <c r="C41" s="8">
        <f>SUM(Mountaineer:Greenbrier!C42)</f>
        <v>-51154.939999999995</v>
      </c>
      <c r="D41" s="8">
        <f>SUM(Mountaineer:Greenbrier!D42)</f>
        <v>-2906281.29</v>
      </c>
      <c r="E41" s="8">
        <f>SUM(Mountaineer:Greenbrier!E42)</f>
        <v>-110102.76000000001</v>
      </c>
      <c r="F41" s="22"/>
      <c r="G41" s="8">
        <f>SUM(Mountaineer:Greenbrier!G42)</f>
        <v>5989377.9199999999</v>
      </c>
      <c r="H41" s="8">
        <f>SUM(Mountaineer:Greenbrier!H42)</f>
        <v>-356</v>
      </c>
      <c r="I41" s="8">
        <f>SUM(Mountaineer:Greenbrier!I42)</f>
        <v>-5601188.6299999999</v>
      </c>
      <c r="J41" s="8">
        <f>SUM(Mountaineer:Greenbrier!J42)</f>
        <v>387833.2899999998</v>
      </c>
      <c r="K41" s="22"/>
      <c r="L41" s="8">
        <f>SUM(Mountaineer:Greenbrier!L42)</f>
        <v>8836711.3900000006</v>
      </c>
      <c r="M41" s="8">
        <f>SUM(Mountaineer:Greenbrier!M42)</f>
        <v>-51510.939999999995</v>
      </c>
      <c r="N41" s="8">
        <f>SUM(Mountaineer:Greenbrier!N42)</f>
        <v>-8507469.9199999999</v>
      </c>
      <c r="O41" s="8">
        <f>SUM(Mountaineer:Greenbrier!O42)</f>
        <v>277730.5299999998</v>
      </c>
      <c r="P41" s="22"/>
      <c r="Q41" s="8">
        <f>SUM(Mountaineer:Greenbrier!Q42)</f>
        <v>27773.059999999998</v>
      </c>
      <c r="R41" s="8">
        <f>SUM(Mountaineer:Greenbrier!R42)</f>
        <v>4165.97</v>
      </c>
      <c r="S41" s="8">
        <f>SUM(Mountaineer:Greenbrier!S42)</f>
        <v>23607.09</v>
      </c>
      <c r="T41" s="22"/>
    </row>
    <row r="42" spans="1:20" ht="15" customHeight="1" x14ac:dyDescent="0.25">
      <c r="A42" s="2">
        <f t="shared" si="3"/>
        <v>43883</v>
      </c>
      <c r="B42" s="8">
        <f>SUM(Mountaineer:Greenbrier!B43)</f>
        <v>2914759.93</v>
      </c>
      <c r="C42" s="8">
        <f>SUM(Mountaineer:Greenbrier!C43)</f>
        <v>-18179.080000000002</v>
      </c>
      <c r="D42" s="8">
        <f>SUM(Mountaineer:Greenbrier!D43)</f>
        <v>-2486473.73</v>
      </c>
      <c r="E42" s="8">
        <f>SUM(Mountaineer:Greenbrier!E43)</f>
        <v>410107.12</v>
      </c>
      <c r="F42" s="22"/>
      <c r="G42" s="8">
        <f>SUM(Mountaineer:Greenbrier!G43)</f>
        <v>6825759.9199999999</v>
      </c>
      <c r="H42" s="8">
        <f>SUM(Mountaineer:Greenbrier!H43)</f>
        <v>-25</v>
      </c>
      <c r="I42" s="8">
        <f>SUM(Mountaineer:Greenbrier!I43)</f>
        <v>-6452968.0300000003</v>
      </c>
      <c r="J42" s="8">
        <f>SUM(Mountaineer:Greenbrier!J43)</f>
        <v>372766.8899999992</v>
      </c>
      <c r="K42" s="22"/>
      <c r="L42" s="8">
        <f>SUM(Mountaineer:Greenbrier!L43)</f>
        <v>9740519.8499999996</v>
      </c>
      <c r="M42" s="8">
        <f>SUM(Mountaineer:Greenbrier!M43)</f>
        <v>-18204.080000000002</v>
      </c>
      <c r="N42" s="8">
        <f>SUM(Mountaineer:Greenbrier!N43)</f>
        <v>-8939441.7599999998</v>
      </c>
      <c r="O42" s="8">
        <f>SUM(Mountaineer:Greenbrier!O43)</f>
        <v>782874.00999999919</v>
      </c>
      <c r="P42" s="22"/>
      <c r="Q42" s="8">
        <f>SUM(Mountaineer:Greenbrier!Q43)</f>
        <v>78287.399999999994</v>
      </c>
      <c r="R42" s="8">
        <f>SUM(Mountaineer:Greenbrier!R43)</f>
        <v>11743.11</v>
      </c>
      <c r="S42" s="8">
        <f>SUM(Mountaineer:Greenbrier!S43)</f>
        <v>66544.290000000008</v>
      </c>
      <c r="T42" s="22"/>
    </row>
    <row r="43" spans="1:20" ht="15" customHeight="1" x14ac:dyDescent="0.25">
      <c r="F43" s="16"/>
      <c r="K43" s="16"/>
      <c r="P43" s="16"/>
      <c r="T43" s="16"/>
    </row>
    <row r="44" spans="1:20" ht="15" customHeight="1" thickBot="1" x14ac:dyDescent="0.3">
      <c r="B44" s="9">
        <f>SUM(B9:B43)</f>
        <v>116572302.28</v>
      </c>
      <c r="C44" s="9">
        <f>SUM(C9:C43)</f>
        <v>-2380980.02</v>
      </c>
      <c r="D44" s="9">
        <f>SUM(D9:D43)</f>
        <v>-104029128.94</v>
      </c>
      <c r="E44" s="9">
        <f>SUM(E9:E43)</f>
        <v>10162193.319999997</v>
      </c>
      <c r="F44" s="17"/>
      <c r="G44" s="9">
        <f>SUM(G9:G43)</f>
        <v>101011990.36000001</v>
      </c>
      <c r="H44" s="9">
        <f>SUM(H9:H43)</f>
        <v>-72212.250000000015</v>
      </c>
      <c r="I44" s="9">
        <f>SUM(I9:I43)</f>
        <v>-94855706.359999999</v>
      </c>
      <c r="J44" s="9">
        <f>SUM(J9:J43)</f>
        <v>6084071.7499999981</v>
      </c>
      <c r="K44" s="17"/>
      <c r="L44" s="9">
        <f>SUM(L9:L43)</f>
        <v>217584292.64000002</v>
      </c>
      <c r="M44" s="9">
        <f>SUM(M9:M43)</f>
        <v>-2453192.2699999996</v>
      </c>
      <c r="N44" s="9">
        <f>SUM(N9:N43)</f>
        <v>-198884835.30000001</v>
      </c>
      <c r="O44" s="9">
        <f>SUM(O9:O43)</f>
        <v>16246265.07</v>
      </c>
      <c r="P44" s="17"/>
      <c r="Q44" s="9">
        <f>SUM(Q9:Q43)</f>
        <v>1624626.5399999998</v>
      </c>
      <c r="R44" s="9">
        <f>SUM(R9:R43)</f>
        <v>243694.01000000013</v>
      </c>
      <c r="S44" s="9">
        <f>SUM(S9:S43)</f>
        <v>1380932.5300000003</v>
      </c>
      <c r="T44" s="17"/>
    </row>
    <row r="45" spans="1:20" ht="15" customHeight="1" thickTop="1" x14ac:dyDescent="0.25">
      <c r="F45" s="16"/>
      <c r="I45" s="16"/>
    </row>
    <row r="46" spans="1:20" ht="15" customHeight="1" x14ac:dyDescent="0.25">
      <c r="A46" s="15" t="s">
        <v>14</v>
      </c>
      <c r="F46" s="16"/>
      <c r="I46" s="16"/>
    </row>
    <row r="47" spans="1:20" ht="15" customHeight="1" x14ac:dyDescent="0.25">
      <c r="A47" s="15" t="s">
        <v>13</v>
      </c>
      <c r="F47" s="16"/>
      <c r="I47" s="16"/>
    </row>
  </sheetData>
  <mergeCells count="7">
    <mergeCell ref="B6:E6"/>
    <mergeCell ref="G6:J6"/>
    <mergeCell ref="L6:O6"/>
    <mergeCell ref="A1:S1"/>
    <mergeCell ref="A2:S2"/>
    <mergeCell ref="A3:S3"/>
    <mergeCell ref="A4:S4"/>
  </mergeCells>
  <pageMargins left="0.25" right="0.5" top="0.25" bottom="0.25" header="0" footer="0"/>
  <pageSetup paperSize="5"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Normal="100" workbookViewId="0">
      <pane ySplit="7" topLeftCell="A20" activePane="bottomLeft" state="frozen"/>
      <selection activeCell="A4" sqref="A4:S4"/>
      <selection pane="bottomLeft" activeCell="Q43" sqref="Q43"/>
    </sheetView>
  </sheetViews>
  <sheetFormatPr defaultColWidth="10.7109375" defaultRowHeight="15" customHeight="1" x14ac:dyDescent="0.25"/>
  <cols>
    <col min="1" max="1" width="10.85546875" style="2" bestFit="1" customWidth="1"/>
    <col min="2" max="5" width="15.7109375" style="1" customWidth="1"/>
    <col min="6" max="6" width="4.7109375" style="16" customWidth="1"/>
    <col min="7" max="10" width="15.7109375" style="1" customWidth="1"/>
    <col min="11" max="11" width="4.7109375" style="16" customWidth="1"/>
    <col min="12" max="15" width="15.7109375" style="1" customWidth="1"/>
    <col min="16" max="16" width="4.7109375" style="16" customWidth="1"/>
    <col min="17" max="17" width="15.7109375" style="1" customWidth="1"/>
    <col min="18" max="19" width="14.7109375" style="1" customWidth="1"/>
    <col min="20" max="16384" width="10.7109375" style="1"/>
  </cols>
  <sheetData>
    <row r="1" spans="1:19" ht="15" customHeight="1" x14ac:dyDescent="0.25">
      <c r="A1" s="32" t="s">
        <v>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" customHeight="1" x14ac:dyDescent="0.25">
      <c r="A3" s="24"/>
      <c r="B3" s="29" t="s">
        <v>20</v>
      </c>
      <c r="C3" s="29"/>
      <c r="D3" s="29"/>
      <c r="E3" s="29"/>
      <c r="F3" s="18"/>
      <c r="G3" s="29" t="s">
        <v>22</v>
      </c>
      <c r="H3" s="29"/>
      <c r="I3" s="29"/>
      <c r="J3" s="29"/>
      <c r="K3" s="18"/>
      <c r="L3" s="29" t="s">
        <v>21</v>
      </c>
      <c r="M3" s="29"/>
      <c r="N3" s="29"/>
      <c r="O3" s="29"/>
      <c r="P3" s="24"/>
    </row>
    <row r="4" spans="1:19" s="6" customFormat="1" ht="25.5" x14ac:dyDescent="0.2">
      <c r="A4" s="3"/>
      <c r="B4" s="5" t="s">
        <v>0</v>
      </c>
      <c r="C4" s="4" t="s">
        <v>2</v>
      </c>
      <c r="D4" s="5" t="s">
        <v>1</v>
      </c>
      <c r="E4" s="5" t="s">
        <v>8</v>
      </c>
      <c r="F4" s="19"/>
      <c r="G4" s="5" t="s">
        <v>0</v>
      </c>
      <c r="H4" s="4" t="s">
        <v>2</v>
      </c>
      <c r="I4" s="5" t="s">
        <v>1</v>
      </c>
      <c r="J4" s="5" t="s">
        <v>8</v>
      </c>
      <c r="K4" s="19"/>
      <c r="L4" s="5" t="s">
        <v>0</v>
      </c>
      <c r="M4" s="4" t="s">
        <v>2</v>
      </c>
      <c r="N4" s="5" t="s">
        <v>1</v>
      </c>
      <c r="O4" s="5" t="s">
        <v>8</v>
      </c>
      <c r="P4" s="19"/>
      <c r="Q4" s="5" t="s">
        <v>10</v>
      </c>
      <c r="R4" s="5" t="s">
        <v>11</v>
      </c>
      <c r="S4" s="5" t="s">
        <v>12</v>
      </c>
    </row>
    <row r="6" spans="1:19" ht="15" customHeight="1" x14ac:dyDescent="0.25">
      <c r="A6" s="2" t="s">
        <v>18</v>
      </c>
      <c r="B6" s="7">
        <v>18749976.959999997</v>
      </c>
      <c r="C6" s="7">
        <v>-505751.72999999992</v>
      </c>
      <c r="D6" s="7">
        <v>-16612663.949999997</v>
      </c>
      <c r="E6" s="7">
        <v>1631561.2799999996</v>
      </c>
      <c r="F6" s="17"/>
      <c r="G6" s="28">
        <v>0</v>
      </c>
      <c r="H6" s="28">
        <v>0</v>
      </c>
      <c r="I6" s="28">
        <v>0</v>
      </c>
      <c r="J6" s="28">
        <v>0</v>
      </c>
      <c r="K6" s="17"/>
      <c r="L6" s="7">
        <v>18749976.959999997</v>
      </c>
      <c r="M6" s="7">
        <v>-505751.72999999992</v>
      </c>
      <c r="N6" s="7">
        <v>-16612663.949999997</v>
      </c>
      <c r="O6" s="7">
        <v>1631561.2799999996</v>
      </c>
      <c r="P6" s="17"/>
      <c r="Q6" s="7">
        <v>163156.14999999997</v>
      </c>
      <c r="R6" s="7">
        <v>24473.479999999996</v>
      </c>
      <c r="S6" s="7">
        <v>138682.66999999998</v>
      </c>
    </row>
    <row r="8" spans="1:19" ht="15" customHeight="1" x14ac:dyDescent="0.25">
      <c r="A8" s="33" t="s">
        <v>19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19" ht="15" customHeight="1" x14ac:dyDescent="0.25">
      <c r="A9" s="21"/>
      <c r="B9" s="21"/>
      <c r="C9" s="21"/>
      <c r="D9" s="21"/>
      <c r="E9" s="21"/>
      <c r="F9" s="21"/>
      <c r="G9" s="25"/>
      <c r="H9" s="25"/>
      <c r="I9" s="25"/>
      <c r="J9" s="25"/>
      <c r="K9" s="25"/>
      <c r="L9" s="25"/>
      <c r="M9" s="25"/>
      <c r="N9" s="25"/>
      <c r="O9" s="25"/>
      <c r="P9" s="25"/>
      <c r="Q9" s="21"/>
      <c r="R9" s="21"/>
      <c r="S9" s="21"/>
    </row>
    <row r="10" spans="1:19" ht="15" customHeight="1" x14ac:dyDescent="0.25">
      <c r="A10" s="2" t="s">
        <v>9</v>
      </c>
      <c r="B10" s="7">
        <v>276783.25</v>
      </c>
      <c r="C10" s="7">
        <v>-4339.7</v>
      </c>
      <c r="D10" s="7">
        <v>-250411.15</v>
      </c>
      <c r="E10" s="7">
        <f>SUM(B10:D10)</f>
        <v>22032.399999999994</v>
      </c>
      <c r="F10" s="17"/>
      <c r="G10" s="7">
        <v>0</v>
      </c>
      <c r="H10" s="7">
        <v>0</v>
      </c>
      <c r="I10" s="7">
        <v>0</v>
      </c>
      <c r="J10" s="7">
        <f>SUM(G10:I10)</f>
        <v>0</v>
      </c>
      <c r="K10" s="17"/>
      <c r="L10" s="7">
        <f>B10+G10</f>
        <v>276783.25</v>
      </c>
      <c r="M10" s="7">
        <f t="shared" ref="M10:O24" si="0">C10+H10</f>
        <v>-4339.7</v>
      </c>
      <c r="N10" s="7">
        <f t="shared" si="0"/>
        <v>-250411.15</v>
      </c>
      <c r="O10" s="7">
        <f>E10+J10</f>
        <v>22032.399999999994</v>
      </c>
      <c r="P10" s="7"/>
      <c r="Q10" s="7">
        <f t="shared" ref="Q10:Q24" si="1">ROUND(O10*0.1,2)</f>
        <v>2203.2399999999998</v>
      </c>
      <c r="R10" s="7">
        <f t="shared" ref="R10:R24" si="2">ROUND(Q10*0.15,2)</f>
        <v>330.49</v>
      </c>
      <c r="S10" s="7">
        <f t="shared" ref="S10:S24" si="3">ROUND(Q10*0.85,2)</f>
        <v>1872.75</v>
      </c>
    </row>
    <row r="11" spans="1:19" ht="15" customHeight="1" x14ac:dyDescent="0.25">
      <c r="A11" s="2">
        <v>43659</v>
      </c>
      <c r="B11" s="8">
        <v>149013.54</v>
      </c>
      <c r="C11" s="8">
        <v>-3235</v>
      </c>
      <c r="D11" s="8">
        <v>-152728.29999999999</v>
      </c>
      <c r="E11" s="8">
        <f t="shared" ref="E11:E24" si="4">SUM(B11:D11)</f>
        <v>-6949.7599999999802</v>
      </c>
      <c r="F11" s="22"/>
      <c r="G11" s="8">
        <v>0</v>
      </c>
      <c r="H11" s="8">
        <v>0</v>
      </c>
      <c r="I11" s="8">
        <v>0</v>
      </c>
      <c r="J11" s="8">
        <f t="shared" ref="J11:J24" si="5">SUM(G11:I11)</f>
        <v>0</v>
      </c>
      <c r="K11" s="22"/>
      <c r="L11" s="8">
        <f>B11+G11</f>
        <v>149013.54</v>
      </c>
      <c r="M11" s="8">
        <f t="shared" si="0"/>
        <v>-3235</v>
      </c>
      <c r="N11" s="8">
        <f t="shared" si="0"/>
        <v>-152728.29999999999</v>
      </c>
      <c r="O11" s="8">
        <f>E11+J11</f>
        <v>-6949.7599999999802</v>
      </c>
      <c r="P11" s="8"/>
      <c r="Q11" s="8">
        <f t="shared" si="1"/>
        <v>-694.98</v>
      </c>
      <c r="R11" s="8">
        <f t="shared" si="2"/>
        <v>-104.25</v>
      </c>
      <c r="S11" s="8">
        <f t="shared" si="3"/>
        <v>-590.73</v>
      </c>
    </row>
    <row r="12" spans="1:19" ht="15" customHeight="1" x14ac:dyDescent="0.25">
      <c r="A12" s="2">
        <f t="shared" ref="A12:A17" si="6">A11+7</f>
        <v>43666</v>
      </c>
      <c r="B12" s="8">
        <v>275872.3</v>
      </c>
      <c r="C12" s="8">
        <v>-3689.5</v>
      </c>
      <c r="D12" s="8">
        <v>-252036.7</v>
      </c>
      <c r="E12" s="8">
        <f t="shared" si="4"/>
        <v>20146.099999999977</v>
      </c>
      <c r="F12" s="22"/>
      <c r="G12" s="8">
        <v>0</v>
      </c>
      <c r="H12" s="8">
        <v>0</v>
      </c>
      <c r="I12" s="8">
        <v>0</v>
      </c>
      <c r="J12" s="8">
        <f t="shared" si="5"/>
        <v>0</v>
      </c>
      <c r="K12" s="22"/>
      <c r="L12" s="8">
        <f t="shared" ref="L12:L24" si="7">B12+G12</f>
        <v>275872.3</v>
      </c>
      <c r="M12" s="8">
        <f t="shared" si="0"/>
        <v>-3689.5</v>
      </c>
      <c r="N12" s="8">
        <f t="shared" si="0"/>
        <v>-252036.7</v>
      </c>
      <c r="O12" s="8">
        <f t="shared" si="0"/>
        <v>20146.099999999977</v>
      </c>
      <c r="P12" s="8"/>
      <c r="Q12" s="8">
        <f t="shared" si="1"/>
        <v>2014.61</v>
      </c>
      <c r="R12" s="8">
        <f t="shared" si="2"/>
        <v>302.19</v>
      </c>
      <c r="S12" s="8">
        <f t="shared" si="3"/>
        <v>1712.42</v>
      </c>
    </row>
    <row r="13" spans="1:19" ht="15" customHeight="1" x14ac:dyDescent="0.25">
      <c r="A13" s="2">
        <f t="shared" si="6"/>
        <v>43673</v>
      </c>
      <c r="B13" s="8">
        <v>327883.84999999998</v>
      </c>
      <c r="C13" s="8">
        <v>-3371</v>
      </c>
      <c r="D13" s="8">
        <v>-283325</v>
      </c>
      <c r="E13" s="8">
        <f t="shared" si="4"/>
        <v>41187.849999999977</v>
      </c>
      <c r="F13" s="22"/>
      <c r="G13" s="8">
        <v>0</v>
      </c>
      <c r="H13" s="8">
        <v>0</v>
      </c>
      <c r="I13" s="8">
        <v>0</v>
      </c>
      <c r="J13" s="8">
        <f t="shared" si="5"/>
        <v>0</v>
      </c>
      <c r="K13" s="22"/>
      <c r="L13" s="8">
        <f t="shared" si="7"/>
        <v>327883.84999999998</v>
      </c>
      <c r="M13" s="8">
        <f t="shared" si="0"/>
        <v>-3371</v>
      </c>
      <c r="N13" s="8">
        <f t="shared" si="0"/>
        <v>-283325</v>
      </c>
      <c r="O13" s="8">
        <f t="shared" si="0"/>
        <v>41187.849999999977</v>
      </c>
      <c r="P13" s="8"/>
      <c r="Q13" s="8">
        <f t="shared" si="1"/>
        <v>4118.79</v>
      </c>
      <c r="R13" s="8">
        <f t="shared" si="2"/>
        <v>617.82000000000005</v>
      </c>
      <c r="S13" s="8">
        <f t="shared" si="3"/>
        <v>3500.97</v>
      </c>
    </row>
    <row r="14" spans="1:19" ht="15" customHeight="1" x14ac:dyDescent="0.25">
      <c r="A14" s="2">
        <f t="shared" si="6"/>
        <v>43680</v>
      </c>
      <c r="B14" s="8">
        <v>402992.6</v>
      </c>
      <c r="C14" s="8">
        <v>-7583</v>
      </c>
      <c r="D14" s="8">
        <v>-362281.25</v>
      </c>
      <c r="E14" s="8">
        <f t="shared" si="4"/>
        <v>33128.349999999977</v>
      </c>
      <c r="F14" s="22"/>
      <c r="G14" s="8">
        <v>0</v>
      </c>
      <c r="H14" s="8">
        <v>0</v>
      </c>
      <c r="I14" s="8">
        <v>0</v>
      </c>
      <c r="J14" s="8">
        <f t="shared" si="5"/>
        <v>0</v>
      </c>
      <c r="K14" s="22"/>
      <c r="L14" s="8">
        <f t="shared" si="7"/>
        <v>402992.6</v>
      </c>
      <c r="M14" s="8">
        <f t="shared" si="0"/>
        <v>-7583</v>
      </c>
      <c r="N14" s="8">
        <f t="shared" si="0"/>
        <v>-362281.25</v>
      </c>
      <c r="O14" s="8">
        <f t="shared" si="0"/>
        <v>33128.349999999977</v>
      </c>
      <c r="P14" s="8"/>
      <c r="Q14" s="8">
        <f t="shared" si="1"/>
        <v>3312.84</v>
      </c>
      <c r="R14" s="8">
        <f t="shared" si="2"/>
        <v>496.93</v>
      </c>
      <c r="S14" s="8">
        <f t="shared" si="3"/>
        <v>2815.91</v>
      </c>
    </row>
    <row r="15" spans="1:19" ht="15" customHeight="1" x14ac:dyDescent="0.25">
      <c r="A15" s="2">
        <f t="shared" si="6"/>
        <v>43687</v>
      </c>
      <c r="B15" s="8">
        <v>276901.59999999998</v>
      </c>
      <c r="C15" s="8">
        <v>-10257</v>
      </c>
      <c r="D15" s="8">
        <v>-205605.9</v>
      </c>
      <c r="E15" s="8">
        <f t="shared" si="4"/>
        <v>61038.699999999983</v>
      </c>
      <c r="F15" s="22"/>
      <c r="G15" s="8">
        <v>0</v>
      </c>
      <c r="H15" s="8">
        <v>0</v>
      </c>
      <c r="I15" s="8">
        <v>0</v>
      </c>
      <c r="J15" s="8">
        <f t="shared" si="5"/>
        <v>0</v>
      </c>
      <c r="K15" s="22"/>
      <c r="L15" s="8">
        <f t="shared" si="7"/>
        <v>276901.59999999998</v>
      </c>
      <c r="M15" s="8">
        <f t="shared" si="0"/>
        <v>-10257</v>
      </c>
      <c r="N15" s="8">
        <f t="shared" si="0"/>
        <v>-205605.9</v>
      </c>
      <c r="O15" s="8">
        <f t="shared" si="0"/>
        <v>61038.699999999983</v>
      </c>
      <c r="P15" s="8"/>
      <c r="Q15" s="8">
        <f t="shared" si="1"/>
        <v>6103.87</v>
      </c>
      <c r="R15" s="8">
        <f t="shared" si="2"/>
        <v>915.58</v>
      </c>
      <c r="S15" s="8">
        <f t="shared" si="3"/>
        <v>5188.29</v>
      </c>
    </row>
    <row r="16" spans="1:19" ht="15" customHeight="1" x14ac:dyDescent="0.25">
      <c r="A16" s="2">
        <f t="shared" si="6"/>
        <v>43694</v>
      </c>
      <c r="B16" s="8">
        <v>292022.25</v>
      </c>
      <c r="C16" s="8">
        <v>-9087</v>
      </c>
      <c r="D16" s="8">
        <v>-256751.25</v>
      </c>
      <c r="E16" s="8">
        <f t="shared" si="4"/>
        <v>26184</v>
      </c>
      <c r="F16" s="22"/>
      <c r="G16" s="8">
        <v>0</v>
      </c>
      <c r="H16" s="8">
        <v>0</v>
      </c>
      <c r="I16" s="8">
        <v>0</v>
      </c>
      <c r="J16" s="8">
        <f t="shared" si="5"/>
        <v>0</v>
      </c>
      <c r="K16" s="22"/>
      <c r="L16" s="8">
        <f t="shared" si="7"/>
        <v>292022.25</v>
      </c>
      <c r="M16" s="8">
        <f t="shared" si="0"/>
        <v>-9087</v>
      </c>
      <c r="N16" s="8">
        <f t="shared" si="0"/>
        <v>-256751.25</v>
      </c>
      <c r="O16" s="8">
        <f t="shared" si="0"/>
        <v>26184</v>
      </c>
      <c r="P16" s="8"/>
      <c r="Q16" s="8">
        <f t="shared" si="1"/>
        <v>2618.4</v>
      </c>
      <c r="R16" s="8">
        <f t="shared" si="2"/>
        <v>392.76</v>
      </c>
      <c r="S16" s="8">
        <f t="shared" si="3"/>
        <v>2225.64</v>
      </c>
    </row>
    <row r="17" spans="1:19" ht="15" customHeight="1" x14ac:dyDescent="0.25">
      <c r="A17" s="2">
        <f t="shared" si="6"/>
        <v>43701</v>
      </c>
      <c r="B17" s="8">
        <v>334335.75</v>
      </c>
      <c r="C17" s="8">
        <v>-10027</v>
      </c>
      <c r="D17" s="8">
        <v>-247190.05</v>
      </c>
      <c r="E17" s="8">
        <f t="shared" si="4"/>
        <v>77118.700000000012</v>
      </c>
      <c r="F17" s="22"/>
      <c r="G17" s="8">
        <v>0</v>
      </c>
      <c r="H17" s="8">
        <v>0</v>
      </c>
      <c r="I17" s="8">
        <v>0</v>
      </c>
      <c r="J17" s="8">
        <f t="shared" si="5"/>
        <v>0</v>
      </c>
      <c r="K17" s="22"/>
      <c r="L17" s="8">
        <f t="shared" si="7"/>
        <v>334335.75</v>
      </c>
      <c r="M17" s="8">
        <f t="shared" si="0"/>
        <v>-10027</v>
      </c>
      <c r="N17" s="8">
        <f t="shared" si="0"/>
        <v>-247190.05</v>
      </c>
      <c r="O17" s="8">
        <f t="shared" si="0"/>
        <v>77118.700000000012</v>
      </c>
      <c r="P17" s="8"/>
      <c r="Q17" s="8">
        <f t="shared" si="1"/>
        <v>7711.87</v>
      </c>
      <c r="R17" s="8">
        <f t="shared" si="2"/>
        <v>1156.78</v>
      </c>
      <c r="S17" s="8">
        <f t="shared" si="3"/>
        <v>6555.09</v>
      </c>
    </row>
    <row r="18" spans="1:19" ht="15" customHeight="1" x14ac:dyDescent="0.25">
      <c r="A18" s="2">
        <f t="shared" ref="A18:A43" si="8">A17+7</f>
        <v>43708</v>
      </c>
      <c r="B18" s="8">
        <v>688127.15</v>
      </c>
      <c r="C18" s="8">
        <v>-18467.5</v>
      </c>
      <c r="D18" s="8">
        <v>-479376.15</v>
      </c>
      <c r="E18" s="8">
        <f t="shared" si="4"/>
        <v>190283.5</v>
      </c>
      <c r="F18" s="22"/>
      <c r="G18" s="8">
        <v>0</v>
      </c>
      <c r="H18" s="8">
        <v>0</v>
      </c>
      <c r="I18" s="8">
        <v>0</v>
      </c>
      <c r="J18" s="8">
        <f t="shared" si="5"/>
        <v>0</v>
      </c>
      <c r="K18" s="22"/>
      <c r="L18" s="8">
        <f t="shared" si="7"/>
        <v>688127.15</v>
      </c>
      <c r="M18" s="8">
        <f t="shared" si="0"/>
        <v>-18467.5</v>
      </c>
      <c r="N18" s="8">
        <f t="shared" si="0"/>
        <v>-479376.15</v>
      </c>
      <c r="O18" s="8">
        <f t="shared" si="0"/>
        <v>190283.5</v>
      </c>
      <c r="P18" s="8"/>
      <c r="Q18" s="8">
        <f t="shared" si="1"/>
        <v>19028.349999999999</v>
      </c>
      <c r="R18" s="8">
        <f t="shared" si="2"/>
        <v>2854.25</v>
      </c>
      <c r="S18" s="8">
        <f t="shared" si="3"/>
        <v>16174.1</v>
      </c>
    </row>
    <row r="19" spans="1:19" ht="15" customHeight="1" x14ac:dyDescent="0.25">
      <c r="A19" s="2">
        <f t="shared" si="8"/>
        <v>43715</v>
      </c>
      <c r="B19" s="8">
        <v>788426.1</v>
      </c>
      <c r="C19" s="8">
        <v>-12992.45</v>
      </c>
      <c r="D19" s="8">
        <v>-528153.85</v>
      </c>
      <c r="E19" s="8">
        <f t="shared" si="4"/>
        <v>247279.80000000005</v>
      </c>
      <c r="F19" s="22"/>
      <c r="G19" s="8">
        <v>0</v>
      </c>
      <c r="H19" s="8">
        <v>0</v>
      </c>
      <c r="I19" s="8">
        <v>0</v>
      </c>
      <c r="J19" s="8">
        <f t="shared" si="5"/>
        <v>0</v>
      </c>
      <c r="K19" s="22"/>
      <c r="L19" s="8">
        <f t="shared" si="7"/>
        <v>788426.1</v>
      </c>
      <c r="M19" s="8">
        <f t="shared" si="0"/>
        <v>-12992.45</v>
      </c>
      <c r="N19" s="8">
        <f t="shared" si="0"/>
        <v>-528153.85</v>
      </c>
      <c r="O19" s="8">
        <f t="shared" si="0"/>
        <v>247279.80000000005</v>
      </c>
      <c r="P19" s="8"/>
      <c r="Q19" s="8">
        <f t="shared" si="1"/>
        <v>24727.98</v>
      </c>
      <c r="R19" s="8">
        <f t="shared" si="2"/>
        <v>3709.2</v>
      </c>
      <c r="S19" s="8">
        <f t="shared" si="3"/>
        <v>21018.78</v>
      </c>
    </row>
    <row r="20" spans="1:19" ht="15" customHeight="1" x14ac:dyDescent="0.25">
      <c r="A20" s="2">
        <f t="shared" si="8"/>
        <v>43722</v>
      </c>
      <c r="B20" s="8">
        <v>855604.05</v>
      </c>
      <c r="C20" s="8">
        <v>-18255.3</v>
      </c>
      <c r="D20" s="8">
        <v>-690548.1</v>
      </c>
      <c r="E20" s="8">
        <f t="shared" si="4"/>
        <v>146800.65000000002</v>
      </c>
      <c r="F20" s="22"/>
      <c r="G20" s="8">
        <v>0</v>
      </c>
      <c r="H20" s="8">
        <v>0</v>
      </c>
      <c r="I20" s="8">
        <v>0</v>
      </c>
      <c r="J20" s="8">
        <f t="shared" si="5"/>
        <v>0</v>
      </c>
      <c r="K20" s="22"/>
      <c r="L20" s="8">
        <f t="shared" si="7"/>
        <v>855604.05</v>
      </c>
      <c r="M20" s="8">
        <f t="shared" si="0"/>
        <v>-18255.3</v>
      </c>
      <c r="N20" s="8">
        <f t="shared" si="0"/>
        <v>-690548.1</v>
      </c>
      <c r="O20" s="8">
        <f t="shared" si="0"/>
        <v>146800.65000000002</v>
      </c>
      <c r="P20" s="8"/>
      <c r="Q20" s="8">
        <f t="shared" si="1"/>
        <v>14680.07</v>
      </c>
      <c r="R20" s="8">
        <f t="shared" si="2"/>
        <v>2202.0100000000002</v>
      </c>
      <c r="S20" s="8">
        <f t="shared" si="3"/>
        <v>12478.06</v>
      </c>
    </row>
    <row r="21" spans="1:19" ht="15" customHeight="1" x14ac:dyDescent="0.25">
      <c r="A21" s="2">
        <f t="shared" si="8"/>
        <v>43729</v>
      </c>
      <c r="B21" s="8">
        <v>944975.3</v>
      </c>
      <c r="C21" s="8">
        <v>-16062.9</v>
      </c>
      <c r="D21" s="8">
        <v>-844217.2</v>
      </c>
      <c r="E21" s="8">
        <f t="shared" si="4"/>
        <v>84695.20000000007</v>
      </c>
      <c r="F21" s="22"/>
      <c r="G21" s="8">
        <v>0</v>
      </c>
      <c r="H21" s="8">
        <v>0</v>
      </c>
      <c r="I21" s="8">
        <v>0</v>
      </c>
      <c r="J21" s="8">
        <f t="shared" si="5"/>
        <v>0</v>
      </c>
      <c r="K21" s="22"/>
      <c r="L21" s="8">
        <f t="shared" si="7"/>
        <v>944975.3</v>
      </c>
      <c r="M21" s="8">
        <f t="shared" si="0"/>
        <v>-16062.9</v>
      </c>
      <c r="N21" s="8">
        <f t="shared" si="0"/>
        <v>-844217.2</v>
      </c>
      <c r="O21" s="8">
        <f t="shared" si="0"/>
        <v>84695.20000000007</v>
      </c>
      <c r="P21" s="8"/>
      <c r="Q21" s="8">
        <f t="shared" si="1"/>
        <v>8469.52</v>
      </c>
      <c r="R21" s="8">
        <f t="shared" si="2"/>
        <v>1270.43</v>
      </c>
      <c r="S21" s="8">
        <f t="shared" si="3"/>
        <v>7199.09</v>
      </c>
    </row>
    <row r="22" spans="1:19" ht="15" customHeight="1" x14ac:dyDescent="0.25">
      <c r="A22" s="2">
        <f t="shared" si="8"/>
        <v>43736</v>
      </c>
      <c r="B22" s="8">
        <v>880504.3</v>
      </c>
      <c r="C22" s="8">
        <v>-17113.150000000001</v>
      </c>
      <c r="D22" s="8">
        <v>-766255.25</v>
      </c>
      <c r="E22" s="8">
        <f t="shared" si="4"/>
        <v>97135.900000000023</v>
      </c>
      <c r="F22" s="22"/>
      <c r="G22" s="8">
        <v>0</v>
      </c>
      <c r="H22" s="8">
        <v>0</v>
      </c>
      <c r="I22" s="8">
        <v>0</v>
      </c>
      <c r="J22" s="8">
        <f t="shared" si="5"/>
        <v>0</v>
      </c>
      <c r="K22" s="22"/>
      <c r="L22" s="8">
        <f t="shared" si="7"/>
        <v>880504.3</v>
      </c>
      <c r="M22" s="8">
        <f t="shared" si="0"/>
        <v>-17113.150000000001</v>
      </c>
      <c r="N22" s="8">
        <f t="shared" si="0"/>
        <v>-766255.25</v>
      </c>
      <c r="O22" s="8">
        <f t="shared" si="0"/>
        <v>97135.900000000023</v>
      </c>
      <c r="P22" s="8"/>
      <c r="Q22" s="8">
        <f t="shared" si="1"/>
        <v>9713.59</v>
      </c>
      <c r="R22" s="8">
        <f t="shared" si="2"/>
        <v>1457.04</v>
      </c>
      <c r="S22" s="8">
        <f t="shared" si="3"/>
        <v>8256.5499999999993</v>
      </c>
    </row>
    <row r="23" spans="1:19" ht="15" customHeight="1" x14ac:dyDescent="0.25">
      <c r="A23" s="2">
        <f t="shared" si="8"/>
        <v>43743</v>
      </c>
      <c r="B23" s="8">
        <v>974880.82</v>
      </c>
      <c r="C23" s="8">
        <v>-15735.9</v>
      </c>
      <c r="D23" s="8">
        <v>-898873.75</v>
      </c>
      <c r="E23" s="8">
        <f t="shared" si="4"/>
        <v>60271.169999999925</v>
      </c>
      <c r="F23" s="22"/>
      <c r="G23" s="8">
        <v>0</v>
      </c>
      <c r="H23" s="8">
        <v>0</v>
      </c>
      <c r="I23" s="8">
        <v>0</v>
      </c>
      <c r="J23" s="8">
        <f t="shared" si="5"/>
        <v>0</v>
      </c>
      <c r="K23" s="22"/>
      <c r="L23" s="8">
        <f t="shared" si="7"/>
        <v>974880.82</v>
      </c>
      <c r="M23" s="8">
        <f t="shared" si="0"/>
        <v>-15735.9</v>
      </c>
      <c r="N23" s="8">
        <f t="shared" si="0"/>
        <v>-898873.75</v>
      </c>
      <c r="O23" s="8">
        <f t="shared" si="0"/>
        <v>60271.169999999925</v>
      </c>
      <c r="P23" s="8"/>
      <c r="Q23" s="8">
        <f t="shared" si="1"/>
        <v>6027.12</v>
      </c>
      <c r="R23" s="8">
        <f t="shared" si="2"/>
        <v>904.07</v>
      </c>
      <c r="S23" s="8">
        <f t="shared" si="3"/>
        <v>5123.05</v>
      </c>
    </row>
    <row r="24" spans="1:19" ht="15" customHeight="1" x14ac:dyDescent="0.25">
      <c r="A24" s="2">
        <f t="shared" si="8"/>
        <v>43750</v>
      </c>
      <c r="B24" s="8">
        <v>1097124.56</v>
      </c>
      <c r="C24" s="8">
        <v>-24778.2</v>
      </c>
      <c r="D24" s="8">
        <v>-904031.75</v>
      </c>
      <c r="E24" s="8">
        <f t="shared" si="4"/>
        <v>168314.6100000001</v>
      </c>
      <c r="F24" s="22"/>
      <c r="G24" s="8">
        <v>0</v>
      </c>
      <c r="H24" s="8">
        <v>0</v>
      </c>
      <c r="I24" s="8">
        <v>0</v>
      </c>
      <c r="J24" s="8">
        <f t="shared" si="5"/>
        <v>0</v>
      </c>
      <c r="K24" s="22"/>
      <c r="L24" s="8">
        <f t="shared" si="7"/>
        <v>1097124.56</v>
      </c>
      <c r="M24" s="8">
        <f t="shared" si="0"/>
        <v>-24778.2</v>
      </c>
      <c r="N24" s="8">
        <f t="shared" si="0"/>
        <v>-904031.75</v>
      </c>
      <c r="O24" s="8">
        <f t="shared" si="0"/>
        <v>168314.6100000001</v>
      </c>
      <c r="P24" s="8"/>
      <c r="Q24" s="8">
        <f t="shared" si="1"/>
        <v>16831.46</v>
      </c>
      <c r="R24" s="8">
        <f t="shared" si="2"/>
        <v>2524.7199999999998</v>
      </c>
      <c r="S24" s="8">
        <f t="shared" si="3"/>
        <v>14306.74</v>
      </c>
    </row>
    <row r="25" spans="1:19" ht="15" customHeight="1" x14ac:dyDescent="0.25">
      <c r="A25" s="2">
        <f t="shared" si="8"/>
        <v>43757</v>
      </c>
      <c r="B25" s="8">
        <v>984763.15</v>
      </c>
      <c r="C25" s="8">
        <v>-21781.95</v>
      </c>
      <c r="D25" s="8">
        <v>-813948.4</v>
      </c>
      <c r="E25" s="8">
        <f t="shared" ref="E25" si="9">SUM(B25:D25)</f>
        <v>149032.80000000005</v>
      </c>
      <c r="F25" s="22"/>
      <c r="G25" s="8">
        <v>0</v>
      </c>
      <c r="H25" s="8">
        <v>0</v>
      </c>
      <c r="I25" s="8">
        <v>0</v>
      </c>
      <c r="J25" s="8">
        <f t="shared" ref="J25" si="10">SUM(G25:I25)</f>
        <v>0</v>
      </c>
      <c r="K25" s="22"/>
      <c r="L25" s="8">
        <f t="shared" ref="L25" si="11">B25+G25</f>
        <v>984763.15</v>
      </c>
      <c r="M25" s="8">
        <f t="shared" ref="M25" si="12">C25+H25</f>
        <v>-21781.95</v>
      </c>
      <c r="N25" s="8">
        <f t="shared" ref="N25" si="13">D25+I25</f>
        <v>-813948.4</v>
      </c>
      <c r="O25" s="8">
        <f t="shared" ref="O25" si="14">E25+J25</f>
        <v>149032.80000000005</v>
      </c>
      <c r="P25" s="8"/>
      <c r="Q25" s="8">
        <f t="shared" ref="Q25" si="15">ROUND(O25*0.1,2)</f>
        <v>14903.28</v>
      </c>
      <c r="R25" s="8">
        <f t="shared" ref="R25" si="16">ROUND(Q25*0.15,2)</f>
        <v>2235.4899999999998</v>
      </c>
      <c r="S25" s="8">
        <f t="shared" ref="S25" si="17">ROUND(Q25*0.85,2)</f>
        <v>12667.79</v>
      </c>
    </row>
    <row r="26" spans="1:19" ht="15" customHeight="1" x14ac:dyDescent="0.25">
      <c r="A26" s="2">
        <f t="shared" si="8"/>
        <v>43764</v>
      </c>
      <c r="B26" s="8">
        <v>979287.35</v>
      </c>
      <c r="C26" s="8">
        <v>-28724.45</v>
      </c>
      <c r="D26" s="8">
        <v>-792820.7</v>
      </c>
      <c r="E26" s="8">
        <f t="shared" ref="E26" si="18">SUM(B26:D26)</f>
        <v>157742.20000000007</v>
      </c>
      <c r="F26" s="22"/>
      <c r="G26" s="8">
        <v>0</v>
      </c>
      <c r="H26" s="8">
        <v>0</v>
      </c>
      <c r="I26" s="8">
        <v>0</v>
      </c>
      <c r="J26" s="8">
        <f t="shared" ref="J26" si="19">SUM(G26:I26)</f>
        <v>0</v>
      </c>
      <c r="K26" s="22"/>
      <c r="L26" s="8">
        <f t="shared" ref="L26" si="20">B26+G26</f>
        <v>979287.35</v>
      </c>
      <c r="M26" s="8">
        <f t="shared" ref="M26" si="21">C26+H26</f>
        <v>-28724.45</v>
      </c>
      <c r="N26" s="8">
        <f t="shared" ref="N26" si="22">D26+I26</f>
        <v>-792820.7</v>
      </c>
      <c r="O26" s="8">
        <f t="shared" ref="O26" si="23">E26+J26</f>
        <v>157742.20000000007</v>
      </c>
      <c r="P26" s="8"/>
      <c r="Q26" s="8">
        <f t="shared" ref="Q26" si="24">ROUND(O26*0.1,2)</f>
        <v>15774.22</v>
      </c>
      <c r="R26" s="8">
        <f t="shared" ref="R26" si="25">ROUND(Q26*0.15,2)</f>
        <v>2366.13</v>
      </c>
      <c r="S26" s="8">
        <f t="shared" ref="S26" si="26">ROUND(Q26*0.85,2)</f>
        <v>13408.09</v>
      </c>
    </row>
    <row r="27" spans="1:19" ht="15" customHeight="1" x14ac:dyDescent="0.25">
      <c r="A27" s="2">
        <f t="shared" si="8"/>
        <v>43771</v>
      </c>
      <c r="B27" s="8">
        <v>949958.62</v>
      </c>
      <c r="C27" s="8">
        <v>-20003.650000000001</v>
      </c>
      <c r="D27" s="8">
        <v>-849968.9</v>
      </c>
      <c r="E27" s="8">
        <f t="shared" ref="E27" si="27">SUM(B27:D27)</f>
        <v>79986.069999999949</v>
      </c>
      <c r="F27" s="22"/>
      <c r="G27" s="8">
        <v>0</v>
      </c>
      <c r="H27" s="8">
        <v>0</v>
      </c>
      <c r="I27" s="8">
        <v>0</v>
      </c>
      <c r="J27" s="8">
        <f t="shared" ref="J27" si="28">SUM(G27:I27)</f>
        <v>0</v>
      </c>
      <c r="K27" s="22"/>
      <c r="L27" s="8">
        <f t="shared" ref="L27" si="29">B27+G27</f>
        <v>949958.62</v>
      </c>
      <c r="M27" s="8">
        <f t="shared" ref="M27" si="30">C27+H27</f>
        <v>-20003.650000000001</v>
      </c>
      <c r="N27" s="8">
        <f t="shared" ref="N27" si="31">D27+I27</f>
        <v>-849968.9</v>
      </c>
      <c r="O27" s="8">
        <f t="shared" ref="O27" si="32">E27+J27</f>
        <v>79986.069999999949</v>
      </c>
      <c r="P27" s="8"/>
      <c r="Q27" s="8">
        <f t="shared" ref="Q27" si="33">ROUND(O27*0.1,2)</f>
        <v>7998.61</v>
      </c>
      <c r="R27" s="8">
        <f t="shared" ref="R27" si="34">ROUND(Q27*0.15,2)</f>
        <v>1199.79</v>
      </c>
      <c r="S27" s="8">
        <f t="shared" ref="S27" si="35">ROUND(Q27*0.85,2)</f>
        <v>6798.82</v>
      </c>
    </row>
    <row r="28" spans="1:19" ht="15" customHeight="1" x14ac:dyDescent="0.25">
      <c r="A28" s="2">
        <f t="shared" si="8"/>
        <v>43778</v>
      </c>
      <c r="B28" s="8">
        <v>841791</v>
      </c>
      <c r="C28" s="8">
        <v>-30133.25</v>
      </c>
      <c r="D28" s="8">
        <v>-729167.3</v>
      </c>
      <c r="E28" s="8">
        <f t="shared" ref="E28" si="36">SUM(B28:D28)</f>
        <v>82490.449999999953</v>
      </c>
      <c r="F28" s="22"/>
      <c r="G28" s="8">
        <v>0</v>
      </c>
      <c r="H28" s="8">
        <v>0</v>
      </c>
      <c r="I28" s="8">
        <v>0</v>
      </c>
      <c r="J28" s="8">
        <f t="shared" ref="J28" si="37">SUM(G28:I28)</f>
        <v>0</v>
      </c>
      <c r="K28" s="22"/>
      <c r="L28" s="8">
        <f t="shared" ref="L28" si="38">B28+G28</f>
        <v>841791</v>
      </c>
      <c r="M28" s="8">
        <f t="shared" ref="M28" si="39">C28+H28</f>
        <v>-30133.25</v>
      </c>
      <c r="N28" s="8">
        <f t="shared" ref="N28" si="40">D28+I28</f>
        <v>-729167.3</v>
      </c>
      <c r="O28" s="8">
        <f t="shared" ref="O28" si="41">E28+J28</f>
        <v>82490.449999999953</v>
      </c>
      <c r="P28" s="8"/>
      <c r="Q28" s="8">
        <f t="shared" ref="Q28" si="42">ROUND(O28*0.1,2)</f>
        <v>8249.0499999999993</v>
      </c>
      <c r="R28" s="8">
        <f t="shared" ref="R28" si="43">ROUND(Q28*0.15,2)</f>
        <v>1237.3599999999999</v>
      </c>
      <c r="S28" s="8">
        <f t="shared" ref="S28" si="44">ROUND(Q28*0.85,2)</f>
        <v>7011.69</v>
      </c>
    </row>
    <row r="29" spans="1:19" ht="15" customHeight="1" x14ac:dyDescent="0.25">
      <c r="A29" s="2">
        <f t="shared" si="8"/>
        <v>43785</v>
      </c>
      <c r="B29" s="8">
        <v>821287.5</v>
      </c>
      <c r="C29" s="8">
        <v>-11349.25</v>
      </c>
      <c r="D29" s="8">
        <v>-714068.85</v>
      </c>
      <c r="E29" s="8">
        <f t="shared" ref="E29" si="45">SUM(B29:D29)</f>
        <v>95869.400000000023</v>
      </c>
      <c r="F29" s="22"/>
      <c r="G29" s="8">
        <v>0</v>
      </c>
      <c r="H29" s="8">
        <v>0</v>
      </c>
      <c r="I29" s="8">
        <v>0</v>
      </c>
      <c r="J29" s="8">
        <f t="shared" ref="J29" si="46">SUM(G29:I29)</f>
        <v>0</v>
      </c>
      <c r="K29" s="22"/>
      <c r="L29" s="8">
        <f t="shared" ref="L29" si="47">B29+G29</f>
        <v>821287.5</v>
      </c>
      <c r="M29" s="8">
        <f t="shared" ref="M29" si="48">C29+H29</f>
        <v>-11349.25</v>
      </c>
      <c r="N29" s="8">
        <f t="shared" ref="N29" si="49">D29+I29</f>
        <v>-714068.85</v>
      </c>
      <c r="O29" s="8">
        <f t="shared" ref="O29" si="50">E29+J29</f>
        <v>95869.400000000023</v>
      </c>
      <c r="P29" s="8"/>
      <c r="Q29" s="8">
        <f t="shared" ref="Q29" si="51">ROUND(O29*0.1,2)</f>
        <v>9586.94</v>
      </c>
      <c r="R29" s="8">
        <f t="shared" ref="R29" si="52">ROUND(Q29*0.15,2)</f>
        <v>1438.04</v>
      </c>
      <c r="S29" s="8">
        <f t="shared" ref="S29" si="53">ROUND(Q29*0.85,2)</f>
        <v>8148.9</v>
      </c>
    </row>
    <row r="30" spans="1:19" ht="15" customHeight="1" x14ac:dyDescent="0.25">
      <c r="A30" s="2">
        <f t="shared" si="8"/>
        <v>43792</v>
      </c>
      <c r="B30" s="8">
        <v>830054.22</v>
      </c>
      <c r="C30" s="8">
        <v>-22144.57</v>
      </c>
      <c r="D30" s="8">
        <v>-824961.05</v>
      </c>
      <c r="E30" s="8">
        <f t="shared" ref="E30" si="54">SUM(B30:D30)</f>
        <v>-17051.400000000023</v>
      </c>
      <c r="F30" s="22"/>
      <c r="G30" s="8">
        <v>0</v>
      </c>
      <c r="H30" s="8">
        <v>0</v>
      </c>
      <c r="I30" s="8">
        <v>0</v>
      </c>
      <c r="J30" s="8">
        <f t="shared" ref="J30" si="55">SUM(G30:I30)</f>
        <v>0</v>
      </c>
      <c r="K30" s="22"/>
      <c r="L30" s="8">
        <f t="shared" ref="L30" si="56">B30+G30</f>
        <v>830054.22</v>
      </c>
      <c r="M30" s="8">
        <f t="shared" ref="M30" si="57">C30+H30</f>
        <v>-22144.57</v>
      </c>
      <c r="N30" s="8">
        <f t="shared" ref="N30" si="58">D30+I30</f>
        <v>-824961.05</v>
      </c>
      <c r="O30" s="8">
        <f t="shared" ref="O30" si="59">E30+J30</f>
        <v>-17051.400000000023</v>
      </c>
      <c r="P30" s="8"/>
      <c r="Q30" s="8">
        <f t="shared" ref="Q30" si="60">ROUND(O30*0.1,2)</f>
        <v>-1705.14</v>
      </c>
      <c r="R30" s="8">
        <f t="shared" ref="R30" si="61">ROUND(Q30*0.15,2)</f>
        <v>-255.77</v>
      </c>
      <c r="S30" s="8">
        <f t="shared" ref="S30" si="62">ROUND(Q30*0.85,2)</f>
        <v>-1449.37</v>
      </c>
    </row>
    <row r="31" spans="1:19" ht="15" customHeight="1" x14ac:dyDescent="0.25">
      <c r="A31" s="2">
        <f t="shared" si="8"/>
        <v>43799</v>
      </c>
      <c r="B31" s="8">
        <v>1125490.75</v>
      </c>
      <c r="C31" s="8">
        <v>-35183.199999999997</v>
      </c>
      <c r="D31" s="8">
        <v>-1080305.6000000001</v>
      </c>
      <c r="E31" s="8">
        <f t="shared" ref="E31" si="63">SUM(B31:D31)</f>
        <v>10001.949999999953</v>
      </c>
      <c r="F31" s="22"/>
      <c r="G31" s="8">
        <v>0</v>
      </c>
      <c r="H31" s="8">
        <v>0</v>
      </c>
      <c r="I31" s="8">
        <v>0</v>
      </c>
      <c r="J31" s="8">
        <f t="shared" ref="J31" si="64">SUM(G31:I31)</f>
        <v>0</v>
      </c>
      <c r="K31" s="22"/>
      <c r="L31" s="8">
        <f t="shared" ref="L31" si="65">B31+G31</f>
        <v>1125490.75</v>
      </c>
      <c r="M31" s="8">
        <f t="shared" ref="M31" si="66">C31+H31</f>
        <v>-35183.199999999997</v>
      </c>
      <c r="N31" s="8">
        <f t="shared" ref="N31" si="67">D31+I31</f>
        <v>-1080305.6000000001</v>
      </c>
      <c r="O31" s="8">
        <f t="shared" ref="O31" si="68">E31+J31</f>
        <v>10001.949999999953</v>
      </c>
      <c r="P31" s="8"/>
      <c r="Q31" s="8">
        <f t="shared" ref="Q31" si="69">ROUND(O31*0.1,2)</f>
        <v>1000.2</v>
      </c>
      <c r="R31" s="8">
        <f t="shared" ref="R31" si="70">ROUND(Q31*0.15,2)</f>
        <v>150.03</v>
      </c>
      <c r="S31" s="8">
        <f t="shared" ref="S31" si="71">ROUND(Q31*0.85,2)</f>
        <v>850.17</v>
      </c>
    </row>
    <row r="32" spans="1:19" ht="15" customHeight="1" x14ac:dyDescent="0.25">
      <c r="A32" s="2">
        <f t="shared" si="8"/>
        <v>43806</v>
      </c>
      <c r="B32" s="8">
        <v>885162.29</v>
      </c>
      <c r="C32" s="8">
        <v>-15677.25</v>
      </c>
      <c r="D32" s="8">
        <v>-832784.3</v>
      </c>
      <c r="E32" s="8">
        <f t="shared" ref="E32:E33" si="72">SUM(B32:D32)</f>
        <v>36700.739999999991</v>
      </c>
      <c r="F32" s="22"/>
      <c r="G32" s="8">
        <v>0</v>
      </c>
      <c r="H32" s="8">
        <v>0</v>
      </c>
      <c r="I32" s="8">
        <v>0</v>
      </c>
      <c r="J32" s="8">
        <f t="shared" ref="J32:J33" si="73">SUM(G32:I32)</f>
        <v>0</v>
      </c>
      <c r="K32" s="22"/>
      <c r="L32" s="8">
        <f t="shared" ref="L32:L33" si="74">B32+G32</f>
        <v>885162.29</v>
      </c>
      <c r="M32" s="8">
        <f t="shared" ref="M32:M33" si="75">C32+H32</f>
        <v>-15677.25</v>
      </c>
      <c r="N32" s="8">
        <f t="shared" ref="N32:N33" si="76">D32+I32</f>
        <v>-832784.3</v>
      </c>
      <c r="O32" s="8">
        <f t="shared" ref="O32:O33" si="77">E32+J32</f>
        <v>36700.739999999991</v>
      </c>
      <c r="P32" s="8"/>
      <c r="Q32" s="8">
        <f t="shared" ref="Q32" si="78">ROUND(O32*0.1,2)</f>
        <v>3670.07</v>
      </c>
      <c r="R32" s="8">
        <f t="shared" ref="R32:R33" si="79">ROUND(Q32*0.15,2)</f>
        <v>550.51</v>
      </c>
      <c r="S32" s="8">
        <f t="shared" ref="S32" si="80">ROUND(Q32*0.85,2)</f>
        <v>3119.56</v>
      </c>
    </row>
    <row r="33" spans="1:19" ht="15" customHeight="1" x14ac:dyDescent="0.25">
      <c r="A33" s="2">
        <f t="shared" si="8"/>
        <v>43813</v>
      </c>
      <c r="B33" s="26">
        <v>1008229.76</v>
      </c>
      <c r="C33" s="8">
        <v>-21828.5</v>
      </c>
      <c r="D33" s="8">
        <v>-1007362.35</v>
      </c>
      <c r="E33" s="8">
        <f t="shared" si="72"/>
        <v>-20961.089999999967</v>
      </c>
      <c r="F33" s="22"/>
      <c r="G33" s="8">
        <v>0</v>
      </c>
      <c r="H33" s="8">
        <v>0</v>
      </c>
      <c r="I33" s="8">
        <v>0</v>
      </c>
      <c r="J33" s="8">
        <f t="shared" si="73"/>
        <v>0</v>
      </c>
      <c r="K33" s="22"/>
      <c r="L33" s="8">
        <f t="shared" si="74"/>
        <v>1008229.76</v>
      </c>
      <c r="M33" s="8">
        <f t="shared" si="75"/>
        <v>-21828.5</v>
      </c>
      <c r="N33" s="8">
        <f t="shared" si="76"/>
        <v>-1007362.35</v>
      </c>
      <c r="O33" s="8">
        <f t="shared" si="77"/>
        <v>-20961.089999999967</v>
      </c>
      <c r="P33" s="22"/>
      <c r="Q33" s="8">
        <f t="shared" ref="Q33:Q38" si="81">ROUND(O33*0.1,2)</f>
        <v>-2096.11</v>
      </c>
      <c r="R33" s="8">
        <f t="shared" si="79"/>
        <v>-314.42</v>
      </c>
      <c r="S33" s="8">
        <f>ROUND(Q33*0.85,2)</f>
        <v>-1781.69</v>
      </c>
    </row>
    <row r="34" spans="1:19" ht="15" customHeight="1" x14ac:dyDescent="0.25">
      <c r="A34" s="2">
        <f t="shared" si="8"/>
        <v>43820</v>
      </c>
      <c r="B34" s="26">
        <v>832927.6</v>
      </c>
      <c r="C34" s="8">
        <v>-20522</v>
      </c>
      <c r="D34" s="8">
        <v>-696524.5</v>
      </c>
      <c r="E34" s="8">
        <f t="shared" ref="E34" si="82">SUM(B34:D34)</f>
        <v>115881.09999999998</v>
      </c>
      <c r="F34" s="22"/>
      <c r="G34" s="8">
        <v>0</v>
      </c>
      <c r="H34" s="8">
        <v>0</v>
      </c>
      <c r="I34" s="8">
        <v>0</v>
      </c>
      <c r="J34" s="8">
        <f t="shared" ref="J34" si="83">SUM(G34:I34)</f>
        <v>0</v>
      </c>
      <c r="K34" s="22"/>
      <c r="L34" s="8">
        <f t="shared" ref="L34" si="84">B34+G34</f>
        <v>832927.6</v>
      </c>
      <c r="M34" s="8">
        <f t="shared" ref="M34" si="85">C34+H34</f>
        <v>-20522</v>
      </c>
      <c r="N34" s="8">
        <f t="shared" ref="N34" si="86">D34+I34</f>
        <v>-696524.5</v>
      </c>
      <c r="O34" s="8">
        <f t="shared" ref="O34" si="87">E34+J34</f>
        <v>115881.09999999998</v>
      </c>
      <c r="P34" s="22"/>
      <c r="Q34" s="8">
        <f t="shared" si="81"/>
        <v>11588.11</v>
      </c>
      <c r="R34" s="8">
        <f t="shared" ref="R34" si="88">ROUND(Q34*0.15,2)</f>
        <v>1738.22</v>
      </c>
      <c r="S34" s="8">
        <f>ROUND(Q34*0.85,2)</f>
        <v>9849.89</v>
      </c>
    </row>
    <row r="35" spans="1:19" ht="15" customHeight="1" x14ac:dyDescent="0.25">
      <c r="A35" s="2">
        <f t="shared" si="8"/>
        <v>43827</v>
      </c>
      <c r="B35" s="26">
        <v>1021815.35</v>
      </c>
      <c r="C35" s="8">
        <v>-25796</v>
      </c>
      <c r="D35" s="8">
        <v>-766024.9</v>
      </c>
      <c r="E35" s="8">
        <f t="shared" ref="E35" si="89">SUM(B35:D35)</f>
        <v>229994.44999999995</v>
      </c>
      <c r="F35" s="22"/>
      <c r="G35" s="8">
        <v>0</v>
      </c>
      <c r="H35" s="8">
        <v>0</v>
      </c>
      <c r="I35" s="8">
        <v>0</v>
      </c>
      <c r="J35" s="8">
        <f t="shared" ref="J35" si="90">SUM(G35:I35)</f>
        <v>0</v>
      </c>
      <c r="K35" s="22"/>
      <c r="L35" s="8">
        <f t="shared" ref="L35" si="91">B35+G35</f>
        <v>1021815.35</v>
      </c>
      <c r="M35" s="8">
        <f t="shared" ref="M35" si="92">C35+H35</f>
        <v>-25796</v>
      </c>
      <c r="N35" s="8">
        <f t="shared" ref="N35" si="93">D35+I35</f>
        <v>-766024.9</v>
      </c>
      <c r="O35" s="8">
        <f t="shared" ref="O35" si="94">E35+J35</f>
        <v>229994.44999999995</v>
      </c>
      <c r="P35" s="22"/>
      <c r="Q35" s="8">
        <f t="shared" si="81"/>
        <v>22999.45</v>
      </c>
      <c r="R35" s="8">
        <f t="shared" ref="R35" si="95">ROUND(Q35*0.15,2)</f>
        <v>3449.92</v>
      </c>
      <c r="S35" s="8">
        <f>ROUND(Q35*0.85,2)</f>
        <v>19549.53</v>
      </c>
    </row>
    <row r="36" spans="1:19" ht="15" customHeight="1" x14ac:dyDescent="0.25">
      <c r="A36" s="2">
        <f t="shared" si="8"/>
        <v>43834</v>
      </c>
      <c r="B36" s="26">
        <v>958999.9</v>
      </c>
      <c r="C36" s="8">
        <v>-16767.55</v>
      </c>
      <c r="D36" s="8">
        <v>-947945.3</v>
      </c>
      <c r="E36" s="8">
        <f t="shared" ref="E36" si="96">SUM(B36:D36)</f>
        <v>-5712.9500000000698</v>
      </c>
      <c r="F36" s="22"/>
      <c r="G36" s="8">
        <v>0</v>
      </c>
      <c r="H36" s="8">
        <v>0</v>
      </c>
      <c r="I36" s="8">
        <v>0</v>
      </c>
      <c r="J36" s="8">
        <f t="shared" ref="J36" si="97">SUM(G36:I36)</f>
        <v>0</v>
      </c>
      <c r="K36" s="22"/>
      <c r="L36" s="8">
        <f t="shared" ref="L36" si="98">B36+G36</f>
        <v>958999.9</v>
      </c>
      <c r="M36" s="8">
        <f t="shared" ref="M36" si="99">C36+H36</f>
        <v>-16767.55</v>
      </c>
      <c r="N36" s="8">
        <f t="shared" ref="N36" si="100">D36+I36</f>
        <v>-947945.3</v>
      </c>
      <c r="O36" s="8">
        <f t="shared" ref="O36" si="101">E36+J36</f>
        <v>-5712.9500000000698</v>
      </c>
      <c r="P36" s="22"/>
      <c r="Q36" s="8">
        <f t="shared" si="81"/>
        <v>-571.29999999999995</v>
      </c>
      <c r="R36" s="8">
        <f t="shared" ref="R36" si="102">ROUND(Q36*0.15,2)</f>
        <v>-85.7</v>
      </c>
      <c r="S36" s="8">
        <f>ROUND(Q36*0.85,2)+0.01</f>
        <v>-485.6</v>
      </c>
    </row>
    <row r="37" spans="1:19" ht="15" customHeight="1" x14ac:dyDescent="0.25">
      <c r="A37" s="2">
        <f t="shared" si="8"/>
        <v>43841</v>
      </c>
      <c r="B37" s="26">
        <v>841182.05</v>
      </c>
      <c r="C37" s="8">
        <v>-28248.15</v>
      </c>
      <c r="D37" s="8">
        <v>-646643.55000000005</v>
      </c>
      <c r="E37" s="8">
        <f t="shared" ref="E37" si="103">SUM(B37:D37)</f>
        <v>166290.34999999998</v>
      </c>
      <c r="F37" s="22"/>
      <c r="G37" s="8">
        <v>0</v>
      </c>
      <c r="H37" s="8">
        <v>0</v>
      </c>
      <c r="I37" s="8">
        <v>0</v>
      </c>
      <c r="J37" s="8">
        <f t="shared" ref="J37" si="104">SUM(G37:I37)</f>
        <v>0</v>
      </c>
      <c r="K37" s="22"/>
      <c r="L37" s="8">
        <f t="shared" ref="L37" si="105">B37+G37</f>
        <v>841182.05</v>
      </c>
      <c r="M37" s="8">
        <f t="shared" ref="M37" si="106">C37+H37</f>
        <v>-28248.15</v>
      </c>
      <c r="N37" s="8">
        <f t="shared" ref="N37" si="107">D37+I37</f>
        <v>-646643.55000000005</v>
      </c>
      <c r="O37" s="8">
        <f t="shared" ref="O37" si="108">E37+J37</f>
        <v>166290.34999999998</v>
      </c>
      <c r="P37" s="22"/>
      <c r="Q37" s="8">
        <f t="shared" si="81"/>
        <v>16629.04</v>
      </c>
      <c r="R37" s="8">
        <f t="shared" ref="R37" si="109">ROUND(Q37*0.15,2)</f>
        <v>2494.36</v>
      </c>
      <c r="S37" s="8">
        <f t="shared" ref="S37:S42" si="110">ROUND(Q37*0.85,2)</f>
        <v>14134.68</v>
      </c>
    </row>
    <row r="38" spans="1:19" ht="15" customHeight="1" x14ac:dyDescent="0.25">
      <c r="A38" s="2">
        <f t="shared" si="8"/>
        <v>43848</v>
      </c>
      <c r="B38" s="26">
        <v>692207.65</v>
      </c>
      <c r="C38" s="8">
        <v>-38425.300000000003</v>
      </c>
      <c r="D38" s="8">
        <v>-718280.2</v>
      </c>
      <c r="E38" s="8">
        <f t="shared" ref="E38" si="111">SUM(B38:D38)</f>
        <v>-64497.849999999977</v>
      </c>
      <c r="F38" s="22"/>
      <c r="G38" s="8">
        <v>0</v>
      </c>
      <c r="H38" s="8">
        <v>0</v>
      </c>
      <c r="I38" s="8">
        <v>0</v>
      </c>
      <c r="J38" s="8">
        <f t="shared" ref="J38" si="112">SUM(G38:I38)</f>
        <v>0</v>
      </c>
      <c r="K38" s="22"/>
      <c r="L38" s="8">
        <f t="shared" ref="L38" si="113">B38+G38</f>
        <v>692207.65</v>
      </c>
      <c r="M38" s="8">
        <f t="shared" ref="M38" si="114">C38+H38</f>
        <v>-38425.300000000003</v>
      </c>
      <c r="N38" s="8">
        <f t="shared" ref="N38" si="115">D38+I38</f>
        <v>-718280.2</v>
      </c>
      <c r="O38" s="8">
        <f t="shared" ref="O38" si="116">E38+J38</f>
        <v>-64497.849999999977</v>
      </c>
      <c r="P38" s="22"/>
      <c r="Q38" s="8">
        <f t="shared" si="81"/>
        <v>-6449.79</v>
      </c>
      <c r="R38" s="8">
        <f t="shared" ref="R38" si="117">ROUND(Q38*0.15,2)</f>
        <v>-967.47</v>
      </c>
      <c r="S38" s="8">
        <f t="shared" si="110"/>
        <v>-5482.32</v>
      </c>
    </row>
    <row r="39" spans="1:19" ht="15" customHeight="1" x14ac:dyDescent="0.25">
      <c r="A39" s="2">
        <f t="shared" si="8"/>
        <v>43855</v>
      </c>
      <c r="B39" s="26">
        <v>697529.92</v>
      </c>
      <c r="C39" s="8">
        <v>-14411.6</v>
      </c>
      <c r="D39" s="8">
        <v>-551259.55000000005</v>
      </c>
      <c r="E39" s="8">
        <f t="shared" ref="E39" si="118">SUM(B39:D39)</f>
        <v>131858.77000000002</v>
      </c>
      <c r="F39" s="22"/>
      <c r="G39" s="8">
        <v>0</v>
      </c>
      <c r="H39" s="8">
        <v>0</v>
      </c>
      <c r="I39" s="8">
        <v>0</v>
      </c>
      <c r="J39" s="8">
        <f t="shared" ref="J39" si="119">SUM(G39:I39)</f>
        <v>0</v>
      </c>
      <c r="K39" s="22"/>
      <c r="L39" s="8">
        <f t="shared" ref="L39" si="120">B39+G39</f>
        <v>697529.92</v>
      </c>
      <c r="M39" s="8">
        <f t="shared" ref="M39" si="121">C39+H39</f>
        <v>-14411.6</v>
      </c>
      <c r="N39" s="8">
        <f t="shared" ref="N39" si="122">D39+I39</f>
        <v>-551259.55000000005</v>
      </c>
      <c r="O39" s="8">
        <f t="shared" ref="O39" si="123">E39+J39</f>
        <v>131858.77000000002</v>
      </c>
      <c r="P39" s="22"/>
      <c r="Q39" s="8">
        <f t="shared" ref="Q39" si="124">ROUND(O39*0.1,2)</f>
        <v>13185.88</v>
      </c>
      <c r="R39" s="8">
        <f t="shared" ref="R39" si="125">ROUND(Q39*0.15,2)</f>
        <v>1977.88</v>
      </c>
      <c r="S39" s="8">
        <f t="shared" si="110"/>
        <v>11208</v>
      </c>
    </row>
    <row r="40" spans="1:19" ht="15" customHeight="1" x14ac:dyDescent="0.25">
      <c r="A40" s="2">
        <f t="shared" si="8"/>
        <v>43862</v>
      </c>
      <c r="B40" s="26">
        <v>724723.6</v>
      </c>
      <c r="C40" s="8">
        <v>-24075.7</v>
      </c>
      <c r="D40" s="8">
        <v>-509467.4</v>
      </c>
      <c r="E40" s="8">
        <f t="shared" ref="E40" si="126">SUM(B40:D40)</f>
        <v>191180.5</v>
      </c>
      <c r="F40" s="22"/>
      <c r="G40" s="8">
        <v>0</v>
      </c>
      <c r="H40" s="8">
        <v>0</v>
      </c>
      <c r="I40" s="8">
        <v>0</v>
      </c>
      <c r="J40" s="8">
        <f t="shared" ref="J40" si="127">SUM(G40:I40)</f>
        <v>0</v>
      </c>
      <c r="K40" s="22"/>
      <c r="L40" s="8">
        <f t="shared" ref="L40" si="128">B40+G40</f>
        <v>724723.6</v>
      </c>
      <c r="M40" s="8">
        <f t="shared" ref="M40" si="129">C40+H40</f>
        <v>-24075.7</v>
      </c>
      <c r="N40" s="8">
        <f t="shared" ref="N40" si="130">D40+I40</f>
        <v>-509467.4</v>
      </c>
      <c r="O40" s="8">
        <f t="shared" ref="O40" si="131">E40+J40</f>
        <v>191180.5</v>
      </c>
      <c r="P40" s="22"/>
      <c r="Q40" s="8">
        <f t="shared" ref="Q40" si="132">ROUND(O40*0.1,2)</f>
        <v>19118.05</v>
      </c>
      <c r="R40" s="8">
        <f t="shared" ref="R40" si="133">ROUND(Q40*0.15,2)</f>
        <v>2867.71</v>
      </c>
      <c r="S40" s="8">
        <f t="shared" si="110"/>
        <v>16250.34</v>
      </c>
    </row>
    <row r="41" spans="1:19" ht="15" customHeight="1" x14ac:dyDescent="0.25">
      <c r="A41" s="2">
        <f t="shared" si="8"/>
        <v>43869</v>
      </c>
      <c r="B41" s="26">
        <v>742464.39</v>
      </c>
      <c r="C41" s="8">
        <v>-22234.19</v>
      </c>
      <c r="D41" s="8">
        <v>-1064247.45</v>
      </c>
      <c r="E41" s="8">
        <f t="shared" ref="E41" si="134">SUM(B41:D41)</f>
        <v>-344017.24999999988</v>
      </c>
      <c r="F41" s="22"/>
      <c r="G41" s="8">
        <v>0</v>
      </c>
      <c r="H41" s="8">
        <v>0</v>
      </c>
      <c r="I41" s="8">
        <v>0</v>
      </c>
      <c r="J41" s="8">
        <f t="shared" ref="J41" si="135">SUM(G41:I41)</f>
        <v>0</v>
      </c>
      <c r="K41" s="22"/>
      <c r="L41" s="8">
        <f t="shared" ref="L41" si="136">B41+G41</f>
        <v>742464.39</v>
      </c>
      <c r="M41" s="8">
        <f t="shared" ref="M41" si="137">C41+H41</f>
        <v>-22234.19</v>
      </c>
      <c r="N41" s="8">
        <f t="shared" ref="N41" si="138">D41+I41</f>
        <v>-1064247.45</v>
      </c>
      <c r="O41" s="8">
        <f t="shared" ref="O41" si="139">E41+J41</f>
        <v>-344017.24999999988</v>
      </c>
      <c r="P41" s="22"/>
      <c r="Q41" s="8">
        <f t="shared" ref="Q41" si="140">ROUND(O41*0.1,2)</f>
        <v>-34401.730000000003</v>
      </c>
      <c r="R41" s="8">
        <f t="shared" ref="R41" si="141">ROUND(Q41*0.15,2)</f>
        <v>-5160.26</v>
      </c>
      <c r="S41" s="8">
        <f t="shared" si="110"/>
        <v>-29241.47</v>
      </c>
    </row>
    <row r="42" spans="1:19" ht="15" customHeight="1" x14ac:dyDescent="0.25">
      <c r="A42" s="2">
        <f t="shared" si="8"/>
        <v>43876</v>
      </c>
      <c r="B42" s="26">
        <v>668047.65</v>
      </c>
      <c r="C42" s="8">
        <v>-39079.949999999997</v>
      </c>
      <c r="D42" s="8">
        <v>-657543.80000000005</v>
      </c>
      <c r="E42" s="8">
        <f t="shared" ref="E42" si="142">SUM(B42:D42)</f>
        <v>-28576.099999999977</v>
      </c>
      <c r="F42" s="22"/>
      <c r="G42" s="8">
        <v>0</v>
      </c>
      <c r="H42" s="8">
        <v>0</v>
      </c>
      <c r="I42" s="8">
        <v>0</v>
      </c>
      <c r="J42" s="8">
        <f t="shared" ref="J42" si="143">SUM(G42:I42)</f>
        <v>0</v>
      </c>
      <c r="K42" s="22"/>
      <c r="L42" s="8">
        <f t="shared" ref="L42" si="144">B42+G42</f>
        <v>668047.65</v>
      </c>
      <c r="M42" s="8">
        <f t="shared" ref="M42" si="145">C42+H42</f>
        <v>-39079.949999999997</v>
      </c>
      <c r="N42" s="8">
        <f t="shared" ref="N42" si="146">D42+I42</f>
        <v>-657543.80000000005</v>
      </c>
      <c r="O42" s="8">
        <f t="shared" ref="O42" si="147">E42+J42</f>
        <v>-28576.099999999977</v>
      </c>
      <c r="P42" s="22"/>
      <c r="Q42" s="8">
        <f t="shared" ref="Q42" si="148">ROUND(O42*0.1,2)</f>
        <v>-2857.61</v>
      </c>
      <c r="R42" s="8">
        <f t="shared" ref="R42" si="149">ROUND(Q42*0.15,2)</f>
        <v>-428.64</v>
      </c>
      <c r="S42" s="8">
        <f t="shared" si="110"/>
        <v>-2428.9699999999998</v>
      </c>
    </row>
    <row r="43" spans="1:19" ht="15" customHeight="1" x14ac:dyDescent="0.25">
      <c r="A43" s="2">
        <f t="shared" si="8"/>
        <v>43883</v>
      </c>
      <c r="B43" s="26">
        <v>376128.72</v>
      </c>
      <c r="C43" s="8">
        <v>-10474.25</v>
      </c>
      <c r="D43" s="8">
        <v>-344460.45</v>
      </c>
      <c r="E43" s="8">
        <f t="shared" ref="E43" si="150">SUM(B43:D43)</f>
        <v>21194.01999999996</v>
      </c>
      <c r="F43" s="22"/>
      <c r="G43" s="8">
        <v>0</v>
      </c>
      <c r="H43" s="8">
        <v>0</v>
      </c>
      <c r="I43" s="8">
        <v>0</v>
      </c>
      <c r="J43" s="8">
        <f t="shared" ref="J43" si="151">SUM(G43:I43)</f>
        <v>0</v>
      </c>
      <c r="K43" s="22"/>
      <c r="L43" s="8">
        <f t="shared" ref="L43" si="152">B43+G43</f>
        <v>376128.72</v>
      </c>
      <c r="M43" s="8">
        <f t="shared" ref="M43" si="153">C43+H43</f>
        <v>-10474.25</v>
      </c>
      <c r="N43" s="8">
        <f t="shared" ref="N43" si="154">D43+I43</f>
        <v>-344460.45</v>
      </c>
      <c r="O43" s="8">
        <f t="shared" ref="O43" si="155">E43+J43</f>
        <v>21194.01999999996</v>
      </c>
      <c r="P43" s="22"/>
      <c r="Q43" s="8">
        <f t="shared" ref="Q43" si="156">ROUND(O43*0.1,2)</f>
        <v>2119.4</v>
      </c>
      <c r="R43" s="8">
        <f t="shared" ref="R43" si="157">ROUND(Q43*0.15,2)</f>
        <v>317.91000000000003</v>
      </c>
      <c r="S43" s="8">
        <f t="shared" ref="S43" si="158">ROUND(Q43*0.85,2)</f>
        <v>1801.49</v>
      </c>
    </row>
    <row r="44" spans="1:19" x14ac:dyDescent="0.25">
      <c r="Q44" s="8"/>
      <c r="R44" s="8"/>
      <c r="S44" s="8"/>
    </row>
    <row r="45" spans="1:19" ht="15" customHeight="1" thickBot="1" x14ac:dyDescent="0.3">
      <c r="B45" s="9">
        <f>SUM(B10:B44)</f>
        <v>24547498.890000004</v>
      </c>
      <c r="C45" s="9">
        <f>SUM(C10:C44)</f>
        <v>-621855.35999999987</v>
      </c>
      <c r="D45" s="9">
        <f>SUM(D10:D44)</f>
        <v>-21669570.199999999</v>
      </c>
      <c r="E45" s="9">
        <f>SUM(E10:E44)</f>
        <v>2256073.3300000005</v>
      </c>
      <c r="F45" s="17"/>
      <c r="G45" s="9">
        <f>SUM(G10:G44)</f>
        <v>0</v>
      </c>
      <c r="H45" s="9">
        <f>SUM(H10:H44)</f>
        <v>0</v>
      </c>
      <c r="I45" s="9">
        <f>SUM(I10:I44)</f>
        <v>0</v>
      </c>
      <c r="J45" s="9">
        <f>SUM(J10:J44)</f>
        <v>0</v>
      </c>
      <c r="K45" s="17"/>
      <c r="L45" s="9">
        <f>SUM(L10:L44)</f>
        <v>24547498.890000004</v>
      </c>
      <c r="M45" s="9">
        <f>SUM(M10:M44)</f>
        <v>-621855.35999999987</v>
      </c>
      <c r="N45" s="9">
        <f>SUM(N10:N44)</f>
        <v>-21669570.199999999</v>
      </c>
      <c r="O45" s="9">
        <f>SUM(O10:O44)</f>
        <v>2256073.3300000005</v>
      </c>
      <c r="P45" s="17"/>
      <c r="Q45" s="9">
        <f>SUM(Q10:Q44)</f>
        <v>225607.35000000003</v>
      </c>
      <c r="R45" s="9">
        <f>SUM(R10:R44)</f>
        <v>33841.11</v>
      </c>
      <c r="S45" s="9">
        <f>SUM(S10:S44)</f>
        <v>191766.23999999996</v>
      </c>
    </row>
    <row r="46" spans="1:19" ht="15" customHeight="1" thickTop="1" x14ac:dyDescent="0.25"/>
    <row r="47" spans="1:19" ht="15" customHeight="1" x14ac:dyDescent="0.25">
      <c r="A47" s="15" t="s">
        <v>14</v>
      </c>
    </row>
    <row r="48" spans="1:19" ht="15" customHeight="1" x14ac:dyDescent="0.25">
      <c r="A48" s="15" t="s">
        <v>13</v>
      </c>
    </row>
  </sheetData>
  <mergeCells count="5">
    <mergeCell ref="A1:S1"/>
    <mergeCell ref="A8:S8"/>
    <mergeCell ref="B3:E3"/>
    <mergeCell ref="G3:J3"/>
    <mergeCell ref="L3:O3"/>
  </mergeCells>
  <pageMargins left="0.25" right="0.5" top="0.25" bottom="0.25" header="0" footer="0"/>
  <pageSetup paperSize="5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Normal="100" workbookViewId="0">
      <pane ySplit="7" topLeftCell="A14" activePane="bottomLeft" state="frozen"/>
      <selection activeCell="A4" sqref="A4:S4"/>
      <selection pane="bottomLeft" activeCell="S43" sqref="S43"/>
    </sheetView>
  </sheetViews>
  <sheetFormatPr defaultColWidth="10.7109375" defaultRowHeight="15" customHeight="1" x14ac:dyDescent="0.25"/>
  <cols>
    <col min="1" max="1" width="10.85546875" style="2" bestFit="1" customWidth="1"/>
    <col min="2" max="5" width="15.7109375" style="1" customWidth="1"/>
    <col min="6" max="6" width="4.7109375" style="16" customWidth="1"/>
    <col min="7" max="10" width="15.7109375" style="1" customWidth="1"/>
    <col min="11" max="11" width="4.7109375" style="16" customWidth="1"/>
    <col min="12" max="15" width="15.7109375" style="1" customWidth="1"/>
    <col min="16" max="16" width="4.7109375" style="16" customWidth="1"/>
    <col min="17" max="17" width="15.7109375" style="1" customWidth="1"/>
    <col min="18" max="19" width="14.7109375" style="1" customWidth="1"/>
    <col min="20" max="16384" width="10.7109375" style="1"/>
  </cols>
  <sheetData>
    <row r="1" spans="1:19" ht="15" customHeight="1" x14ac:dyDescent="0.25">
      <c r="A1" s="34" t="s">
        <v>15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" customHeight="1" x14ac:dyDescent="0.25">
      <c r="A3" s="24"/>
      <c r="B3" s="29" t="s">
        <v>20</v>
      </c>
      <c r="C3" s="29"/>
      <c r="D3" s="29"/>
      <c r="E3" s="29"/>
      <c r="F3" s="18"/>
      <c r="G3" s="29" t="s">
        <v>22</v>
      </c>
      <c r="H3" s="29"/>
      <c r="I3" s="29"/>
      <c r="J3" s="29"/>
      <c r="K3" s="18"/>
      <c r="L3" s="29" t="s">
        <v>21</v>
      </c>
      <c r="M3" s="29"/>
      <c r="N3" s="29"/>
      <c r="O3" s="29"/>
      <c r="P3" s="24"/>
    </row>
    <row r="4" spans="1:19" s="6" customFormat="1" ht="25.5" x14ac:dyDescent="0.2">
      <c r="A4" s="3"/>
      <c r="B4" s="5" t="s">
        <v>0</v>
      </c>
      <c r="C4" s="4" t="s">
        <v>2</v>
      </c>
      <c r="D4" s="5" t="s">
        <v>1</v>
      </c>
      <c r="E4" s="5" t="s">
        <v>8</v>
      </c>
      <c r="F4" s="19"/>
      <c r="G4" s="5" t="s">
        <v>0</v>
      </c>
      <c r="H4" s="4" t="s">
        <v>2</v>
      </c>
      <c r="I4" s="5" t="s">
        <v>1</v>
      </c>
      <c r="J4" s="5" t="s">
        <v>8</v>
      </c>
      <c r="K4" s="19"/>
      <c r="L4" s="5" t="s">
        <v>0</v>
      </c>
      <c r="M4" s="4" t="s">
        <v>2</v>
      </c>
      <c r="N4" s="5" t="s">
        <v>1</v>
      </c>
      <c r="O4" s="5" t="s">
        <v>8</v>
      </c>
      <c r="P4" s="19"/>
      <c r="Q4" s="5" t="s">
        <v>10</v>
      </c>
      <c r="R4" s="5" t="s">
        <v>11</v>
      </c>
      <c r="S4" s="5" t="s">
        <v>12</v>
      </c>
    </row>
    <row r="6" spans="1:19" ht="15" customHeight="1" x14ac:dyDescent="0.25">
      <c r="A6" s="2" t="s">
        <v>18</v>
      </c>
      <c r="B6" s="7">
        <v>1832038.5600000005</v>
      </c>
      <c r="C6" s="7">
        <v>-61940.24</v>
      </c>
      <c r="D6" s="7">
        <v>-1561539.6</v>
      </c>
      <c r="E6" s="7">
        <v>208558.72000000009</v>
      </c>
      <c r="F6" s="17"/>
      <c r="G6" s="7">
        <v>4027232.59</v>
      </c>
      <c r="H6" s="7">
        <v>0</v>
      </c>
      <c r="I6" s="7">
        <v>-3711329.48</v>
      </c>
      <c r="J6" s="7">
        <v>315903.10999999987</v>
      </c>
      <c r="K6" s="17"/>
      <c r="L6" s="7">
        <v>5859271.1500000004</v>
      </c>
      <c r="M6" s="7">
        <v>-61940.24</v>
      </c>
      <c r="N6" s="7">
        <v>-5272869.08</v>
      </c>
      <c r="O6" s="7">
        <v>524461.82999999996</v>
      </c>
      <c r="P6" s="17"/>
      <c r="Q6" s="7">
        <v>52446.140000000007</v>
      </c>
      <c r="R6" s="7">
        <v>7866.92</v>
      </c>
      <c r="S6" s="7">
        <v>44579.22</v>
      </c>
    </row>
    <row r="8" spans="1:19" ht="15" customHeight="1" x14ac:dyDescent="0.25">
      <c r="A8" s="33" t="s">
        <v>19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19" ht="15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ht="15" customHeight="1" x14ac:dyDescent="0.25">
      <c r="A10" s="2" t="s">
        <v>9</v>
      </c>
      <c r="B10" s="7">
        <v>0</v>
      </c>
      <c r="C10" s="7">
        <v>0</v>
      </c>
      <c r="D10" s="7">
        <v>0</v>
      </c>
      <c r="E10" s="7">
        <f>SUM(B10:D10)</f>
        <v>0</v>
      </c>
      <c r="F10" s="17"/>
      <c r="G10" s="7">
        <v>0</v>
      </c>
      <c r="H10" s="7">
        <v>0</v>
      </c>
      <c r="I10" s="7">
        <v>0</v>
      </c>
      <c r="J10" s="7">
        <f>SUM(G10:I10)</f>
        <v>0</v>
      </c>
      <c r="K10" s="17"/>
      <c r="L10" s="7">
        <f>B10+G10</f>
        <v>0</v>
      </c>
      <c r="M10" s="7">
        <f t="shared" ref="M10:O24" si="0">C10+H10</f>
        <v>0</v>
      </c>
      <c r="N10" s="7">
        <f t="shared" si="0"/>
        <v>0</v>
      </c>
      <c r="O10" s="7">
        <f>E10+J10</f>
        <v>0</v>
      </c>
      <c r="P10" s="7"/>
      <c r="Q10" s="7">
        <f t="shared" ref="Q10:Q24" si="1">ROUND(O10*0.1,2)</f>
        <v>0</v>
      </c>
      <c r="R10" s="7">
        <f t="shared" ref="R10:R24" si="2">ROUND(Q10*0.15,2)</f>
        <v>0</v>
      </c>
      <c r="S10" s="7">
        <f t="shared" ref="S10:S24" si="3">ROUND(Q10*0.85,2)</f>
        <v>0</v>
      </c>
    </row>
    <row r="11" spans="1:19" ht="15" customHeight="1" x14ac:dyDescent="0.25">
      <c r="A11" s="2">
        <v>43659</v>
      </c>
      <c r="B11" s="8">
        <v>0</v>
      </c>
      <c r="C11" s="8">
        <v>0</v>
      </c>
      <c r="D11" s="8">
        <v>-690.3</v>
      </c>
      <c r="E11" s="8">
        <f t="shared" ref="E11:E24" si="4">SUM(B11:D11)</f>
        <v>-690.3</v>
      </c>
      <c r="F11" s="22"/>
      <c r="G11" s="8">
        <v>0</v>
      </c>
      <c r="H11" s="8">
        <v>0</v>
      </c>
      <c r="I11" s="8">
        <v>-1233</v>
      </c>
      <c r="J11" s="8">
        <f t="shared" ref="J11:J24" si="5">SUM(G11:I11)</f>
        <v>-1233</v>
      </c>
      <c r="K11" s="22"/>
      <c r="L11" s="8">
        <f>B11+G11</f>
        <v>0</v>
      </c>
      <c r="M11" s="8">
        <f t="shared" si="0"/>
        <v>0</v>
      </c>
      <c r="N11" s="8">
        <f t="shared" si="0"/>
        <v>-1923.3</v>
      </c>
      <c r="O11" s="8">
        <f>E11+J11</f>
        <v>-1923.3</v>
      </c>
      <c r="P11" s="8"/>
      <c r="Q11" s="8">
        <f t="shared" si="1"/>
        <v>-192.33</v>
      </c>
      <c r="R11" s="8">
        <f t="shared" si="2"/>
        <v>-28.85</v>
      </c>
      <c r="S11" s="8">
        <f t="shared" si="3"/>
        <v>-163.47999999999999</v>
      </c>
    </row>
    <row r="12" spans="1:19" ht="15" customHeight="1" x14ac:dyDescent="0.25">
      <c r="A12" s="2">
        <f t="shared" ref="A12:A29" si="6">A11+7</f>
        <v>43666</v>
      </c>
      <c r="B12" s="8">
        <v>0</v>
      </c>
      <c r="C12" s="8">
        <v>0</v>
      </c>
      <c r="D12" s="8">
        <v>0</v>
      </c>
      <c r="E12" s="8">
        <f t="shared" si="4"/>
        <v>0</v>
      </c>
      <c r="F12" s="22"/>
      <c r="G12" s="8">
        <v>0</v>
      </c>
      <c r="H12" s="8">
        <v>0</v>
      </c>
      <c r="I12" s="8">
        <v>0</v>
      </c>
      <c r="J12" s="8">
        <f t="shared" si="5"/>
        <v>0</v>
      </c>
      <c r="K12" s="22"/>
      <c r="L12" s="8">
        <f t="shared" ref="L12:L24" si="7">B12+G12</f>
        <v>0</v>
      </c>
      <c r="M12" s="8">
        <f t="shared" si="0"/>
        <v>0</v>
      </c>
      <c r="N12" s="8">
        <f t="shared" si="0"/>
        <v>0</v>
      </c>
      <c r="O12" s="8">
        <f t="shared" si="0"/>
        <v>0</v>
      </c>
      <c r="P12" s="8"/>
      <c r="Q12" s="8">
        <f t="shared" si="1"/>
        <v>0</v>
      </c>
      <c r="R12" s="8">
        <f t="shared" si="2"/>
        <v>0</v>
      </c>
      <c r="S12" s="8">
        <f t="shared" si="3"/>
        <v>0</v>
      </c>
    </row>
    <row r="13" spans="1:19" ht="15" customHeight="1" x14ac:dyDescent="0.25">
      <c r="A13" s="2">
        <f t="shared" si="6"/>
        <v>43673</v>
      </c>
      <c r="B13" s="8">
        <v>0</v>
      </c>
      <c r="C13" s="8">
        <v>0</v>
      </c>
      <c r="D13" s="8">
        <v>0</v>
      </c>
      <c r="E13" s="8">
        <f t="shared" si="4"/>
        <v>0</v>
      </c>
      <c r="F13" s="22"/>
      <c r="G13" s="8">
        <v>0</v>
      </c>
      <c r="H13" s="8">
        <v>0</v>
      </c>
      <c r="I13" s="8">
        <v>0</v>
      </c>
      <c r="J13" s="8">
        <f t="shared" si="5"/>
        <v>0</v>
      </c>
      <c r="K13" s="22"/>
      <c r="L13" s="8">
        <f t="shared" si="7"/>
        <v>0</v>
      </c>
      <c r="M13" s="8">
        <f t="shared" si="0"/>
        <v>0</v>
      </c>
      <c r="N13" s="8">
        <f t="shared" si="0"/>
        <v>0</v>
      </c>
      <c r="O13" s="8">
        <f t="shared" si="0"/>
        <v>0</v>
      </c>
      <c r="P13" s="8"/>
      <c r="Q13" s="8">
        <f t="shared" si="1"/>
        <v>0</v>
      </c>
      <c r="R13" s="8">
        <f t="shared" si="2"/>
        <v>0</v>
      </c>
      <c r="S13" s="8">
        <f t="shared" si="3"/>
        <v>0</v>
      </c>
    </row>
    <row r="14" spans="1:19" ht="15" customHeight="1" x14ac:dyDescent="0.25">
      <c r="A14" s="2">
        <f t="shared" si="6"/>
        <v>43680</v>
      </c>
      <c r="B14" s="8">
        <v>0</v>
      </c>
      <c r="C14" s="8">
        <v>0</v>
      </c>
      <c r="D14" s="8">
        <v>0</v>
      </c>
      <c r="E14" s="8">
        <f t="shared" si="4"/>
        <v>0</v>
      </c>
      <c r="F14" s="22"/>
      <c r="G14" s="8">
        <v>0</v>
      </c>
      <c r="H14" s="8">
        <v>0</v>
      </c>
      <c r="I14" s="8">
        <v>0</v>
      </c>
      <c r="J14" s="8">
        <f t="shared" si="5"/>
        <v>0</v>
      </c>
      <c r="K14" s="22"/>
      <c r="L14" s="8">
        <f t="shared" si="7"/>
        <v>0</v>
      </c>
      <c r="M14" s="8">
        <f t="shared" si="0"/>
        <v>0</v>
      </c>
      <c r="N14" s="8">
        <f t="shared" si="0"/>
        <v>0</v>
      </c>
      <c r="O14" s="8">
        <f t="shared" si="0"/>
        <v>0</v>
      </c>
      <c r="P14" s="8"/>
      <c r="Q14" s="8">
        <f t="shared" si="1"/>
        <v>0</v>
      </c>
      <c r="R14" s="8">
        <f t="shared" si="2"/>
        <v>0</v>
      </c>
      <c r="S14" s="8">
        <f t="shared" si="3"/>
        <v>0</v>
      </c>
    </row>
    <row r="15" spans="1:19" ht="15" customHeight="1" x14ac:dyDescent="0.25">
      <c r="A15" s="2">
        <f t="shared" si="6"/>
        <v>43687</v>
      </c>
      <c r="B15" s="8">
        <v>0</v>
      </c>
      <c r="C15" s="8">
        <v>0</v>
      </c>
      <c r="D15" s="8">
        <v>0</v>
      </c>
      <c r="E15" s="8">
        <f t="shared" si="4"/>
        <v>0</v>
      </c>
      <c r="F15" s="22"/>
      <c r="G15" s="8">
        <v>0</v>
      </c>
      <c r="H15" s="8">
        <v>0</v>
      </c>
      <c r="I15" s="8">
        <v>0</v>
      </c>
      <c r="J15" s="8">
        <f t="shared" si="5"/>
        <v>0</v>
      </c>
      <c r="K15" s="22"/>
      <c r="L15" s="8">
        <f t="shared" si="7"/>
        <v>0</v>
      </c>
      <c r="M15" s="8">
        <f t="shared" si="0"/>
        <v>0</v>
      </c>
      <c r="N15" s="8">
        <f t="shared" si="0"/>
        <v>0</v>
      </c>
      <c r="O15" s="8">
        <f t="shared" si="0"/>
        <v>0</v>
      </c>
      <c r="P15" s="8"/>
      <c r="Q15" s="8">
        <f t="shared" si="1"/>
        <v>0</v>
      </c>
      <c r="R15" s="8">
        <f t="shared" si="2"/>
        <v>0</v>
      </c>
      <c r="S15" s="8">
        <f t="shared" si="3"/>
        <v>0</v>
      </c>
    </row>
    <row r="16" spans="1:19" ht="15" customHeight="1" x14ac:dyDescent="0.25">
      <c r="A16" s="2">
        <f t="shared" si="6"/>
        <v>43694</v>
      </c>
      <c r="B16" s="8">
        <v>0</v>
      </c>
      <c r="C16" s="8">
        <v>0</v>
      </c>
      <c r="D16" s="8">
        <v>0</v>
      </c>
      <c r="E16" s="8">
        <f t="shared" si="4"/>
        <v>0</v>
      </c>
      <c r="F16" s="22"/>
      <c r="G16" s="8">
        <v>0</v>
      </c>
      <c r="H16" s="8">
        <v>0</v>
      </c>
      <c r="I16" s="8">
        <v>0</v>
      </c>
      <c r="J16" s="8">
        <f t="shared" si="5"/>
        <v>0</v>
      </c>
      <c r="K16" s="22"/>
      <c r="L16" s="8">
        <f t="shared" si="7"/>
        <v>0</v>
      </c>
      <c r="M16" s="8">
        <f t="shared" si="0"/>
        <v>0</v>
      </c>
      <c r="N16" s="8">
        <f t="shared" si="0"/>
        <v>0</v>
      </c>
      <c r="O16" s="8">
        <f t="shared" si="0"/>
        <v>0</v>
      </c>
      <c r="P16" s="8"/>
      <c r="Q16" s="8">
        <f t="shared" si="1"/>
        <v>0</v>
      </c>
      <c r="R16" s="8">
        <f t="shared" si="2"/>
        <v>0</v>
      </c>
      <c r="S16" s="8">
        <f t="shared" si="3"/>
        <v>0</v>
      </c>
    </row>
    <row r="17" spans="1:19" ht="15" customHeight="1" x14ac:dyDescent="0.25">
      <c r="A17" s="2">
        <f t="shared" si="6"/>
        <v>43701</v>
      </c>
      <c r="B17" s="8">
        <v>0</v>
      </c>
      <c r="C17" s="8">
        <v>0</v>
      </c>
      <c r="D17" s="8">
        <v>-9.5500000000000007</v>
      </c>
      <c r="E17" s="8">
        <f t="shared" si="4"/>
        <v>-9.5500000000000007</v>
      </c>
      <c r="F17" s="22"/>
      <c r="G17" s="8">
        <v>0</v>
      </c>
      <c r="H17" s="8">
        <v>0</v>
      </c>
      <c r="I17" s="8">
        <v>0</v>
      </c>
      <c r="J17" s="8">
        <f t="shared" si="5"/>
        <v>0</v>
      </c>
      <c r="K17" s="22"/>
      <c r="L17" s="8">
        <f t="shared" si="7"/>
        <v>0</v>
      </c>
      <c r="M17" s="8">
        <f t="shared" si="0"/>
        <v>0</v>
      </c>
      <c r="N17" s="8">
        <f t="shared" si="0"/>
        <v>-9.5500000000000007</v>
      </c>
      <c r="O17" s="8">
        <f t="shared" si="0"/>
        <v>-9.5500000000000007</v>
      </c>
      <c r="P17" s="8"/>
      <c r="Q17" s="8">
        <f t="shared" si="1"/>
        <v>-0.96</v>
      </c>
      <c r="R17" s="8">
        <f t="shared" si="2"/>
        <v>-0.14000000000000001</v>
      </c>
      <c r="S17" s="8">
        <f t="shared" si="3"/>
        <v>-0.82</v>
      </c>
    </row>
    <row r="18" spans="1:19" ht="15" customHeight="1" x14ac:dyDescent="0.25">
      <c r="A18" s="2">
        <f t="shared" si="6"/>
        <v>43708</v>
      </c>
      <c r="B18" s="8">
        <v>0</v>
      </c>
      <c r="C18" s="8">
        <v>0</v>
      </c>
      <c r="D18" s="8">
        <v>-282</v>
      </c>
      <c r="E18" s="8">
        <f t="shared" si="4"/>
        <v>-282</v>
      </c>
      <c r="F18" s="22"/>
      <c r="G18" s="8">
        <v>0</v>
      </c>
      <c r="H18" s="8">
        <v>0</v>
      </c>
      <c r="I18" s="8">
        <v>0</v>
      </c>
      <c r="J18" s="8">
        <f t="shared" si="5"/>
        <v>0</v>
      </c>
      <c r="K18" s="22"/>
      <c r="L18" s="8">
        <f t="shared" si="7"/>
        <v>0</v>
      </c>
      <c r="M18" s="8">
        <f t="shared" si="0"/>
        <v>0</v>
      </c>
      <c r="N18" s="8">
        <f t="shared" si="0"/>
        <v>-282</v>
      </c>
      <c r="O18" s="8">
        <f t="shared" si="0"/>
        <v>-282</v>
      </c>
      <c r="P18" s="8"/>
      <c r="Q18" s="8">
        <f t="shared" si="1"/>
        <v>-28.2</v>
      </c>
      <c r="R18" s="8">
        <f t="shared" si="2"/>
        <v>-4.2300000000000004</v>
      </c>
      <c r="S18" s="8">
        <f t="shared" si="3"/>
        <v>-23.97</v>
      </c>
    </row>
    <row r="19" spans="1:19" ht="15" customHeight="1" x14ac:dyDescent="0.25">
      <c r="A19" s="2">
        <f t="shared" si="6"/>
        <v>43715</v>
      </c>
      <c r="B19" s="8">
        <v>0</v>
      </c>
      <c r="C19" s="8">
        <v>0</v>
      </c>
      <c r="D19" s="8">
        <v>0</v>
      </c>
      <c r="E19" s="8">
        <f t="shared" si="4"/>
        <v>0</v>
      </c>
      <c r="F19" s="22"/>
      <c r="G19" s="8">
        <v>0</v>
      </c>
      <c r="H19" s="8">
        <v>0</v>
      </c>
      <c r="I19" s="8">
        <v>0</v>
      </c>
      <c r="J19" s="8">
        <f t="shared" si="5"/>
        <v>0</v>
      </c>
      <c r="K19" s="22"/>
      <c r="L19" s="8">
        <f t="shared" si="7"/>
        <v>0</v>
      </c>
      <c r="M19" s="8">
        <f t="shared" si="0"/>
        <v>0</v>
      </c>
      <c r="N19" s="8">
        <f t="shared" si="0"/>
        <v>0</v>
      </c>
      <c r="O19" s="8">
        <f t="shared" si="0"/>
        <v>0</v>
      </c>
      <c r="P19" s="8"/>
      <c r="Q19" s="8">
        <f t="shared" si="1"/>
        <v>0</v>
      </c>
      <c r="R19" s="8">
        <f t="shared" si="2"/>
        <v>0</v>
      </c>
      <c r="S19" s="8">
        <f t="shared" si="3"/>
        <v>0</v>
      </c>
    </row>
    <row r="20" spans="1:19" ht="15" customHeight="1" x14ac:dyDescent="0.25">
      <c r="A20" s="2">
        <f t="shared" si="6"/>
        <v>43722</v>
      </c>
      <c r="B20" s="8">
        <v>0</v>
      </c>
      <c r="C20" s="8">
        <v>0</v>
      </c>
      <c r="D20" s="8">
        <v>0</v>
      </c>
      <c r="E20" s="8">
        <f t="shared" si="4"/>
        <v>0</v>
      </c>
      <c r="F20" s="22"/>
      <c r="G20" s="8">
        <v>0</v>
      </c>
      <c r="H20" s="8">
        <v>0</v>
      </c>
      <c r="I20" s="8">
        <v>0</v>
      </c>
      <c r="J20" s="8">
        <f t="shared" si="5"/>
        <v>0</v>
      </c>
      <c r="K20" s="22"/>
      <c r="L20" s="8">
        <f t="shared" si="7"/>
        <v>0</v>
      </c>
      <c r="M20" s="8">
        <f t="shared" si="0"/>
        <v>0</v>
      </c>
      <c r="N20" s="8">
        <f t="shared" si="0"/>
        <v>0</v>
      </c>
      <c r="O20" s="8">
        <f t="shared" si="0"/>
        <v>0</v>
      </c>
      <c r="P20" s="8"/>
      <c r="Q20" s="8">
        <f t="shared" si="1"/>
        <v>0</v>
      </c>
      <c r="R20" s="8">
        <f t="shared" si="2"/>
        <v>0</v>
      </c>
      <c r="S20" s="8">
        <f t="shared" si="3"/>
        <v>0</v>
      </c>
    </row>
    <row r="21" spans="1:19" ht="15" customHeight="1" x14ac:dyDescent="0.25">
      <c r="A21" s="2">
        <f t="shared" si="6"/>
        <v>43729</v>
      </c>
      <c r="B21" s="8">
        <v>0</v>
      </c>
      <c r="C21" s="8">
        <v>0</v>
      </c>
      <c r="D21" s="8">
        <v>0</v>
      </c>
      <c r="E21" s="8">
        <f t="shared" si="4"/>
        <v>0</v>
      </c>
      <c r="F21" s="22"/>
      <c r="G21" s="8">
        <v>0</v>
      </c>
      <c r="H21" s="8">
        <v>0</v>
      </c>
      <c r="I21" s="8">
        <v>0</v>
      </c>
      <c r="J21" s="8">
        <f t="shared" si="5"/>
        <v>0</v>
      </c>
      <c r="K21" s="22"/>
      <c r="L21" s="8">
        <f t="shared" si="7"/>
        <v>0</v>
      </c>
      <c r="M21" s="8">
        <f t="shared" si="0"/>
        <v>0</v>
      </c>
      <c r="N21" s="8">
        <f t="shared" si="0"/>
        <v>0</v>
      </c>
      <c r="O21" s="8">
        <f t="shared" si="0"/>
        <v>0</v>
      </c>
      <c r="P21" s="8"/>
      <c r="Q21" s="8">
        <f t="shared" si="1"/>
        <v>0</v>
      </c>
      <c r="R21" s="8">
        <f t="shared" si="2"/>
        <v>0</v>
      </c>
      <c r="S21" s="8">
        <f t="shared" si="3"/>
        <v>0</v>
      </c>
    </row>
    <row r="22" spans="1:19" ht="15" customHeight="1" x14ac:dyDescent="0.25">
      <c r="A22" s="2">
        <f t="shared" si="6"/>
        <v>43736</v>
      </c>
      <c r="B22" s="8">
        <v>0</v>
      </c>
      <c r="C22" s="8">
        <v>0</v>
      </c>
      <c r="D22" s="8">
        <v>-195.25</v>
      </c>
      <c r="E22" s="8">
        <f t="shared" si="4"/>
        <v>-195.25</v>
      </c>
      <c r="F22" s="22"/>
      <c r="G22" s="8">
        <v>0</v>
      </c>
      <c r="H22" s="8">
        <v>0</v>
      </c>
      <c r="I22" s="8">
        <v>0</v>
      </c>
      <c r="J22" s="8">
        <f t="shared" si="5"/>
        <v>0</v>
      </c>
      <c r="K22" s="22"/>
      <c r="L22" s="8">
        <f t="shared" si="7"/>
        <v>0</v>
      </c>
      <c r="M22" s="8">
        <f t="shared" si="0"/>
        <v>0</v>
      </c>
      <c r="N22" s="8">
        <f t="shared" si="0"/>
        <v>-195.25</v>
      </c>
      <c r="O22" s="8">
        <f t="shared" si="0"/>
        <v>-195.25</v>
      </c>
      <c r="P22" s="8"/>
      <c r="Q22" s="8">
        <f t="shared" si="1"/>
        <v>-19.53</v>
      </c>
      <c r="R22" s="8">
        <f t="shared" si="2"/>
        <v>-2.93</v>
      </c>
      <c r="S22" s="8">
        <f t="shared" si="3"/>
        <v>-16.600000000000001</v>
      </c>
    </row>
    <row r="23" spans="1:19" ht="15" customHeight="1" x14ac:dyDescent="0.25">
      <c r="A23" s="2">
        <f t="shared" si="6"/>
        <v>43743</v>
      </c>
      <c r="B23" s="8">
        <v>0</v>
      </c>
      <c r="C23" s="8">
        <v>0</v>
      </c>
      <c r="D23" s="8">
        <v>0</v>
      </c>
      <c r="E23" s="8">
        <f t="shared" si="4"/>
        <v>0</v>
      </c>
      <c r="F23" s="22"/>
      <c r="G23" s="8">
        <v>0</v>
      </c>
      <c r="H23" s="8">
        <v>0</v>
      </c>
      <c r="I23" s="8">
        <v>-1767</v>
      </c>
      <c r="J23" s="8">
        <f t="shared" si="5"/>
        <v>-1767</v>
      </c>
      <c r="K23" s="22"/>
      <c r="L23" s="8">
        <f t="shared" si="7"/>
        <v>0</v>
      </c>
      <c r="M23" s="8">
        <f t="shared" si="0"/>
        <v>0</v>
      </c>
      <c r="N23" s="8">
        <f t="shared" si="0"/>
        <v>-1767</v>
      </c>
      <c r="O23" s="8">
        <f t="shared" si="0"/>
        <v>-1767</v>
      </c>
      <c r="P23" s="8"/>
      <c r="Q23" s="8">
        <f t="shared" si="1"/>
        <v>-176.7</v>
      </c>
      <c r="R23" s="8">
        <f>ROUND(Q23*0.15,2)+0.01</f>
        <v>-26.5</v>
      </c>
      <c r="S23" s="8">
        <f t="shared" si="3"/>
        <v>-150.19999999999999</v>
      </c>
    </row>
    <row r="24" spans="1:19" ht="15" customHeight="1" x14ac:dyDescent="0.25">
      <c r="A24" s="2">
        <f t="shared" si="6"/>
        <v>43750</v>
      </c>
      <c r="B24" s="8">
        <v>0</v>
      </c>
      <c r="C24" s="8">
        <v>0</v>
      </c>
      <c r="D24" s="8">
        <v>-260</v>
      </c>
      <c r="E24" s="8">
        <f t="shared" si="4"/>
        <v>-260</v>
      </c>
      <c r="F24" s="22"/>
      <c r="G24" s="8">
        <v>0</v>
      </c>
      <c r="H24" s="8">
        <v>0</v>
      </c>
      <c r="I24" s="8">
        <v>0</v>
      </c>
      <c r="J24" s="8">
        <f t="shared" si="5"/>
        <v>0</v>
      </c>
      <c r="K24" s="22"/>
      <c r="L24" s="8">
        <f t="shared" si="7"/>
        <v>0</v>
      </c>
      <c r="M24" s="8">
        <f t="shared" si="0"/>
        <v>0</v>
      </c>
      <c r="N24" s="8">
        <f t="shared" si="0"/>
        <v>-260</v>
      </c>
      <c r="O24" s="8">
        <f t="shared" si="0"/>
        <v>-260</v>
      </c>
      <c r="P24" s="8"/>
      <c r="Q24" s="8">
        <f t="shared" si="1"/>
        <v>-26</v>
      </c>
      <c r="R24" s="8">
        <f t="shared" si="2"/>
        <v>-3.9</v>
      </c>
      <c r="S24" s="8">
        <f t="shared" si="3"/>
        <v>-22.1</v>
      </c>
    </row>
    <row r="25" spans="1:19" ht="15" customHeight="1" x14ac:dyDescent="0.25">
      <c r="A25" s="2">
        <f t="shared" si="6"/>
        <v>43757</v>
      </c>
      <c r="B25" s="8">
        <v>0</v>
      </c>
      <c r="C25" s="8">
        <v>0</v>
      </c>
      <c r="D25" s="8">
        <v>-649.1</v>
      </c>
      <c r="E25" s="8">
        <f t="shared" ref="E25" si="8">SUM(B25:D25)</f>
        <v>-649.1</v>
      </c>
      <c r="F25" s="22"/>
      <c r="G25" s="8">
        <v>0</v>
      </c>
      <c r="H25" s="8">
        <v>0</v>
      </c>
      <c r="I25" s="8">
        <v>0</v>
      </c>
      <c r="J25" s="8">
        <f t="shared" ref="J25" si="9">SUM(G25:I25)</f>
        <v>0</v>
      </c>
      <c r="K25" s="22"/>
      <c r="L25" s="8">
        <f t="shared" ref="L25" si="10">B25+G25</f>
        <v>0</v>
      </c>
      <c r="M25" s="8">
        <f t="shared" ref="M25" si="11">C25+H25</f>
        <v>0</v>
      </c>
      <c r="N25" s="8">
        <f t="shared" ref="N25" si="12">D25+I25</f>
        <v>-649.1</v>
      </c>
      <c r="O25" s="8">
        <f t="shared" ref="O25" si="13">E25+J25</f>
        <v>-649.1</v>
      </c>
      <c r="P25" s="8"/>
      <c r="Q25" s="8">
        <f t="shared" ref="Q25" si="14">ROUND(O25*0.1,2)</f>
        <v>-64.91</v>
      </c>
      <c r="R25" s="8">
        <f t="shared" ref="R25" si="15">ROUND(Q25*0.15,2)</f>
        <v>-9.74</v>
      </c>
      <c r="S25" s="8">
        <f t="shared" ref="S25" si="16">ROUND(Q25*0.85,2)</f>
        <v>-55.17</v>
      </c>
    </row>
    <row r="26" spans="1:19" ht="15" customHeight="1" x14ac:dyDescent="0.25">
      <c r="A26" s="2">
        <f t="shared" si="6"/>
        <v>43764</v>
      </c>
      <c r="B26" s="8">
        <v>0</v>
      </c>
      <c r="C26" s="8">
        <v>0</v>
      </c>
      <c r="D26" s="8">
        <v>-54.65</v>
      </c>
      <c r="E26" s="8">
        <f t="shared" ref="E26" si="17">SUM(B26:D26)</f>
        <v>-54.65</v>
      </c>
      <c r="F26" s="22"/>
      <c r="G26" s="8">
        <v>0</v>
      </c>
      <c r="H26" s="8">
        <v>0</v>
      </c>
      <c r="I26" s="8">
        <v>0</v>
      </c>
      <c r="J26" s="8">
        <f t="shared" ref="J26" si="18">SUM(G26:I26)</f>
        <v>0</v>
      </c>
      <c r="K26" s="22"/>
      <c r="L26" s="8">
        <f t="shared" ref="L26" si="19">B26+G26</f>
        <v>0</v>
      </c>
      <c r="M26" s="8">
        <f t="shared" ref="M26" si="20">C26+H26</f>
        <v>0</v>
      </c>
      <c r="N26" s="8">
        <f t="shared" ref="N26" si="21">D26+I26</f>
        <v>-54.65</v>
      </c>
      <c r="O26" s="8">
        <f t="shared" ref="O26" si="22">E26+J26</f>
        <v>-54.65</v>
      </c>
      <c r="P26" s="8"/>
      <c r="Q26" s="8">
        <f t="shared" ref="Q26" si="23">ROUND(O26*0.1,2)</f>
        <v>-5.47</v>
      </c>
      <c r="R26" s="8">
        <f t="shared" ref="R26" si="24">ROUND(Q26*0.15,2)</f>
        <v>-0.82</v>
      </c>
      <c r="S26" s="8">
        <f t="shared" ref="S26" si="25">ROUND(Q26*0.85,2)</f>
        <v>-4.6500000000000004</v>
      </c>
    </row>
    <row r="27" spans="1:19" ht="15" customHeight="1" x14ac:dyDescent="0.25">
      <c r="A27" s="2">
        <f t="shared" si="6"/>
        <v>43771</v>
      </c>
      <c r="B27" s="8">
        <v>0</v>
      </c>
      <c r="C27" s="8">
        <v>0</v>
      </c>
      <c r="D27" s="8">
        <v>-55</v>
      </c>
      <c r="E27" s="8">
        <f t="shared" ref="E27" si="26">SUM(B27:D27)</f>
        <v>-55</v>
      </c>
      <c r="F27" s="22"/>
      <c r="G27" s="8">
        <v>0</v>
      </c>
      <c r="H27" s="8">
        <v>0</v>
      </c>
      <c r="I27" s="8">
        <v>-110</v>
      </c>
      <c r="J27" s="8">
        <f t="shared" ref="J27" si="27">SUM(G27:I27)</f>
        <v>-110</v>
      </c>
      <c r="K27" s="22"/>
      <c r="L27" s="8">
        <f t="shared" ref="L27" si="28">B27+G27</f>
        <v>0</v>
      </c>
      <c r="M27" s="8">
        <f t="shared" ref="M27" si="29">C27+H27</f>
        <v>0</v>
      </c>
      <c r="N27" s="8">
        <f t="shared" ref="N27" si="30">D27+I27</f>
        <v>-165</v>
      </c>
      <c r="O27" s="8">
        <f t="shared" ref="O27" si="31">E27+J27</f>
        <v>-165</v>
      </c>
      <c r="P27" s="8"/>
      <c r="Q27" s="8">
        <f t="shared" ref="Q27" si="32">ROUND(O27*0.1,2)</f>
        <v>-16.5</v>
      </c>
      <c r="R27" s="8">
        <f t="shared" ref="R27" si="33">ROUND(Q27*0.15,2)</f>
        <v>-2.48</v>
      </c>
      <c r="S27" s="8">
        <f>ROUND(Q27*0.85,2)+0.01</f>
        <v>-14.02</v>
      </c>
    </row>
    <row r="28" spans="1:19" ht="15" customHeight="1" x14ac:dyDescent="0.25">
      <c r="A28" s="2">
        <f t="shared" si="6"/>
        <v>43778</v>
      </c>
      <c r="B28" s="8">
        <v>0</v>
      </c>
      <c r="C28" s="8">
        <v>0</v>
      </c>
      <c r="D28" s="8">
        <v>0</v>
      </c>
      <c r="E28" s="8">
        <f t="shared" ref="E28" si="34">SUM(B28:D28)</f>
        <v>0</v>
      </c>
      <c r="F28" s="22"/>
      <c r="G28" s="8">
        <v>0</v>
      </c>
      <c r="H28" s="8">
        <v>0</v>
      </c>
      <c r="I28" s="8">
        <v>0</v>
      </c>
      <c r="J28" s="8">
        <f t="shared" ref="J28" si="35">SUM(G28:I28)</f>
        <v>0</v>
      </c>
      <c r="K28" s="22"/>
      <c r="L28" s="8">
        <f t="shared" ref="L28" si="36">B28+G28</f>
        <v>0</v>
      </c>
      <c r="M28" s="8">
        <f t="shared" ref="M28" si="37">C28+H28</f>
        <v>0</v>
      </c>
      <c r="N28" s="8">
        <f t="shared" ref="N28" si="38">D28+I28</f>
        <v>0</v>
      </c>
      <c r="O28" s="8">
        <f t="shared" ref="O28" si="39">E28+J28</f>
        <v>0</v>
      </c>
      <c r="P28" s="8"/>
      <c r="Q28" s="8">
        <f t="shared" ref="Q28" si="40">ROUND(O28*0.1,2)</f>
        <v>0</v>
      </c>
      <c r="R28" s="8">
        <f t="shared" ref="R28" si="41">ROUND(Q28*0.15,2)</f>
        <v>0</v>
      </c>
      <c r="S28" s="8">
        <f t="shared" ref="S28:S33" si="42">ROUND(Q28*0.85,2)</f>
        <v>0</v>
      </c>
    </row>
    <row r="29" spans="1:19" ht="15" customHeight="1" x14ac:dyDescent="0.25">
      <c r="A29" s="2">
        <f t="shared" si="6"/>
        <v>43785</v>
      </c>
      <c r="B29" s="8">
        <v>0</v>
      </c>
      <c r="C29" s="8">
        <v>0</v>
      </c>
      <c r="D29" s="8">
        <v>0</v>
      </c>
      <c r="E29" s="8">
        <f t="shared" ref="E29" si="43">SUM(B29:D29)</f>
        <v>0</v>
      </c>
      <c r="F29" s="22"/>
      <c r="G29" s="8">
        <v>0</v>
      </c>
      <c r="H29" s="8">
        <v>0</v>
      </c>
      <c r="I29" s="8">
        <v>0</v>
      </c>
      <c r="J29" s="8">
        <f t="shared" ref="J29" si="44">SUM(G29:I29)</f>
        <v>0</v>
      </c>
      <c r="K29" s="22"/>
      <c r="L29" s="8">
        <f t="shared" ref="L29" si="45">B29+G29</f>
        <v>0</v>
      </c>
      <c r="M29" s="8">
        <f t="shared" ref="M29" si="46">C29+H29</f>
        <v>0</v>
      </c>
      <c r="N29" s="8">
        <f t="shared" ref="N29" si="47">D29+I29</f>
        <v>0</v>
      </c>
      <c r="O29" s="8">
        <f t="shared" ref="O29" si="48">E29+J29</f>
        <v>0</v>
      </c>
      <c r="P29" s="8"/>
      <c r="Q29" s="8">
        <f t="shared" ref="Q29" si="49">ROUND(O29*0.1,2)</f>
        <v>0</v>
      </c>
      <c r="R29" s="8">
        <f t="shared" ref="R29" si="50">ROUND(Q29*0.15,2)</f>
        <v>0</v>
      </c>
      <c r="S29" s="8">
        <f t="shared" si="42"/>
        <v>0</v>
      </c>
    </row>
    <row r="30" spans="1:19" ht="15" customHeight="1" x14ac:dyDescent="0.25">
      <c r="A30" s="2">
        <f>A29+7</f>
        <v>43792</v>
      </c>
      <c r="B30" s="8">
        <v>0</v>
      </c>
      <c r="C30" s="8">
        <v>0</v>
      </c>
      <c r="D30" s="8">
        <v>-152.5</v>
      </c>
      <c r="E30" s="8">
        <f t="shared" ref="E30" si="51">SUM(B30:D30)</f>
        <v>-152.5</v>
      </c>
      <c r="F30" s="22"/>
      <c r="G30" s="8">
        <v>0</v>
      </c>
      <c r="H30" s="8">
        <v>0</v>
      </c>
      <c r="I30" s="8">
        <v>0</v>
      </c>
      <c r="J30" s="8">
        <f t="shared" ref="J30" si="52">SUM(G30:I30)</f>
        <v>0</v>
      </c>
      <c r="K30" s="22"/>
      <c r="L30" s="8">
        <f t="shared" ref="L30" si="53">B30+G30</f>
        <v>0</v>
      </c>
      <c r="M30" s="8">
        <f t="shared" ref="M30" si="54">C30+H30</f>
        <v>0</v>
      </c>
      <c r="N30" s="8">
        <f t="shared" ref="N30" si="55">D30+I30</f>
        <v>-152.5</v>
      </c>
      <c r="O30" s="8">
        <f t="shared" ref="O30" si="56">E30+J30</f>
        <v>-152.5</v>
      </c>
      <c r="P30" s="8"/>
      <c r="Q30" s="8">
        <f t="shared" ref="Q30" si="57">ROUND(O30*0.1,2)</f>
        <v>-15.25</v>
      </c>
      <c r="R30" s="8">
        <f t="shared" ref="R30" si="58">ROUND(Q30*0.15,2)</f>
        <v>-2.29</v>
      </c>
      <c r="S30" s="8">
        <f t="shared" si="42"/>
        <v>-12.96</v>
      </c>
    </row>
    <row r="31" spans="1:19" ht="15" customHeight="1" x14ac:dyDescent="0.25">
      <c r="A31" s="2">
        <f>A30+7</f>
        <v>43799</v>
      </c>
      <c r="B31" s="8">
        <v>0</v>
      </c>
      <c r="C31" s="8">
        <v>0</v>
      </c>
      <c r="D31" s="8">
        <v>0</v>
      </c>
      <c r="E31" s="8">
        <f t="shared" ref="E31" si="59">SUM(B31:D31)</f>
        <v>0</v>
      </c>
      <c r="F31" s="22"/>
      <c r="G31" s="8">
        <v>0</v>
      </c>
      <c r="H31" s="8">
        <v>0</v>
      </c>
      <c r="I31" s="8">
        <v>0</v>
      </c>
      <c r="J31" s="8">
        <f t="shared" ref="J31" si="60">SUM(G31:I31)</f>
        <v>0</v>
      </c>
      <c r="K31" s="22"/>
      <c r="L31" s="8">
        <f t="shared" ref="L31" si="61">B31+G31</f>
        <v>0</v>
      </c>
      <c r="M31" s="8">
        <f t="shared" ref="M31" si="62">C31+H31</f>
        <v>0</v>
      </c>
      <c r="N31" s="8">
        <f t="shared" ref="N31" si="63">D31+I31</f>
        <v>0</v>
      </c>
      <c r="O31" s="8">
        <f t="shared" ref="O31" si="64">E31+J31</f>
        <v>0</v>
      </c>
      <c r="P31" s="8"/>
      <c r="Q31" s="8">
        <f t="shared" ref="Q31" si="65">ROUND(O31*0.1,2)</f>
        <v>0</v>
      </c>
      <c r="R31" s="8">
        <f t="shared" ref="R31" si="66">ROUND(Q31*0.15,2)</f>
        <v>0</v>
      </c>
      <c r="S31" s="8">
        <f t="shared" si="42"/>
        <v>0</v>
      </c>
    </row>
    <row r="32" spans="1:19" ht="15" customHeight="1" x14ac:dyDescent="0.25">
      <c r="A32" s="2">
        <f>A31+7</f>
        <v>43806</v>
      </c>
      <c r="B32" s="8">
        <v>0</v>
      </c>
      <c r="C32" s="8">
        <v>0</v>
      </c>
      <c r="D32" s="8">
        <v>-17.149999999999999</v>
      </c>
      <c r="E32" s="8">
        <f t="shared" ref="E32:E33" si="67">SUM(B32:D32)</f>
        <v>-17.149999999999999</v>
      </c>
      <c r="F32" s="22"/>
      <c r="G32" s="8">
        <v>0</v>
      </c>
      <c r="H32" s="8">
        <v>0</v>
      </c>
      <c r="I32" s="8">
        <v>0</v>
      </c>
      <c r="J32" s="8">
        <f t="shared" ref="J32:J33" si="68">SUM(G32:I32)</f>
        <v>0</v>
      </c>
      <c r="K32" s="22"/>
      <c r="L32" s="8">
        <f t="shared" ref="L32:L33" si="69">B32+G32</f>
        <v>0</v>
      </c>
      <c r="M32" s="8">
        <f t="shared" ref="M32:M33" si="70">C32+H32</f>
        <v>0</v>
      </c>
      <c r="N32" s="8">
        <f t="shared" ref="N32:N33" si="71">D32+I32</f>
        <v>-17.149999999999999</v>
      </c>
      <c r="O32" s="8">
        <f t="shared" ref="O32:O33" si="72">E32+J32</f>
        <v>-17.149999999999999</v>
      </c>
      <c r="P32" s="8"/>
      <c r="Q32" s="8">
        <f t="shared" ref="Q32" si="73">ROUND(O32*0.1,2)</f>
        <v>-1.72</v>
      </c>
      <c r="R32" s="8">
        <f t="shared" ref="R32:R33" si="74">ROUND(Q32*0.15,2)</f>
        <v>-0.26</v>
      </c>
      <c r="S32" s="8">
        <f t="shared" si="42"/>
        <v>-1.46</v>
      </c>
    </row>
    <row r="33" spans="1:19" ht="15" customHeight="1" x14ac:dyDescent="0.25">
      <c r="A33" s="2">
        <f t="shared" ref="A33:A43" si="75">A32+7</f>
        <v>43813</v>
      </c>
      <c r="B33" s="26">
        <v>0</v>
      </c>
      <c r="C33" s="8">
        <v>0</v>
      </c>
      <c r="D33" s="8">
        <v>0</v>
      </c>
      <c r="E33" s="8">
        <f t="shared" si="67"/>
        <v>0</v>
      </c>
      <c r="F33" s="22"/>
      <c r="G33" s="8">
        <v>0</v>
      </c>
      <c r="H33" s="8">
        <v>0</v>
      </c>
      <c r="I33" s="8">
        <v>0</v>
      </c>
      <c r="J33" s="8">
        <f t="shared" si="68"/>
        <v>0</v>
      </c>
      <c r="K33" s="22"/>
      <c r="L33" s="8">
        <f t="shared" si="69"/>
        <v>0</v>
      </c>
      <c r="M33" s="8">
        <f t="shared" si="70"/>
        <v>0</v>
      </c>
      <c r="N33" s="8">
        <f t="shared" si="71"/>
        <v>0</v>
      </c>
      <c r="O33" s="8">
        <f t="shared" si="72"/>
        <v>0</v>
      </c>
      <c r="P33" s="22"/>
      <c r="Q33" s="8">
        <f t="shared" ref="Q33:Q38" si="76">ROUND(O33*0.1,2)</f>
        <v>0</v>
      </c>
      <c r="R33" s="8">
        <f t="shared" si="74"/>
        <v>0</v>
      </c>
      <c r="S33" s="8">
        <f t="shared" si="42"/>
        <v>0</v>
      </c>
    </row>
    <row r="34" spans="1:19" ht="15" customHeight="1" x14ac:dyDescent="0.25">
      <c r="A34" s="2">
        <f t="shared" si="75"/>
        <v>43820</v>
      </c>
      <c r="B34" s="26">
        <v>0</v>
      </c>
      <c r="C34" s="8">
        <v>0</v>
      </c>
      <c r="D34" s="8">
        <v>-55.4</v>
      </c>
      <c r="E34" s="8">
        <f t="shared" ref="E34" si="77">SUM(B34:D34)</f>
        <v>-55.4</v>
      </c>
      <c r="F34" s="22"/>
      <c r="G34" s="8">
        <v>0</v>
      </c>
      <c r="H34" s="8">
        <v>0</v>
      </c>
      <c r="I34" s="8">
        <v>0</v>
      </c>
      <c r="J34" s="8">
        <f t="shared" ref="J34" si="78">SUM(G34:I34)</f>
        <v>0</v>
      </c>
      <c r="K34" s="22"/>
      <c r="L34" s="8">
        <f t="shared" ref="L34" si="79">B34+G34</f>
        <v>0</v>
      </c>
      <c r="M34" s="8">
        <f t="shared" ref="M34" si="80">C34+H34</f>
        <v>0</v>
      </c>
      <c r="N34" s="8">
        <f t="shared" ref="N34" si="81">D34+I34</f>
        <v>-55.4</v>
      </c>
      <c r="O34" s="8">
        <f t="shared" ref="O34" si="82">E34+J34</f>
        <v>-55.4</v>
      </c>
      <c r="P34" s="22"/>
      <c r="Q34" s="8">
        <f t="shared" si="76"/>
        <v>-5.54</v>
      </c>
      <c r="R34" s="8">
        <f t="shared" ref="R34" si="83">ROUND(Q34*0.15,2)</f>
        <v>-0.83</v>
      </c>
      <c r="S34" s="8">
        <f t="shared" ref="S34" si="84">ROUND(Q34*0.85,2)</f>
        <v>-4.71</v>
      </c>
    </row>
    <row r="35" spans="1:19" ht="15" customHeight="1" x14ac:dyDescent="0.25">
      <c r="A35" s="2">
        <f t="shared" si="75"/>
        <v>43827</v>
      </c>
      <c r="B35" s="26">
        <v>0</v>
      </c>
      <c r="C35" s="8">
        <v>0</v>
      </c>
      <c r="D35" s="8">
        <v>0</v>
      </c>
      <c r="E35" s="8">
        <f t="shared" ref="E35" si="85">SUM(B35:D35)</f>
        <v>0</v>
      </c>
      <c r="F35" s="22"/>
      <c r="G35" s="8">
        <v>0</v>
      </c>
      <c r="H35" s="8">
        <v>0</v>
      </c>
      <c r="I35" s="8">
        <v>0</v>
      </c>
      <c r="J35" s="8">
        <f t="shared" ref="J35" si="86">SUM(G35:I35)</f>
        <v>0</v>
      </c>
      <c r="K35" s="22"/>
      <c r="L35" s="8">
        <f t="shared" ref="L35" si="87">B35+G35</f>
        <v>0</v>
      </c>
      <c r="M35" s="8">
        <f t="shared" ref="M35" si="88">C35+H35</f>
        <v>0</v>
      </c>
      <c r="N35" s="8">
        <f t="shared" ref="N35" si="89">D35+I35</f>
        <v>0</v>
      </c>
      <c r="O35" s="8">
        <f t="shared" ref="O35" si="90">E35+J35</f>
        <v>0</v>
      </c>
      <c r="P35" s="22"/>
      <c r="Q35" s="8">
        <f t="shared" si="76"/>
        <v>0</v>
      </c>
      <c r="R35" s="8">
        <f t="shared" ref="R35" si="91">ROUND(Q35*0.15,2)</f>
        <v>0</v>
      </c>
      <c r="S35" s="8">
        <f t="shared" ref="S35" si="92">ROUND(Q35*0.85,2)</f>
        <v>0</v>
      </c>
    </row>
    <row r="36" spans="1:19" ht="15" customHeight="1" x14ac:dyDescent="0.25">
      <c r="A36" s="2">
        <f t="shared" si="75"/>
        <v>43834</v>
      </c>
      <c r="B36" s="26">
        <v>0</v>
      </c>
      <c r="C36" s="8">
        <v>0</v>
      </c>
      <c r="D36" s="8">
        <v>0</v>
      </c>
      <c r="E36" s="8">
        <f t="shared" ref="E36" si="93">SUM(B36:D36)</f>
        <v>0</v>
      </c>
      <c r="F36" s="22"/>
      <c r="G36" s="8">
        <v>0</v>
      </c>
      <c r="H36" s="8">
        <v>0</v>
      </c>
      <c r="I36" s="8">
        <v>0</v>
      </c>
      <c r="J36" s="8">
        <f t="shared" ref="J36" si="94">SUM(G36:I36)</f>
        <v>0</v>
      </c>
      <c r="K36" s="22"/>
      <c r="L36" s="8">
        <f t="shared" ref="L36" si="95">B36+G36</f>
        <v>0</v>
      </c>
      <c r="M36" s="8">
        <f t="shared" ref="M36" si="96">C36+H36</f>
        <v>0</v>
      </c>
      <c r="N36" s="8">
        <f t="shared" ref="N36" si="97">D36+I36</f>
        <v>0</v>
      </c>
      <c r="O36" s="8">
        <f t="shared" ref="O36" si="98">E36+J36</f>
        <v>0</v>
      </c>
      <c r="P36" s="22"/>
      <c r="Q36" s="8">
        <f t="shared" si="76"/>
        <v>0</v>
      </c>
      <c r="R36" s="8">
        <f t="shared" ref="R36" si="99">ROUND(Q36*0.15,2)</f>
        <v>0</v>
      </c>
      <c r="S36" s="8">
        <f t="shared" ref="S36" si="100">ROUND(Q36*0.85,2)</f>
        <v>0</v>
      </c>
    </row>
    <row r="37" spans="1:19" ht="15" customHeight="1" x14ac:dyDescent="0.25">
      <c r="A37" s="2">
        <f t="shared" si="75"/>
        <v>43841</v>
      </c>
      <c r="B37" s="26">
        <v>0</v>
      </c>
      <c r="C37" s="8">
        <v>0</v>
      </c>
      <c r="D37" s="8">
        <v>-42</v>
      </c>
      <c r="E37" s="8">
        <f t="shared" ref="E37" si="101">SUM(B37:D37)</f>
        <v>-42</v>
      </c>
      <c r="F37" s="22"/>
      <c r="G37" s="8">
        <v>0</v>
      </c>
      <c r="H37" s="8">
        <v>0</v>
      </c>
      <c r="I37" s="8">
        <v>0</v>
      </c>
      <c r="J37" s="8">
        <f t="shared" ref="J37" si="102">SUM(G37:I37)</f>
        <v>0</v>
      </c>
      <c r="K37" s="22"/>
      <c r="L37" s="8">
        <f t="shared" ref="L37" si="103">B37+G37</f>
        <v>0</v>
      </c>
      <c r="M37" s="8">
        <f t="shared" ref="M37" si="104">C37+H37</f>
        <v>0</v>
      </c>
      <c r="N37" s="8">
        <f t="shared" ref="N37" si="105">D37+I37</f>
        <v>-42</v>
      </c>
      <c r="O37" s="8">
        <f t="shared" ref="O37" si="106">E37+J37</f>
        <v>-42</v>
      </c>
      <c r="P37" s="22"/>
      <c r="Q37" s="8">
        <f t="shared" si="76"/>
        <v>-4.2</v>
      </c>
      <c r="R37" s="8">
        <f t="shared" ref="R37" si="107">ROUND(Q37*0.15,2)</f>
        <v>-0.63</v>
      </c>
      <c r="S37" s="8">
        <f t="shared" ref="S37" si="108">ROUND(Q37*0.85,2)</f>
        <v>-3.57</v>
      </c>
    </row>
    <row r="38" spans="1:19" ht="15" customHeight="1" x14ac:dyDescent="0.25">
      <c r="A38" s="2">
        <f t="shared" si="75"/>
        <v>43848</v>
      </c>
      <c r="B38" s="26">
        <v>0</v>
      </c>
      <c r="C38" s="8">
        <v>0</v>
      </c>
      <c r="D38" s="8">
        <v>0</v>
      </c>
      <c r="E38" s="8">
        <f t="shared" ref="E38" si="109">SUM(B38:D38)</f>
        <v>0</v>
      </c>
      <c r="F38" s="22"/>
      <c r="G38" s="8">
        <v>0</v>
      </c>
      <c r="H38" s="8">
        <v>0</v>
      </c>
      <c r="I38" s="8">
        <v>0</v>
      </c>
      <c r="J38" s="8">
        <f t="shared" ref="J38" si="110">SUM(G38:I38)</f>
        <v>0</v>
      </c>
      <c r="K38" s="22"/>
      <c r="L38" s="8">
        <f t="shared" ref="L38" si="111">B38+G38</f>
        <v>0</v>
      </c>
      <c r="M38" s="8">
        <f t="shared" ref="M38" si="112">C38+H38</f>
        <v>0</v>
      </c>
      <c r="N38" s="8">
        <f t="shared" ref="N38" si="113">D38+I38</f>
        <v>0</v>
      </c>
      <c r="O38" s="8">
        <f t="shared" ref="O38" si="114">E38+J38</f>
        <v>0</v>
      </c>
      <c r="P38" s="22"/>
      <c r="Q38" s="8">
        <f t="shared" si="76"/>
        <v>0</v>
      </c>
      <c r="R38" s="8">
        <f t="shared" ref="R38" si="115">ROUND(Q38*0.15,2)</f>
        <v>0</v>
      </c>
      <c r="S38" s="8">
        <f t="shared" ref="S38" si="116">ROUND(Q38*0.85,2)</f>
        <v>0</v>
      </c>
    </row>
    <row r="39" spans="1:19" ht="15" customHeight="1" x14ac:dyDescent="0.25">
      <c r="A39" s="2">
        <f t="shared" si="75"/>
        <v>43855</v>
      </c>
      <c r="B39" s="26">
        <v>0</v>
      </c>
      <c r="C39" s="8">
        <v>0</v>
      </c>
      <c r="D39" s="8">
        <v>0</v>
      </c>
      <c r="E39" s="8">
        <f t="shared" ref="E39" si="117">SUM(B39:D39)</f>
        <v>0</v>
      </c>
      <c r="F39" s="22"/>
      <c r="G39" s="8">
        <v>0</v>
      </c>
      <c r="H39" s="8">
        <v>0</v>
      </c>
      <c r="I39" s="8">
        <v>0</v>
      </c>
      <c r="J39" s="8">
        <f t="shared" ref="J39" si="118">SUM(G39:I39)</f>
        <v>0</v>
      </c>
      <c r="K39" s="22"/>
      <c r="L39" s="8">
        <f t="shared" ref="L39" si="119">B39+G39</f>
        <v>0</v>
      </c>
      <c r="M39" s="8">
        <f t="shared" ref="M39" si="120">C39+H39</f>
        <v>0</v>
      </c>
      <c r="N39" s="8">
        <f t="shared" ref="N39" si="121">D39+I39</f>
        <v>0</v>
      </c>
      <c r="O39" s="8">
        <f t="shared" ref="O39" si="122">E39+J39</f>
        <v>0</v>
      </c>
      <c r="P39" s="22"/>
      <c r="Q39" s="8">
        <f t="shared" ref="Q39" si="123">ROUND(O39*0.1,2)</f>
        <v>0</v>
      </c>
      <c r="R39" s="8">
        <f t="shared" ref="R39" si="124">ROUND(Q39*0.15,2)</f>
        <v>0</v>
      </c>
      <c r="S39" s="8">
        <f t="shared" ref="S39" si="125">ROUND(Q39*0.85,2)</f>
        <v>0</v>
      </c>
    </row>
    <row r="40" spans="1:19" ht="15" customHeight="1" x14ac:dyDescent="0.25">
      <c r="A40" s="2">
        <f t="shared" si="75"/>
        <v>43862</v>
      </c>
      <c r="B40" s="26">
        <v>32912</v>
      </c>
      <c r="C40" s="8">
        <v>-460</v>
      </c>
      <c r="D40" s="8">
        <v>-9499.99</v>
      </c>
      <c r="E40" s="8">
        <f t="shared" ref="E40" si="126">SUM(B40:D40)</f>
        <v>22952.010000000002</v>
      </c>
      <c r="F40" s="22"/>
      <c r="G40" s="8">
        <v>0</v>
      </c>
      <c r="H40" s="8">
        <v>0</v>
      </c>
      <c r="I40" s="8">
        <v>0</v>
      </c>
      <c r="J40" s="8">
        <f t="shared" ref="J40" si="127">SUM(G40:I40)</f>
        <v>0</v>
      </c>
      <c r="K40" s="22"/>
      <c r="L40" s="8">
        <f t="shared" ref="L40" si="128">B40+G40</f>
        <v>32912</v>
      </c>
      <c r="M40" s="8">
        <f t="shared" ref="M40" si="129">C40+H40</f>
        <v>-460</v>
      </c>
      <c r="N40" s="8">
        <f t="shared" ref="N40" si="130">D40+I40</f>
        <v>-9499.99</v>
      </c>
      <c r="O40" s="8">
        <f t="shared" ref="O40" si="131">E40+J40</f>
        <v>22952.010000000002</v>
      </c>
      <c r="P40" s="22"/>
      <c r="Q40" s="8">
        <f t="shared" ref="Q40" si="132">ROUND(O40*0.1,2)</f>
        <v>2295.1999999999998</v>
      </c>
      <c r="R40" s="8">
        <f t="shared" ref="R40" si="133">ROUND(Q40*0.15,2)</f>
        <v>344.28</v>
      </c>
      <c r="S40" s="8">
        <f t="shared" ref="S40" si="134">ROUND(Q40*0.85,2)</f>
        <v>1950.92</v>
      </c>
    </row>
    <row r="41" spans="1:19" ht="15" customHeight="1" x14ac:dyDescent="0.25">
      <c r="A41" s="2">
        <f t="shared" si="75"/>
        <v>43869</v>
      </c>
      <c r="B41" s="26">
        <v>89628</v>
      </c>
      <c r="C41" s="8">
        <v>-760</v>
      </c>
      <c r="D41" s="8">
        <v>-88823.47</v>
      </c>
      <c r="E41" s="8">
        <f t="shared" ref="E41" si="135">SUM(B41:D41)</f>
        <v>44.529999999998836</v>
      </c>
      <c r="F41" s="22"/>
      <c r="G41" s="8">
        <v>0</v>
      </c>
      <c r="H41" s="8">
        <v>0</v>
      </c>
      <c r="I41" s="8">
        <v>-910.8</v>
      </c>
      <c r="J41" s="8">
        <f t="shared" ref="J41" si="136">SUM(G41:I41)</f>
        <v>-910.8</v>
      </c>
      <c r="K41" s="22"/>
      <c r="L41" s="8">
        <f t="shared" ref="L41" si="137">B41+G41</f>
        <v>89628</v>
      </c>
      <c r="M41" s="8">
        <f t="shared" ref="M41" si="138">C41+H41</f>
        <v>-760</v>
      </c>
      <c r="N41" s="8">
        <f t="shared" ref="N41" si="139">D41+I41</f>
        <v>-89734.27</v>
      </c>
      <c r="O41" s="8">
        <f t="shared" ref="O41" si="140">E41+J41</f>
        <v>-866.27000000000112</v>
      </c>
      <c r="P41" s="22"/>
      <c r="Q41" s="8">
        <f>ROUND(O41*0.1,2)</f>
        <v>-86.63</v>
      </c>
      <c r="R41" s="8">
        <f t="shared" ref="R41" si="141">ROUND(Q41*0.15,2)</f>
        <v>-12.99</v>
      </c>
      <c r="S41" s="8">
        <f t="shared" ref="S41" si="142">ROUND(Q41*0.85,2)</f>
        <v>-73.64</v>
      </c>
    </row>
    <row r="42" spans="1:19" ht="15" customHeight="1" x14ac:dyDescent="0.25">
      <c r="A42" s="2">
        <f t="shared" si="75"/>
        <v>43876</v>
      </c>
      <c r="B42" s="26">
        <v>70638.8</v>
      </c>
      <c r="C42" s="8">
        <v>-369</v>
      </c>
      <c r="D42" s="8">
        <v>-61769.99</v>
      </c>
      <c r="E42" s="8">
        <f t="shared" ref="E42" si="143">SUM(B42:D42)</f>
        <v>8499.8100000000049</v>
      </c>
      <c r="F42" s="22"/>
      <c r="G42" s="8">
        <v>0</v>
      </c>
      <c r="H42" s="8">
        <v>0</v>
      </c>
      <c r="I42" s="8">
        <v>0</v>
      </c>
      <c r="J42" s="8">
        <f t="shared" ref="J42" si="144">SUM(G42:I42)</f>
        <v>0</v>
      </c>
      <c r="K42" s="22"/>
      <c r="L42" s="8">
        <f t="shared" ref="L42" si="145">B42+G42</f>
        <v>70638.8</v>
      </c>
      <c r="M42" s="8">
        <f t="shared" ref="M42" si="146">C42+H42</f>
        <v>-369</v>
      </c>
      <c r="N42" s="8">
        <f t="shared" ref="N42" si="147">D42+I42</f>
        <v>-61769.99</v>
      </c>
      <c r="O42" s="8">
        <f t="shared" ref="O42" si="148">E42+J42</f>
        <v>8499.8100000000049</v>
      </c>
      <c r="P42" s="22"/>
      <c r="Q42" s="8">
        <f>ROUND(O42*0.1,2)</f>
        <v>849.98</v>
      </c>
      <c r="R42" s="8">
        <f t="shared" ref="R42" si="149">ROUND(Q42*0.15,2)</f>
        <v>127.5</v>
      </c>
      <c r="S42" s="8">
        <f t="shared" ref="S42" si="150">ROUND(Q42*0.85,2)</f>
        <v>722.48</v>
      </c>
    </row>
    <row r="43" spans="1:19" ht="15" customHeight="1" x14ac:dyDescent="0.25">
      <c r="A43" s="2">
        <f t="shared" si="75"/>
        <v>43883</v>
      </c>
      <c r="B43" s="26">
        <v>101223.3</v>
      </c>
      <c r="C43" s="8">
        <v>-786</v>
      </c>
      <c r="D43" s="8">
        <v>-92358.29</v>
      </c>
      <c r="E43" s="8">
        <f t="shared" ref="E43" si="151">SUM(B43:D43)</f>
        <v>8079.0100000000093</v>
      </c>
      <c r="F43" s="22"/>
      <c r="G43" s="8">
        <v>0</v>
      </c>
      <c r="H43" s="8">
        <v>0</v>
      </c>
      <c r="I43" s="8">
        <v>0</v>
      </c>
      <c r="J43" s="8">
        <f t="shared" ref="J43" si="152">SUM(G43:I43)</f>
        <v>0</v>
      </c>
      <c r="K43" s="22"/>
      <c r="L43" s="8">
        <f t="shared" ref="L43" si="153">B43+G43</f>
        <v>101223.3</v>
      </c>
      <c r="M43" s="8">
        <f t="shared" ref="M43" si="154">C43+H43</f>
        <v>-786</v>
      </c>
      <c r="N43" s="8">
        <f t="shared" ref="N43" si="155">D43+I43</f>
        <v>-92358.29</v>
      </c>
      <c r="O43" s="8">
        <f t="shared" ref="O43" si="156">E43+J43</f>
        <v>8079.0100000000093</v>
      </c>
      <c r="P43" s="22"/>
      <c r="Q43" s="8">
        <f>ROUND(O43*0.1,2)</f>
        <v>807.9</v>
      </c>
      <c r="R43" s="8">
        <f>ROUND(Q43*0.15,2)-0.01</f>
        <v>121.17999999999999</v>
      </c>
      <c r="S43" s="8">
        <f t="shared" ref="S43" si="157">ROUND(Q43*0.85,2)</f>
        <v>686.72</v>
      </c>
    </row>
    <row r="44" spans="1:19" x14ac:dyDescent="0.25">
      <c r="Q44" s="8"/>
      <c r="R44" s="8"/>
      <c r="S44" s="8"/>
    </row>
    <row r="45" spans="1:19" ht="15" customHeight="1" thickBot="1" x14ac:dyDescent="0.3">
      <c r="B45" s="9">
        <f>SUM(B10:B44)</f>
        <v>294402.09999999998</v>
      </c>
      <c r="C45" s="9">
        <f>SUM(C10:C44)</f>
        <v>-2375</v>
      </c>
      <c r="D45" s="9">
        <f>SUM(D10:D44)</f>
        <v>-254914.64</v>
      </c>
      <c r="E45" s="9">
        <f>SUM(E10:E44)</f>
        <v>37112.460000000014</v>
      </c>
      <c r="F45" s="17"/>
      <c r="G45" s="9">
        <f>SUM(G10:G44)</f>
        <v>0</v>
      </c>
      <c r="H45" s="9">
        <f>SUM(H10:H44)</f>
        <v>0</v>
      </c>
      <c r="I45" s="9">
        <f>SUM(I10:I44)</f>
        <v>-4020.8</v>
      </c>
      <c r="J45" s="9">
        <f>SUM(J10:J44)</f>
        <v>-4020.8</v>
      </c>
      <c r="K45" s="17"/>
      <c r="L45" s="9">
        <f>SUM(L10:L44)</f>
        <v>294402.09999999998</v>
      </c>
      <c r="M45" s="9">
        <f>SUM(M10:M44)</f>
        <v>-2375</v>
      </c>
      <c r="N45" s="9">
        <f>SUM(N10:N44)</f>
        <v>-258935.44</v>
      </c>
      <c r="O45" s="9">
        <f>SUM(O10:O44)</f>
        <v>33091.660000000018</v>
      </c>
      <c r="P45" s="17"/>
      <c r="Q45" s="9">
        <f>SUM(Q10:Q44)</f>
        <v>3309.14</v>
      </c>
      <c r="R45" s="9">
        <f>SUM(R10:R44)</f>
        <v>496.36999999999995</v>
      </c>
      <c r="S45" s="9">
        <f>SUM(S10:S44)</f>
        <v>2812.7700000000004</v>
      </c>
    </row>
    <row r="46" spans="1:19" ht="15" customHeight="1" thickTop="1" x14ac:dyDescent="0.25"/>
    <row r="47" spans="1:19" ht="15" customHeight="1" x14ac:dyDescent="0.25">
      <c r="A47" s="15" t="s">
        <v>14</v>
      </c>
    </row>
    <row r="48" spans="1:19" ht="15" customHeight="1" x14ac:dyDescent="0.25">
      <c r="A48" s="15" t="s">
        <v>13</v>
      </c>
    </row>
  </sheetData>
  <mergeCells count="5">
    <mergeCell ref="A1:S1"/>
    <mergeCell ref="B3:E3"/>
    <mergeCell ref="G3:J3"/>
    <mergeCell ref="L3:O3"/>
    <mergeCell ref="A8:S8"/>
  </mergeCells>
  <pageMargins left="0.25" right="0.5" top="0.25" bottom="0.25" header="0" footer="0"/>
  <pageSetup paperSize="5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Normal="100" workbookViewId="0">
      <pane ySplit="7" topLeftCell="A11" activePane="bottomLeft" state="frozen"/>
      <selection activeCell="A4" sqref="A4:S4"/>
      <selection pane="bottomLeft" activeCell="E43" sqref="E43"/>
    </sheetView>
  </sheetViews>
  <sheetFormatPr defaultColWidth="10.7109375" defaultRowHeight="15" customHeight="1" x14ac:dyDescent="0.25"/>
  <cols>
    <col min="1" max="1" width="10.85546875" style="2" bestFit="1" customWidth="1"/>
    <col min="2" max="5" width="15.7109375" style="1" customWidth="1"/>
    <col min="6" max="6" width="4.7109375" style="16" customWidth="1"/>
    <col min="7" max="10" width="15.7109375" style="1" customWidth="1"/>
    <col min="11" max="11" width="4.7109375" style="16" customWidth="1"/>
    <col min="12" max="15" width="15.7109375" style="1" customWidth="1"/>
    <col min="16" max="16" width="4.7109375" style="16" customWidth="1"/>
    <col min="17" max="17" width="15.7109375" style="1" customWidth="1"/>
    <col min="18" max="19" width="14.7109375" style="1" customWidth="1"/>
    <col min="20" max="16384" width="10.7109375" style="1"/>
  </cols>
  <sheetData>
    <row r="1" spans="1:19" ht="15" customHeight="1" x14ac:dyDescent="0.25">
      <c r="A1" s="34" t="s">
        <v>7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" customHeight="1" x14ac:dyDescent="0.25">
      <c r="A3" s="24"/>
      <c r="B3" s="29" t="s">
        <v>20</v>
      </c>
      <c r="C3" s="29"/>
      <c r="D3" s="29"/>
      <c r="E3" s="29"/>
      <c r="F3" s="18"/>
      <c r="G3" s="29" t="s">
        <v>22</v>
      </c>
      <c r="H3" s="29"/>
      <c r="I3" s="29"/>
      <c r="J3" s="29"/>
      <c r="K3" s="18"/>
      <c r="L3" s="29" t="s">
        <v>21</v>
      </c>
      <c r="M3" s="29"/>
      <c r="N3" s="29"/>
      <c r="O3" s="29"/>
      <c r="P3" s="24"/>
    </row>
    <row r="4" spans="1:19" s="6" customFormat="1" ht="25.5" x14ac:dyDescent="0.2">
      <c r="A4" s="3"/>
      <c r="B4" s="5" t="s">
        <v>0</v>
      </c>
      <c r="C4" s="4" t="s">
        <v>2</v>
      </c>
      <c r="D4" s="5" t="s">
        <v>1</v>
      </c>
      <c r="E4" s="5" t="s">
        <v>8</v>
      </c>
      <c r="F4" s="19"/>
      <c r="G4" s="5" t="s">
        <v>0</v>
      </c>
      <c r="H4" s="4" t="s">
        <v>2</v>
      </c>
      <c r="I4" s="5" t="s">
        <v>1</v>
      </c>
      <c r="J4" s="5" t="s">
        <v>8</v>
      </c>
      <c r="K4" s="19"/>
      <c r="L4" s="5" t="s">
        <v>0</v>
      </c>
      <c r="M4" s="4" t="s">
        <v>2</v>
      </c>
      <c r="N4" s="5" t="s">
        <v>1</v>
      </c>
      <c r="O4" s="5" t="s">
        <v>8</v>
      </c>
      <c r="P4" s="19"/>
      <c r="Q4" s="5" t="s">
        <v>10</v>
      </c>
      <c r="R4" s="5" t="s">
        <v>11</v>
      </c>
      <c r="S4" s="5" t="s">
        <v>12</v>
      </c>
    </row>
    <row r="6" spans="1:19" ht="15" customHeight="1" x14ac:dyDescent="0.25">
      <c r="A6" s="2" t="s">
        <v>18</v>
      </c>
      <c r="B6" s="7">
        <v>3362597.8800000008</v>
      </c>
      <c r="C6" s="7">
        <v>-105006</v>
      </c>
      <c r="D6" s="7">
        <v>-3083057.5</v>
      </c>
      <c r="E6" s="7">
        <v>174534.38</v>
      </c>
      <c r="F6" s="17"/>
      <c r="G6" s="7">
        <v>4857622.3499999996</v>
      </c>
      <c r="H6" s="7">
        <v>0</v>
      </c>
      <c r="I6" s="7">
        <v>-4565947.8499999996</v>
      </c>
      <c r="J6" s="7">
        <v>291674.5</v>
      </c>
      <c r="K6" s="17"/>
      <c r="L6" s="7">
        <v>8220220.2299999995</v>
      </c>
      <c r="M6" s="7">
        <v>-105006</v>
      </c>
      <c r="N6" s="7">
        <v>-7649005.3500000006</v>
      </c>
      <c r="O6" s="7">
        <v>466208.88000000006</v>
      </c>
      <c r="P6" s="17"/>
      <c r="Q6" s="7">
        <v>46620.890000000007</v>
      </c>
      <c r="R6" s="7">
        <v>6993.1499999999987</v>
      </c>
      <c r="S6" s="7">
        <v>39627.739999999991</v>
      </c>
    </row>
    <row r="8" spans="1:19" ht="15" customHeight="1" x14ac:dyDescent="0.25">
      <c r="A8" s="33" t="s">
        <v>19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9" spans="1:19" ht="15" customHeight="1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1:19" ht="15" customHeight="1" x14ac:dyDescent="0.25">
      <c r="A10" s="2" t="s">
        <v>9</v>
      </c>
      <c r="B10" s="7">
        <v>0</v>
      </c>
      <c r="C10" s="7">
        <v>0</v>
      </c>
      <c r="D10" s="7">
        <v>0</v>
      </c>
      <c r="E10" s="7">
        <f>SUM(B10:D10)</f>
        <v>0</v>
      </c>
      <c r="F10" s="17"/>
      <c r="G10" s="7">
        <v>0</v>
      </c>
      <c r="H10" s="7">
        <v>0</v>
      </c>
      <c r="I10" s="7">
        <v>0</v>
      </c>
      <c r="J10" s="7">
        <f>SUM(G10:I10)</f>
        <v>0</v>
      </c>
      <c r="K10" s="17"/>
      <c r="L10" s="7">
        <f>B10+G10</f>
        <v>0</v>
      </c>
      <c r="M10" s="7">
        <f t="shared" ref="M10:O24" si="0">C10+H10</f>
        <v>0</v>
      </c>
      <c r="N10" s="7">
        <f t="shared" si="0"/>
        <v>0</v>
      </c>
      <c r="O10" s="7">
        <f>E10+J10</f>
        <v>0</v>
      </c>
      <c r="P10" s="7"/>
      <c r="Q10" s="7">
        <f t="shared" ref="Q10:Q24" si="1">ROUND(O10*0.1,2)</f>
        <v>0</v>
      </c>
      <c r="R10" s="7">
        <f t="shared" ref="R10:R24" si="2">ROUND(Q10*0.15,2)</f>
        <v>0</v>
      </c>
      <c r="S10" s="7">
        <f t="shared" ref="S10:S24" si="3">ROUND(Q10*0.85,2)</f>
        <v>0</v>
      </c>
    </row>
    <row r="11" spans="1:19" ht="15" customHeight="1" x14ac:dyDescent="0.25">
      <c r="A11" s="2">
        <v>43659</v>
      </c>
      <c r="B11" s="8">
        <v>0</v>
      </c>
      <c r="C11" s="8">
        <v>0</v>
      </c>
      <c r="D11" s="8">
        <v>0</v>
      </c>
      <c r="E11" s="8">
        <f t="shared" ref="E11:E24" si="4">SUM(B11:D11)</f>
        <v>0</v>
      </c>
      <c r="F11" s="22"/>
      <c r="G11" s="8">
        <v>0</v>
      </c>
      <c r="H11" s="8">
        <v>0</v>
      </c>
      <c r="I11" s="8">
        <v>-1505.85</v>
      </c>
      <c r="J11" s="8">
        <f t="shared" ref="J11:J24" si="5">SUM(G11:I11)</f>
        <v>-1505.85</v>
      </c>
      <c r="K11" s="22"/>
      <c r="L11" s="8">
        <f>B11+G11</f>
        <v>0</v>
      </c>
      <c r="M11" s="8">
        <f t="shared" si="0"/>
        <v>0</v>
      </c>
      <c r="N11" s="8">
        <f t="shared" si="0"/>
        <v>-1505.85</v>
      </c>
      <c r="O11" s="8">
        <f>E11+J11</f>
        <v>-1505.85</v>
      </c>
      <c r="P11" s="8"/>
      <c r="Q11" s="8">
        <f t="shared" si="1"/>
        <v>-150.59</v>
      </c>
      <c r="R11" s="8">
        <f t="shared" si="2"/>
        <v>-22.59</v>
      </c>
      <c r="S11" s="8">
        <f t="shared" si="3"/>
        <v>-128</v>
      </c>
    </row>
    <row r="12" spans="1:19" ht="15" customHeight="1" x14ac:dyDescent="0.25">
      <c r="A12" s="2">
        <f t="shared" ref="A12:A43" si="6">A11+7</f>
        <v>43666</v>
      </c>
      <c r="B12" s="8">
        <v>0</v>
      </c>
      <c r="C12" s="8">
        <v>0</v>
      </c>
      <c r="D12" s="8">
        <v>-590.04999999999995</v>
      </c>
      <c r="E12" s="8">
        <f t="shared" si="4"/>
        <v>-590.04999999999995</v>
      </c>
      <c r="F12" s="22"/>
      <c r="G12" s="8">
        <v>0</v>
      </c>
      <c r="H12" s="8">
        <v>0</v>
      </c>
      <c r="I12" s="8">
        <v>0</v>
      </c>
      <c r="J12" s="8">
        <f t="shared" si="5"/>
        <v>0</v>
      </c>
      <c r="K12" s="22"/>
      <c r="L12" s="8">
        <f t="shared" ref="L12:L24" si="7">B12+G12</f>
        <v>0</v>
      </c>
      <c r="M12" s="8">
        <f t="shared" si="0"/>
        <v>0</v>
      </c>
      <c r="N12" s="8">
        <f t="shared" si="0"/>
        <v>-590.04999999999995</v>
      </c>
      <c r="O12" s="8">
        <f t="shared" si="0"/>
        <v>-590.04999999999995</v>
      </c>
      <c r="P12" s="8"/>
      <c r="Q12" s="8">
        <f t="shared" si="1"/>
        <v>-59.01</v>
      </c>
      <c r="R12" s="8">
        <f t="shared" si="2"/>
        <v>-8.85</v>
      </c>
      <c r="S12" s="8">
        <f t="shared" si="3"/>
        <v>-50.16</v>
      </c>
    </row>
    <row r="13" spans="1:19" ht="15" customHeight="1" x14ac:dyDescent="0.25">
      <c r="A13" s="2">
        <f t="shared" si="6"/>
        <v>43673</v>
      </c>
      <c r="B13" s="8">
        <v>0</v>
      </c>
      <c r="C13" s="8">
        <v>0</v>
      </c>
      <c r="D13" s="8">
        <v>-4200</v>
      </c>
      <c r="E13" s="8">
        <f t="shared" si="4"/>
        <v>-4200</v>
      </c>
      <c r="F13" s="22"/>
      <c r="G13" s="8">
        <v>0</v>
      </c>
      <c r="H13" s="8">
        <v>0</v>
      </c>
      <c r="I13" s="8">
        <v>0</v>
      </c>
      <c r="J13" s="8">
        <f t="shared" si="5"/>
        <v>0</v>
      </c>
      <c r="K13" s="22"/>
      <c r="L13" s="8">
        <f t="shared" si="7"/>
        <v>0</v>
      </c>
      <c r="M13" s="8">
        <f t="shared" si="0"/>
        <v>0</v>
      </c>
      <c r="N13" s="8">
        <f t="shared" si="0"/>
        <v>-4200</v>
      </c>
      <c r="O13" s="8">
        <f t="shared" si="0"/>
        <v>-4200</v>
      </c>
      <c r="P13" s="8"/>
      <c r="Q13" s="8">
        <f t="shared" si="1"/>
        <v>-420</v>
      </c>
      <c r="R13" s="8">
        <f t="shared" si="2"/>
        <v>-63</v>
      </c>
      <c r="S13" s="8">
        <f t="shared" si="3"/>
        <v>-357</v>
      </c>
    </row>
    <row r="14" spans="1:19" ht="15" customHeight="1" x14ac:dyDescent="0.25">
      <c r="A14" s="2">
        <f t="shared" si="6"/>
        <v>43680</v>
      </c>
      <c r="B14" s="8">
        <v>0</v>
      </c>
      <c r="C14" s="8">
        <v>0</v>
      </c>
      <c r="D14" s="8">
        <v>0</v>
      </c>
      <c r="E14" s="8">
        <f t="shared" si="4"/>
        <v>0</v>
      </c>
      <c r="F14" s="22"/>
      <c r="G14" s="8">
        <v>0</v>
      </c>
      <c r="H14" s="8">
        <v>0</v>
      </c>
      <c r="I14" s="8">
        <v>0</v>
      </c>
      <c r="J14" s="8">
        <f t="shared" si="5"/>
        <v>0</v>
      </c>
      <c r="K14" s="22"/>
      <c r="L14" s="8">
        <f t="shared" si="7"/>
        <v>0</v>
      </c>
      <c r="M14" s="8">
        <f t="shared" si="0"/>
        <v>0</v>
      </c>
      <c r="N14" s="8">
        <f t="shared" si="0"/>
        <v>0</v>
      </c>
      <c r="O14" s="8">
        <f t="shared" si="0"/>
        <v>0</v>
      </c>
      <c r="P14" s="8"/>
      <c r="Q14" s="8">
        <f t="shared" si="1"/>
        <v>0</v>
      </c>
      <c r="R14" s="8">
        <f t="shared" si="2"/>
        <v>0</v>
      </c>
      <c r="S14" s="8">
        <f t="shared" si="3"/>
        <v>0</v>
      </c>
    </row>
    <row r="15" spans="1:19" ht="15" customHeight="1" x14ac:dyDescent="0.25">
      <c r="A15" s="2">
        <f t="shared" si="6"/>
        <v>43687</v>
      </c>
      <c r="B15" s="8">
        <v>0</v>
      </c>
      <c r="C15" s="8">
        <v>0</v>
      </c>
      <c r="D15" s="8">
        <v>-100</v>
      </c>
      <c r="E15" s="8">
        <f t="shared" si="4"/>
        <v>-100</v>
      </c>
      <c r="F15" s="22"/>
      <c r="G15" s="8">
        <v>0</v>
      </c>
      <c r="H15" s="8">
        <v>0</v>
      </c>
      <c r="I15" s="8">
        <v>0</v>
      </c>
      <c r="J15" s="8">
        <f t="shared" si="5"/>
        <v>0</v>
      </c>
      <c r="K15" s="22"/>
      <c r="L15" s="8">
        <f t="shared" si="7"/>
        <v>0</v>
      </c>
      <c r="M15" s="8">
        <f t="shared" si="0"/>
        <v>0</v>
      </c>
      <c r="N15" s="8">
        <f t="shared" si="0"/>
        <v>-100</v>
      </c>
      <c r="O15" s="8">
        <f t="shared" si="0"/>
        <v>-100</v>
      </c>
      <c r="P15" s="8"/>
      <c r="Q15" s="8">
        <f t="shared" si="1"/>
        <v>-10</v>
      </c>
      <c r="R15" s="8">
        <f t="shared" si="2"/>
        <v>-1.5</v>
      </c>
      <c r="S15" s="8">
        <f t="shared" si="3"/>
        <v>-8.5</v>
      </c>
    </row>
    <row r="16" spans="1:19" ht="15" customHeight="1" x14ac:dyDescent="0.25">
      <c r="A16" s="2">
        <f t="shared" si="6"/>
        <v>43694</v>
      </c>
      <c r="B16" s="8">
        <v>0</v>
      </c>
      <c r="C16" s="8">
        <v>0</v>
      </c>
      <c r="D16" s="8">
        <v>0</v>
      </c>
      <c r="E16" s="8">
        <f t="shared" si="4"/>
        <v>0</v>
      </c>
      <c r="F16" s="22"/>
      <c r="G16" s="8">
        <v>0</v>
      </c>
      <c r="H16" s="8">
        <v>0</v>
      </c>
      <c r="I16" s="8">
        <v>0</v>
      </c>
      <c r="J16" s="8">
        <f t="shared" si="5"/>
        <v>0</v>
      </c>
      <c r="K16" s="22"/>
      <c r="L16" s="8">
        <f t="shared" si="7"/>
        <v>0</v>
      </c>
      <c r="M16" s="8">
        <f t="shared" si="0"/>
        <v>0</v>
      </c>
      <c r="N16" s="8">
        <f t="shared" si="0"/>
        <v>0</v>
      </c>
      <c r="O16" s="8">
        <f t="shared" si="0"/>
        <v>0</v>
      </c>
      <c r="P16" s="8"/>
      <c r="Q16" s="8">
        <f t="shared" si="1"/>
        <v>0</v>
      </c>
      <c r="R16" s="8">
        <f t="shared" si="2"/>
        <v>0</v>
      </c>
      <c r="S16" s="8">
        <f t="shared" si="3"/>
        <v>0</v>
      </c>
    </row>
    <row r="17" spans="1:19" ht="15" customHeight="1" x14ac:dyDescent="0.25">
      <c r="A17" s="2">
        <f t="shared" si="6"/>
        <v>43701</v>
      </c>
      <c r="B17" s="8">
        <v>0</v>
      </c>
      <c r="C17" s="8">
        <v>0</v>
      </c>
      <c r="D17" s="8">
        <v>-630</v>
      </c>
      <c r="E17" s="8">
        <f t="shared" si="4"/>
        <v>-630</v>
      </c>
      <c r="F17" s="22"/>
      <c r="G17" s="8">
        <v>0</v>
      </c>
      <c r="H17" s="8">
        <v>0</v>
      </c>
      <c r="I17" s="8">
        <v>0</v>
      </c>
      <c r="J17" s="8">
        <f t="shared" si="5"/>
        <v>0</v>
      </c>
      <c r="K17" s="22"/>
      <c r="L17" s="8">
        <f t="shared" si="7"/>
        <v>0</v>
      </c>
      <c r="M17" s="8">
        <f t="shared" si="0"/>
        <v>0</v>
      </c>
      <c r="N17" s="8">
        <f t="shared" si="0"/>
        <v>-630</v>
      </c>
      <c r="O17" s="8">
        <f t="shared" si="0"/>
        <v>-630</v>
      </c>
      <c r="P17" s="8"/>
      <c r="Q17" s="8">
        <f t="shared" si="1"/>
        <v>-63</v>
      </c>
      <c r="R17" s="8">
        <f t="shared" si="2"/>
        <v>-9.4499999999999993</v>
      </c>
      <c r="S17" s="8">
        <f t="shared" si="3"/>
        <v>-53.55</v>
      </c>
    </row>
    <row r="18" spans="1:19" ht="15" customHeight="1" x14ac:dyDescent="0.25">
      <c r="A18" s="2">
        <f t="shared" si="6"/>
        <v>43708</v>
      </c>
      <c r="B18" s="8">
        <v>0</v>
      </c>
      <c r="C18" s="8">
        <v>0</v>
      </c>
      <c r="D18" s="8">
        <v>0</v>
      </c>
      <c r="E18" s="8">
        <f t="shared" si="4"/>
        <v>0</v>
      </c>
      <c r="F18" s="22"/>
      <c r="G18" s="8">
        <v>0</v>
      </c>
      <c r="H18" s="8">
        <v>0</v>
      </c>
      <c r="I18" s="8">
        <v>0</v>
      </c>
      <c r="J18" s="8">
        <f t="shared" si="5"/>
        <v>0</v>
      </c>
      <c r="K18" s="22"/>
      <c r="L18" s="8">
        <f t="shared" si="7"/>
        <v>0</v>
      </c>
      <c r="M18" s="8">
        <f t="shared" si="0"/>
        <v>0</v>
      </c>
      <c r="N18" s="8">
        <f t="shared" si="0"/>
        <v>0</v>
      </c>
      <c r="O18" s="8">
        <f t="shared" si="0"/>
        <v>0</v>
      </c>
      <c r="P18" s="8"/>
      <c r="Q18" s="8">
        <f t="shared" si="1"/>
        <v>0</v>
      </c>
      <c r="R18" s="8">
        <f t="shared" si="2"/>
        <v>0</v>
      </c>
      <c r="S18" s="8">
        <f t="shared" si="3"/>
        <v>0</v>
      </c>
    </row>
    <row r="19" spans="1:19" ht="15" customHeight="1" x14ac:dyDescent="0.25">
      <c r="A19" s="2">
        <f t="shared" si="6"/>
        <v>43715</v>
      </c>
      <c r="B19" s="8">
        <v>0</v>
      </c>
      <c r="C19" s="8">
        <v>0</v>
      </c>
      <c r="D19" s="8">
        <v>-622.75</v>
      </c>
      <c r="E19" s="8">
        <f t="shared" si="4"/>
        <v>-622.75</v>
      </c>
      <c r="F19" s="22"/>
      <c r="G19" s="8">
        <v>0</v>
      </c>
      <c r="H19" s="8">
        <v>0</v>
      </c>
      <c r="I19" s="8">
        <v>0</v>
      </c>
      <c r="J19" s="8">
        <f t="shared" si="5"/>
        <v>0</v>
      </c>
      <c r="K19" s="22"/>
      <c r="L19" s="8">
        <f t="shared" si="7"/>
        <v>0</v>
      </c>
      <c r="M19" s="8">
        <f t="shared" si="0"/>
        <v>0</v>
      </c>
      <c r="N19" s="8">
        <f t="shared" si="0"/>
        <v>-622.75</v>
      </c>
      <c r="O19" s="8">
        <f t="shared" si="0"/>
        <v>-622.75</v>
      </c>
      <c r="P19" s="8"/>
      <c r="Q19" s="8">
        <f t="shared" si="1"/>
        <v>-62.28</v>
      </c>
      <c r="R19" s="8">
        <f t="shared" si="2"/>
        <v>-9.34</v>
      </c>
      <c r="S19" s="8">
        <f t="shared" si="3"/>
        <v>-52.94</v>
      </c>
    </row>
    <row r="20" spans="1:19" ht="15" customHeight="1" x14ac:dyDescent="0.25">
      <c r="A20" s="2">
        <f t="shared" si="6"/>
        <v>43722</v>
      </c>
      <c r="B20" s="8">
        <v>0</v>
      </c>
      <c r="C20" s="8">
        <v>0</v>
      </c>
      <c r="D20" s="8">
        <v>0</v>
      </c>
      <c r="E20" s="8">
        <f t="shared" si="4"/>
        <v>0</v>
      </c>
      <c r="F20" s="22"/>
      <c r="G20" s="8">
        <v>0</v>
      </c>
      <c r="H20" s="8">
        <v>0</v>
      </c>
      <c r="I20" s="8">
        <v>0</v>
      </c>
      <c r="J20" s="8">
        <f t="shared" si="5"/>
        <v>0</v>
      </c>
      <c r="K20" s="22"/>
      <c r="L20" s="8">
        <f t="shared" si="7"/>
        <v>0</v>
      </c>
      <c r="M20" s="8">
        <f t="shared" si="0"/>
        <v>0</v>
      </c>
      <c r="N20" s="8">
        <f t="shared" si="0"/>
        <v>0</v>
      </c>
      <c r="O20" s="8">
        <f t="shared" si="0"/>
        <v>0</v>
      </c>
      <c r="P20" s="8"/>
      <c r="Q20" s="8">
        <f t="shared" si="1"/>
        <v>0</v>
      </c>
      <c r="R20" s="8">
        <f t="shared" si="2"/>
        <v>0</v>
      </c>
      <c r="S20" s="8">
        <f t="shared" si="3"/>
        <v>0</v>
      </c>
    </row>
    <row r="21" spans="1:19" ht="15" customHeight="1" x14ac:dyDescent="0.25">
      <c r="A21" s="2">
        <f t="shared" si="6"/>
        <v>43729</v>
      </c>
      <c r="B21" s="8">
        <v>0</v>
      </c>
      <c r="C21" s="8">
        <v>0</v>
      </c>
      <c r="D21" s="8">
        <v>0</v>
      </c>
      <c r="E21" s="8">
        <f t="shared" si="4"/>
        <v>0</v>
      </c>
      <c r="F21" s="22"/>
      <c r="G21" s="8">
        <v>0</v>
      </c>
      <c r="H21" s="8">
        <v>0</v>
      </c>
      <c r="I21" s="8">
        <v>0</v>
      </c>
      <c r="J21" s="8">
        <f t="shared" si="5"/>
        <v>0</v>
      </c>
      <c r="K21" s="22"/>
      <c r="L21" s="8">
        <f t="shared" si="7"/>
        <v>0</v>
      </c>
      <c r="M21" s="8">
        <f t="shared" si="0"/>
        <v>0</v>
      </c>
      <c r="N21" s="8">
        <f t="shared" si="0"/>
        <v>0</v>
      </c>
      <c r="O21" s="8">
        <f t="shared" si="0"/>
        <v>0</v>
      </c>
      <c r="P21" s="8"/>
      <c r="Q21" s="8">
        <f t="shared" si="1"/>
        <v>0</v>
      </c>
      <c r="R21" s="8">
        <f t="shared" si="2"/>
        <v>0</v>
      </c>
      <c r="S21" s="8">
        <f t="shared" si="3"/>
        <v>0</v>
      </c>
    </row>
    <row r="22" spans="1:19" ht="15" customHeight="1" x14ac:dyDescent="0.25">
      <c r="A22" s="2">
        <f t="shared" si="6"/>
        <v>43736</v>
      </c>
      <c r="B22" s="8">
        <v>0</v>
      </c>
      <c r="C22" s="8">
        <v>0</v>
      </c>
      <c r="D22" s="8">
        <v>-84</v>
      </c>
      <c r="E22" s="8">
        <f t="shared" si="4"/>
        <v>-84</v>
      </c>
      <c r="F22" s="22"/>
      <c r="G22" s="8">
        <v>0</v>
      </c>
      <c r="H22" s="8">
        <v>0</v>
      </c>
      <c r="I22" s="8">
        <v>0</v>
      </c>
      <c r="J22" s="8">
        <f t="shared" si="5"/>
        <v>0</v>
      </c>
      <c r="K22" s="22"/>
      <c r="L22" s="8">
        <f t="shared" si="7"/>
        <v>0</v>
      </c>
      <c r="M22" s="8">
        <f t="shared" si="0"/>
        <v>0</v>
      </c>
      <c r="N22" s="8">
        <f t="shared" si="0"/>
        <v>-84</v>
      </c>
      <c r="O22" s="8">
        <f t="shared" si="0"/>
        <v>-84</v>
      </c>
      <c r="P22" s="8"/>
      <c r="Q22" s="8">
        <f t="shared" si="1"/>
        <v>-8.4</v>
      </c>
      <c r="R22" s="8">
        <f t="shared" si="2"/>
        <v>-1.26</v>
      </c>
      <c r="S22" s="8">
        <f t="shared" si="3"/>
        <v>-7.14</v>
      </c>
    </row>
    <row r="23" spans="1:19" ht="15" customHeight="1" x14ac:dyDescent="0.25">
      <c r="A23" s="2">
        <f t="shared" si="6"/>
        <v>43743</v>
      </c>
      <c r="B23" s="8">
        <v>0</v>
      </c>
      <c r="C23" s="8">
        <v>0</v>
      </c>
      <c r="D23" s="8">
        <v>0</v>
      </c>
      <c r="E23" s="8">
        <f t="shared" si="4"/>
        <v>0</v>
      </c>
      <c r="F23" s="22"/>
      <c r="G23" s="8">
        <v>0</v>
      </c>
      <c r="H23" s="8">
        <v>0</v>
      </c>
      <c r="I23" s="8">
        <v>-499</v>
      </c>
      <c r="J23" s="8">
        <f t="shared" si="5"/>
        <v>-499</v>
      </c>
      <c r="K23" s="22"/>
      <c r="L23" s="8">
        <f t="shared" si="7"/>
        <v>0</v>
      </c>
      <c r="M23" s="8">
        <f t="shared" si="0"/>
        <v>0</v>
      </c>
      <c r="N23" s="8">
        <f t="shared" si="0"/>
        <v>-499</v>
      </c>
      <c r="O23" s="8">
        <f t="shared" si="0"/>
        <v>-499</v>
      </c>
      <c r="P23" s="8"/>
      <c r="Q23" s="8">
        <f t="shared" si="1"/>
        <v>-49.9</v>
      </c>
      <c r="R23" s="8">
        <f t="shared" si="2"/>
        <v>-7.49</v>
      </c>
      <c r="S23" s="8">
        <f>ROUND(Q23*0.85,2)+0.01</f>
        <v>-42.410000000000004</v>
      </c>
    </row>
    <row r="24" spans="1:19" ht="15" customHeight="1" x14ac:dyDescent="0.25">
      <c r="A24" s="2">
        <f t="shared" si="6"/>
        <v>43750</v>
      </c>
      <c r="B24" s="8">
        <v>0</v>
      </c>
      <c r="C24" s="8">
        <v>0</v>
      </c>
      <c r="D24" s="8">
        <v>0</v>
      </c>
      <c r="E24" s="8">
        <f t="shared" si="4"/>
        <v>0</v>
      </c>
      <c r="F24" s="22"/>
      <c r="G24" s="8">
        <v>0</v>
      </c>
      <c r="H24" s="8">
        <v>0</v>
      </c>
      <c r="I24" s="8">
        <v>0</v>
      </c>
      <c r="J24" s="8">
        <f t="shared" si="5"/>
        <v>0</v>
      </c>
      <c r="K24" s="22"/>
      <c r="L24" s="8">
        <f t="shared" si="7"/>
        <v>0</v>
      </c>
      <c r="M24" s="8">
        <f t="shared" si="0"/>
        <v>0</v>
      </c>
      <c r="N24" s="8">
        <f t="shared" si="0"/>
        <v>0</v>
      </c>
      <c r="O24" s="8">
        <f t="shared" si="0"/>
        <v>0</v>
      </c>
      <c r="P24" s="8"/>
      <c r="Q24" s="8">
        <f t="shared" si="1"/>
        <v>0</v>
      </c>
      <c r="R24" s="8">
        <f t="shared" si="2"/>
        <v>0</v>
      </c>
      <c r="S24" s="8">
        <f t="shared" si="3"/>
        <v>0</v>
      </c>
    </row>
    <row r="25" spans="1:19" ht="15" customHeight="1" x14ac:dyDescent="0.25">
      <c r="A25" s="2">
        <f t="shared" si="6"/>
        <v>43757</v>
      </c>
      <c r="B25" s="8">
        <v>0</v>
      </c>
      <c r="C25" s="8">
        <v>0</v>
      </c>
      <c r="D25" s="8">
        <v>0</v>
      </c>
      <c r="E25" s="8">
        <f t="shared" ref="E25" si="8">SUM(B25:D25)</f>
        <v>0</v>
      </c>
      <c r="F25" s="22"/>
      <c r="G25" s="8">
        <v>0</v>
      </c>
      <c r="H25" s="8">
        <v>0</v>
      </c>
      <c r="I25" s="8">
        <v>0</v>
      </c>
      <c r="J25" s="8">
        <f t="shared" ref="J25" si="9">SUM(G25:I25)</f>
        <v>0</v>
      </c>
      <c r="K25" s="22"/>
      <c r="L25" s="8">
        <f t="shared" ref="L25" si="10">B25+G25</f>
        <v>0</v>
      </c>
      <c r="M25" s="8">
        <f t="shared" ref="M25" si="11">C25+H25</f>
        <v>0</v>
      </c>
      <c r="N25" s="8">
        <f t="shared" ref="N25" si="12">D25+I25</f>
        <v>0</v>
      </c>
      <c r="O25" s="8">
        <f t="shared" ref="O25" si="13">E25+J25</f>
        <v>0</v>
      </c>
      <c r="P25" s="8"/>
      <c r="Q25" s="8">
        <f t="shared" ref="Q25" si="14">ROUND(O25*0.1,2)</f>
        <v>0</v>
      </c>
      <c r="R25" s="8">
        <f t="shared" ref="R25" si="15">ROUND(Q25*0.15,2)</f>
        <v>0</v>
      </c>
      <c r="S25" s="8">
        <f t="shared" ref="S25" si="16">ROUND(Q25*0.85,2)</f>
        <v>0</v>
      </c>
    </row>
    <row r="26" spans="1:19" ht="15" customHeight="1" x14ac:dyDescent="0.25">
      <c r="A26" s="2">
        <f t="shared" si="6"/>
        <v>43764</v>
      </c>
      <c r="B26" s="8">
        <v>0</v>
      </c>
      <c r="C26" s="8">
        <v>0</v>
      </c>
      <c r="D26" s="8">
        <v>0</v>
      </c>
      <c r="E26" s="8">
        <f t="shared" ref="E26" si="17">SUM(B26:D26)</f>
        <v>0</v>
      </c>
      <c r="F26" s="22"/>
      <c r="G26" s="8">
        <v>0</v>
      </c>
      <c r="H26" s="8">
        <v>0</v>
      </c>
      <c r="I26" s="8">
        <v>0</v>
      </c>
      <c r="J26" s="8">
        <f t="shared" ref="J26" si="18">SUM(G26:I26)</f>
        <v>0</v>
      </c>
      <c r="K26" s="22"/>
      <c r="L26" s="8">
        <f t="shared" ref="L26" si="19">B26+G26</f>
        <v>0</v>
      </c>
      <c r="M26" s="8">
        <f t="shared" ref="M26" si="20">C26+H26</f>
        <v>0</v>
      </c>
      <c r="N26" s="8">
        <f t="shared" ref="N26" si="21">D26+I26</f>
        <v>0</v>
      </c>
      <c r="O26" s="8">
        <f t="shared" ref="O26" si="22">E26+J26</f>
        <v>0</v>
      </c>
      <c r="P26" s="8"/>
      <c r="Q26" s="8">
        <f t="shared" ref="Q26" si="23">ROUND(O26*0.1,2)</f>
        <v>0</v>
      </c>
      <c r="R26" s="8">
        <f t="shared" ref="R26" si="24">ROUND(Q26*0.15,2)</f>
        <v>0</v>
      </c>
      <c r="S26" s="8">
        <f t="shared" ref="S26" si="25">ROUND(Q26*0.85,2)</f>
        <v>0</v>
      </c>
    </row>
    <row r="27" spans="1:19" ht="15" customHeight="1" x14ac:dyDescent="0.25">
      <c r="A27" s="2">
        <f t="shared" si="6"/>
        <v>43771</v>
      </c>
      <c r="B27" s="8">
        <v>0</v>
      </c>
      <c r="C27" s="8">
        <v>0</v>
      </c>
      <c r="D27" s="8">
        <v>0</v>
      </c>
      <c r="E27" s="8">
        <f t="shared" ref="E27" si="26">SUM(B27:D27)</f>
        <v>0</v>
      </c>
      <c r="F27" s="22"/>
      <c r="G27" s="8">
        <v>0</v>
      </c>
      <c r="H27" s="8">
        <v>0</v>
      </c>
      <c r="I27" s="8">
        <v>-99</v>
      </c>
      <c r="J27" s="8">
        <f t="shared" ref="J27" si="27">SUM(G27:I27)</f>
        <v>-99</v>
      </c>
      <c r="K27" s="22"/>
      <c r="L27" s="8">
        <f t="shared" ref="L27" si="28">B27+G27</f>
        <v>0</v>
      </c>
      <c r="M27" s="8">
        <f t="shared" ref="M27" si="29">C27+H27</f>
        <v>0</v>
      </c>
      <c r="N27" s="8">
        <f t="shared" ref="N27" si="30">D27+I27</f>
        <v>-99</v>
      </c>
      <c r="O27" s="8">
        <f t="shared" ref="O27" si="31">E27+J27</f>
        <v>-99</v>
      </c>
      <c r="P27" s="8"/>
      <c r="Q27" s="8">
        <f t="shared" ref="Q27" si="32">ROUND(O27*0.1,2)</f>
        <v>-9.9</v>
      </c>
      <c r="R27" s="8">
        <f t="shared" ref="R27" si="33">ROUND(Q27*0.15,2)</f>
        <v>-1.49</v>
      </c>
      <c r="S27" s="8">
        <f>ROUND(Q27*0.85,2)+0.01</f>
        <v>-8.41</v>
      </c>
    </row>
    <row r="28" spans="1:19" ht="15" customHeight="1" x14ac:dyDescent="0.25">
      <c r="A28" s="2">
        <f t="shared" si="6"/>
        <v>43778</v>
      </c>
      <c r="B28" s="8">
        <v>0</v>
      </c>
      <c r="C28" s="8">
        <v>0</v>
      </c>
      <c r="D28" s="8">
        <v>0</v>
      </c>
      <c r="E28" s="8">
        <f t="shared" ref="E28:E30" si="34">SUM(B28:D28)</f>
        <v>0</v>
      </c>
      <c r="F28" s="22"/>
      <c r="G28" s="8">
        <v>0</v>
      </c>
      <c r="H28" s="8">
        <v>0</v>
      </c>
      <c r="I28" s="8">
        <v>0</v>
      </c>
      <c r="J28" s="8">
        <f t="shared" ref="J28" si="35">SUM(G28:I28)</f>
        <v>0</v>
      </c>
      <c r="K28" s="22"/>
      <c r="L28" s="8">
        <f t="shared" ref="L28" si="36">B28+G28</f>
        <v>0</v>
      </c>
      <c r="M28" s="8">
        <f t="shared" ref="M28" si="37">C28+H28</f>
        <v>0</v>
      </c>
      <c r="N28" s="8">
        <f t="shared" ref="N28" si="38">D28+I28</f>
        <v>0</v>
      </c>
      <c r="O28" s="8">
        <f t="shared" ref="O28" si="39">E28+J28</f>
        <v>0</v>
      </c>
      <c r="P28" s="8"/>
      <c r="Q28" s="8">
        <f t="shared" ref="Q28" si="40">ROUND(O28*0.1,2)</f>
        <v>0</v>
      </c>
      <c r="R28" s="8">
        <f t="shared" ref="R28" si="41">ROUND(Q28*0.15,2)</f>
        <v>0</v>
      </c>
      <c r="S28" s="8">
        <f t="shared" ref="S28:S33" si="42">ROUND(Q28*0.85,2)</f>
        <v>0</v>
      </c>
    </row>
    <row r="29" spans="1:19" ht="15" customHeight="1" x14ac:dyDescent="0.25">
      <c r="A29" s="2">
        <f t="shared" si="6"/>
        <v>43785</v>
      </c>
      <c r="B29" s="8">
        <v>0</v>
      </c>
      <c r="C29" s="8">
        <v>0</v>
      </c>
      <c r="D29" s="8">
        <v>0</v>
      </c>
      <c r="E29" s="8">
        <f t="shared" si="34"/>
        <v>0</v>
      </c>
      <c r="F29" s="22"/>
      <c r="G29" s="8">
        <v>0</v>
      </c>
      <c r="H29" s="8">
        <v>0</v>
      </c>
      <c r="I29" s="8">
        <v>0</v>
      </c>
      <c r="J29" s="8">
        <f t="shared" ref="J29" si="43">SUM(G29:I29)</f>
        <v>0</v>
      </c>
      <c r="K29" s="22"/>
      <c r="L29" s="8">
        <f t="shared" ref="L29" si="44">B29+G29</f>
        <v>0</v>
      </c>
      <c r="M29" s="8">
        <f t="shared" ref="M29" si="45">C29+H29</f>
        <v>0</v>
      </c>
      <c r="N29" s="8">
        <f t="shared" ref="N29" si="46">D29+I29</f>
        <v>0</v>
      </c>
      <c r="O29" s="8">
        <f t="shared" ref="O29" si="47">E29+J29</f>
        <v>0</v>
      </c>
      <c r="P29" s="8"/>
      <c r="Q29" s="8">
        <f t="shared" ref="Q29" si="48">ROUND(O29*0.1,2)</f>
        <v>0</v>
      </c>
      <c r="R29" s="8">
        <f t="shared" ref="R29" si="49">ROUND(Q29*0.15,2)</f>
        <v>0</v>
      </c>
      <c r="S29" s="8">
        <f t="shared" si="42"/>
        <v>0</v>
      </c>
    </row>
    <row r="30" spans="1:19" ht="15" customHeight="1" x14ac:dyDescent="0.25">
      <c r="A30" s="2">
        <f t="shared" si="6"/>
        <v>43792</v>
      </c>
      <c r="B30" s="8">
        <v>0</v>
      </c>
      <c r="C30" s="8">
        <v>0</v>
      </c>
      <c r="D30" s="8">
        <v>0</v>
      </c>
      <c r="E30" s="8">
        <f t="shared" si="34"/>
        <v>0</v>
      </c>
      <c r="F30" s="22"/>
      <c r="G30" s="8">
        <v>0</v>
      </c>
      <c r="H30" s="8">
        <v>0</v>
      </c>
      <c r="I30" s="8">
        <v>0</v>
      </c>
      <c r="J30" s="8">
        <f t="shared" ref="J30" si="50">SUM(G30:I30)</f>
        <v>0</v>
      </c>
      <c r="K30" s="22"/>
      <c r="L30" s="8">
        <f t="shared" ref="L30" si="51">B30+G30</f>
        <v>0</v>
      </c>
      <c r="M30" s="8">
        <f t="shared" ref="M30" si="52">C30+H30</f>
        <v>0</v>
      </c>
      <c r="N30" s="8">
        <f t="shared" ref="N30" si="53">D30+I30</f>
        <v>0</v>
      </c>
      <c r="O30" s="8">
        <f t="shared" ref="O30" si="54">E30+J30</f>
        <v>0</v>
      </c>
      <c r="P30" s="8"/>
      <c r="Q30" s="8">
        <f t="shared" ref="Q30" si="55">ROUND(O30*0.1,2)</f>
        <v>0</v>
      </c>
      <c r="R30" s="8">
        <f t="shared" ref="R30" si="56">ROUND(Q30*0.15,2)</f>
        <v>0</v>
      </c>
      <c r="S30" s="8">
        <f t="shared" si="42"/>
        <v>0</v>
      </c>
    </row>
    <row r="31" spans="1:19" ht="15" customHeight="1" x14ac:dyDescent="0.25">
      <c r="A31" s="2">
        <f t="shared" si="6"/>
        <v>43799</v>
      </c>
      <c r="B31" s="8">
        <v>0</v>
      </c>
      <c r="C31" s="8">
        <v>0</v>
      </c>
      <c r="D31" s="8">
        <v>0</v>
      </c>
      <c r="E31" s="8">
        <f t="shared" ref="E31" si="57">SUM(B31:D31)</f>
        <v>0</v>
      </c>
      <c r="F31" s="22"/>
      <c r="G31" s="8">
        <v>0</v>
      </c>
      <c r="H31" s="8">
        <v>0</v>
      </c>
      <c r="I31" s="8">
        <v>0</v>
      </c>
      <c r="J31" s="8">
        <f t="shared" ref="J31" si="58">SUM(G31:I31)</f>
        <v>0</v>
      </c>
      <c r="K31" s="22"/>
      <c r="L31" s="8">
        <f t="shared" ref="L31" si="59">B31+G31</f>
        <v>0</v>
      </c>
      <c r="M31" s="8">
        <f t="shared" ref="M31" si="60">C31+H31</f>
        <v>0</v>
      </c>
      <c r="N31" s="8">
        <f t="shared" ref="N31" si="61">D31+I31</f>
        <v>0</v>
      </c>
      <c r="O31" s="8">
        <f t="shared" ref="O31" si="62">E31+J31</f>
        <v>0</v>
      </c>
      <c r="P31" s="8"/>
      <c r="Q31" s="8">
        <f t="shared" ref="Q31" si="63">ROUND(O31*0.1,2)</f>
        <v>0</v>
      </c>
      <c r="R31" s="8">
        <f t="shared" ref="R31" si="64">ROUND(Q31*0.15,2)</f>
        <v>0</v>
      </c>
      <c r="S31" s="8">
        <f t="shared" si="42"/>
        <v>0</v>
      </c>
    </row>
    <row r="32" spans="1:19" ht="15" customHeight="1" x14ac:dyDescent="0.25">
      <c r="A32" s="2">
        <f t="shared" si="6"/>
        <v>43806</v>
      </c>
      <c r="B32" s="8">
        <v>0</v>
      </c>
      <c r="C32" s="8">
        <v>0</v>
      </c>
      <c r="D32" s="8">
        <v>0</v>
      </c>
      <c r="E32" s="8">
        <f t="shared" ref="E32:E33" si="65">SUM(B32:D32)</f>
        <v>0</v>
      </c>
      <c r="F32" s="22"/>
      <c r="G32" s="8">
        <v>0</v>
      </c>
      <c r="H32" s="8">
        <v>0</v>
      </c>
      <c r="I32" s="8">
        <v>0</v>
      </c>
      <c r="J32" s="8">
        <f t="shared" ref="J32:J33" si="66">SUM(G32:I32)</f>
        <v>0</v>
      </c>
      <c r="K32" s="22"/>
      <c r="L32" s="8">
        <f t="shared" ref="L32:L33" si="67">B32+G32</f>
        <v>0</v>
      </c>
      <c r="M32" s="8">
        <f t="shared" ref="M32:M33" si="68">C32+H32</f>
        <v>0</v>
      </c>
      <c r="N32" s="8">
        <f t="shared" ref="N32:N33" si="69">D32+I32</f>
        <v>0</v>
      </c>
      <c r="O32" s="8">
        <f t="shared" ref="O32:O33" si="70">E32+J32</f>
        <v>0</v>
      </c>
      <c r="P32" s="8"/>
      <c r="Q32" s="8">
        <f t="shared" ref="Q32" si="71">ROUND(O32*0.1,2)</f>
        <v>0</v>
      </c>
      <c r="R32" s="8">
        <f t="shared" ref="R32:R33" si="72">ROUND(Q32*0.15,2)</f>
        <v>0</v>
      </c>
      <c r="S32" s="8">
        <f t="shared" si="42"/>
        <v>0</v>
      </c>
    </row>
    <row r="33" spans="1:19" ht="15" customHeight="1" x14ac:dyDescent="0.25">
      <c r="A33" s="2">
        <f t="shared" si="6"/>
        <v>43813</v>
      </c>
      <c r="B33" s="26">
        <v>0</v>
      </c>
      <c r="C33" s="8">
        <v>0</v>
      </c>
      <c r="D33" s="8">
        <v>-1134.1500000000001</v>
      </c>
      <c r="E33" s="8">
        <f t="shared" si="65"/>
        <v>-1134.1500000000001</v>
      </c>
      <c r="F33" s="22"/>
      <c r="G33" s="8">
        <v>0</v>
      </c>
      <c r="H33" s="8">
        <v>0</v>
      </c>
      <c r="I33" s="8">
        <v>0</v>
      </c>
      <c r="J33" s="8">
        <f t="shared" si="66"/>
        <v>0</v>
      </c>
      <c r="K33" s="22"/>
      <c r="L33" s="8">
        <f t="shared" si="67"/>
        <v>0</v>
      </c>
      <c r="M33" s="8">
        <f t="shared" si="68"/>
        <v>0</v>
      </c>
      <c r="N33" s="8">
        <f t="shared" si="69"/>
        <v>-1134.1500000000001</v>
      </c>
      <c r="O33" s="8">
        <f t="shared" si="70"/>
        <v>-1134.1500000000001</v>
      </c>
      <c r="P33" s="22"/>
      <c r="Q33" s="8">
        <f t="shared" ref="Q33:Q38" si="73">ROUND(O33*0.1,2)</f>
        <v>-113.42</v>
      </c>
      <c r="R33" s="8">
        <f t="shared" si="72"/>
        <v>-17.010000000000002</v>
      </c>
      <c r="S33" s="8">
        <f t="shared" si="42"/>
        <v>-96.41</v>
      </c>
    </row>
    <row r="34" spans="1:19" ht="15" customHeight="1" x14ac:dyDescent="0.25">
      <c r="A34" s="2">
        <f t="shared" si="6"/>
        <v>43820</v>
      </c>
      <c r="B34" s="26">
        <v>0</v>
      </c>
      <c r="C34" s="8">
        <v>0</v>
      </c>
      <c r="D34" s="8">
        <v>-72.900000000000006</v>
      </c>
      <c r="E34" s="8">
        <f t="shared" ref="E34" si="74">SUM(B34:D34)</f>
        <v>-72.900000000000006</v>
      </c>
      <c r="F34" s="22"/>
      <c r="G34" s="8">
        <v>0</v>
      </c>
      <c r="H34" s="8">
        <v>0</v>
      </c>
      <c r="I34" s="8">
        <v>0</v>
      </c>
      <c r="J34" s="8">
        <f t="shared" ref="J34" si="75">SUM(G34:I34)</f>
        <v>0</v>
      </c>
      <c r="K34" s="22"/>
      <c r="L34" s="8">
        <f t="shared" ref="L34" si="76">B34+G34</f>
        <v>0</v>
      </c>
      <c r="M34" s="8">
        <f t="shared" ref="M34" si="77">C34+H34</f>
        <v>0</v>
      </c>
      <c r="N34" s="8">
        <f t="shared" ref="N34" si="78">D34+I34</f>
        <v>-72.900000000000006</v>
      </c>
      <c r="O34" s="8">
        <f t="shared" ref="O34" si="79">E34+J34</f>
        <v>-72.900000000000006</v>
      </c>
      <c r="P34" s="22"/>
      <c r="Q34" s="8">
        <f t="shared" si="73"/>
        <v>-7.29</v>
      </c>
      <c r="R34" s="8">
        <f t="shared" ref="R34" si="80">ROUND(Q34*0.15,2)</f>
        <v>-1.0900000000000001</v>
      </c>
      <c r="S34" s="8">
        <f t="shared" ref="S34" si="81">ROUND(Q34*0.85,2)</f>
        <v>-6.2</v>
      </c>
    </row>
    <row r="35" spans="1:19" ht="15" customHeight="1" x14ac:dyDescent="0.25">
      <c r="A35" s="2">
        <f t="shared" si="6"/>
        <v>43827</v>
      </c>
      <c r="B35" s="26">
        <v>0</v>
      </c>
      <c r="C35" s="8">
        <v>0</v>
      </c>
      <c r="D35" s="8">
        <v>0</v>
      </c>
      <c r="E35" s="8">
        <f t="shared" ref="E35" si="82">SUM(B35:D35)</f>
        <v>0</v>
      </c>
      <c r="F35" s="22"/>
      <c r="G35" s="8">
        <v>0</v>
      </c>
      <c r="H35" s="8">
        <v>0</v>
      </c>
      <c r="I35" s="8">
        <v>0</v>
      </c>
      <c r="J35" s="8">
        <f t="shared" ref="J35" si="83">SUM(G35:I35)</f>
        <v>0</v>
      </c>
      <c r="K35" s="22"/>
      <c r="L35" s="8">
        <f t="shared" ref="L35" si="84">B35+G35</f>
        <v>0</v>
      </c>
      <c r="M35" s="8">
        <f t="shared" ref="M35" si="85">C35+H35</f>
        <v>0</v>
      </c>
      <c r="N35" s="8">
        <f t="shared" ref="N35" si="86">D35+I35</f>
        <v>0</v>
      </c>
      <c r="O35" s="8">
        <f t="shared" ref="O35" si="87">E35+J35</f>
        <v>0</v>
      </c>
      <c r="P35" s="22"/>
      <c r="Q35" s="8">
        <f t="shared" si="73"/>
        <v>0</v>
      </c>
      <c r="R35" s="8">
        <f t="shared" ref="R35" si="88">ROUND(Q35*0.15,2)</f>
        <v>0</v>
      </c>
      <c r="S35" s="8">
        <f t="shared" ref="S35" si="89">ROUND(Q35*0.85,2)</f>
        <v>0</v>
      </c>
    </row>
    <row r="36" spans="1:19" ht="15" customHeight="1" x14ac:dyDescent="0.25">
      <c r="A36" s="2">
        <f t="shared" si="6"/>
        <v>43834</v>
      </c>
      <c r="B36" s="26">
        <v>0</v>
      </c>
      <c r="C36" s="8">
        <v>0</v>
      </c>
      <c r="D36" s="8">
        <v>0</v>
      </c>
      <c r="E36" s="8">
        <f t="shared" ref="E36" si="90">SUM(B36:D36)</f>
        <v>0</v>
      </c>
      <c r="F36" s="22"/>
      <c r="G36" s="8">
        <v>0</v>
      </c>
      <c r="H36" s="8">
        <v>0</v>
      </c>
      <c r="I36" s="8">
        <v>0</v>
      </c>
      <c r="J36" s="8">
        <f t="shared" ref="J36" si="91">SUM(G36:I36)</f>
        <v>0</v>
      </c>
      <c r="K36" s="22"/>
      <c r="L36" s="8">
        <f t="shared" ref="L36" si="92">B36+G36</f>
        <v>0</v>
      </c>
      <c r="M36" s="8">
        <f t="shared" ref="M36" si="93">C36+H36</f>
        <v>0</v>
      </c>
      <c r="N36" s="8">
        <f t="shared" ref="N36" si="94">D36+I36</f>
        <v>0</v>
      </c>
      <c r="O36" s="8">
        <f t="shared" ref="O36" si="95">E36+J36</f>
        <v>0</v>
      </c>
      <c r="P36" s="22"/>
      <c r="Q36" s="8">
        <f t="shared" si="73"/>
        <v>0</v>
      </c>
      <c r="R36" s="8">
        <f t="shared" ref="R36" si="96">ROUND(Q36*0.15,2)</f>
        <v>0</v>
      </c>
      <c r="S36" s="8">
        <f t="shared" ref="S36" si="97">ROUND(Q36*0.85,2)</f>
        <v>0</v>
      </c>
    </row>
    <row r="37" spans="1:19" ht="15" customHeight="1" x14ac:dyDescent="0.25">
      <c r="A37" s="2">
        <f t="shared" si="6"/>
        <v>43841</v>
      </c>
      <c r="B37" s="26">
        <v>0</v>
      </c>
      <c r="C37" s="8">
        <v>0</v>
      </c>
      <c r="D37" s="8">
        <v>0</v>
      </c>
      <c r="E37" s="8">
        <f t="shared" ref="E37" si="98">SUM(B37:D37)</f>
        <v>0</v>
      </c>
      <c r="F37" s="22"/>
      <c r="G37" s="8">
        <v>0</v>
      </c>
      <c r="H37" s="8">
        <v>0</v>
      </c>
      <c r="I37" s="8">
        <v>0</v>
      </c>
      <c r="J37" s="8">
        <f t="shared" ref="J37" si="99">SUM(G37:I37)</f>
        <v>0</v>
      </c>
      <c r="K37" s="22"/>
      <c r="L37" s="8">
        <f t="shared" ref="L37" si="100">B37+G37</f>
        <v>0</v>
      </c>
      <c r="M37" s="8">
        <f t="shared" ref="M37" si="101">C37+H37</f>
        <v>0</v>
      </c>
      <c r="N37" s="8">
        <f t="shared" ref="N37" si="102">D37+I37</f>
        <v>0</v>
      </c>
      <c r="O37" s="8">
        <f t="shared" ref="O37" si="103">E37+J37</f>
        <v>0</v>
      </c>
      <c r="P37" s="22"/>
      <c r="Q37" s="8">
        <f t="shared" si="73"/>
        <v>0</v>
      </c>
      <c r="R37" s="8">
        <f t="shared" ref="R37" si="104">ROUND(Q37*0.15,2)</f>
        <v>0</v>
      </c>
      <c r="S37" s="8">
        <f t="shared" ref="S37" si="105">ROUND(Q37*0.85,2)</f>
        <v>0</v>
      </c>
    </row>
    <row r="38" spans="1:19" ht="15" customHeight="1" x14ac:dyDescent="0.25">
      <c r="A38" s="2">
        <f t="shared" si="6"/>
        <v>43848</v>
      </c>
      <c r="B38" s="26">
        <v>0</v>
      </c>
      <c r="C38" s="8">
        <v>0</v>
      </c>
      <c r="D38" s="8">
        <v>0</v>
      </c>
      <c r="E38" s="8">
        <f t="shared" ref="E38" si="106">SUM(B38:D38)</f>
        <v>0</v>
      </c>
      <c r="F38" s="22"/>
      <c r="G38" s="8">
        <v>0</v>
      </c>
      <c r="H38" s="8">
        <v>0</v>
      </c>
      <c r="I38" s="8">
        <v>0</v>
      </c>
      <c r="J38" s="8">
        <f t="shared" ref="J38" si="107">SUM(G38:I38)</f>
        <v>0</v>
      </c>
      <c r="K38" s="22"/>
      <c r="L38" s="8">
        <f t="shared" ref="L38" si="108">B38+G38</f>
        <v>0</v>
      </c>
      <c r="M38" s="8">
        <f t="shared" ref="M38" si="109">C38+H38</f>
        <v>0</v>
      </c>
      <c r="N38" s="8">
        <f t="shared" ref="N38" si="110">D38+I38</f>
        <v>0</v>
      </c>
      <c r="O38" s="8">
        <f t="shared" ref="O38" si="111">E38+J38</f>
        <v>0</v>
      </c>
      <c r="P38" s="22"/>
      <c r="Q38" s="8">
        <f t="shared" si="73"/>
        <v>0</v>
      </c>
      <c r="R38" s="8">
        <f t="shared" ref="R38" si="112">ROUND(Q38*0.15,2)</f>
        <v>0</v>
      </c>
      <c r="S38" s="8">
        <f t="shared" ref="S38" si="113">ROUND(Q38*0.85,2)</f>
        <v>0</v>
      </c>
    </row>
    <row r="39" spans="1:19" ht="15" customHeight="1" x14ac:dyDescent="0.25">
      <c r="A39" s="2">
        <f t="shared" si="6"/>
        <v>43855</v>
      </c>
      <c r="B39" s="26">
        <v>0</v>
      </c>
      <c r="C39" s="8">
        <v>0</v>
      </c>
      <c r="D39" s="8">
        <v>0</v>
      </c>
      <c r="E39" s="8">
        <f t="shared" ref="E39" si="114">SUM(B39:D39)</f>
        <v>0</v>
      </c>
      <c r="F39" s="22"/>
      <c r="G39" s="8">
        <v>0</v>
      </c>
      <c r="H39" s="8">
        <v>0</v>
      </c>
      <c r="I39" s="8">
        <v>0</v>
      </c>
      <c r="J39" s="8">
        <f t="shared" ref="J39" si="115">SUM(G39:I39)</f>
        <v>0</v>
      </c>
      <c r="K39" s="22"/>
      <c r="L39" s="8">
        <f t="shared" ref="L39" si="116">B39+G39</f>
        <v>0</v>
      </c>
      <c r="M39" s="8">
        <f t="shared" ref="M39" si="117">C39+H39</f>
        <v>0</v>
      </c>
      <c r="N39" s="8">
        <f t="shared" ref="N39" si="118">D39+I39</f>
        <v>0</v>
      </c>
      <c r="O39" s="8">
        <f t="shared" ref="O39" si="119">E39+J39</f>
        <v>0</v>
      </c>
      <c r="P39" s="22"/>
      <c r="Q39" s="8">
        <f t="shared" ref="Q39" si="120">ROUND(O39*0.1,2)</f>
        <v>0</v>
      </c>
      <c r="R39" s="8">
        <f t="shared" ref="R39" si="121">ROUND(Q39*0.15,2)</f>
        <v>0</v>
      </c>
      <c r="S39" s="8">
        <f t="shared" ref="S39" si="122">ROUND(Q39*0.85,2)</f>
        <v>0</v>
      </c>
    </row>
    <row r="40" spans="1:19" ht="15" customHeight="1" x14ac:dyDescent="0.25">
      <c r="A40" s="2">
        <f t="shared" si="6"/>
        <v>43862</v>
      </c>
      <c r="B40" s="26">
        <v>53580</v>
      </c>
      <c r="C40" s="8">
        <v>-170</v>
      </c>
      <c r="D40" s="8">
        <v>-13415.93</v>
      </c>
      <c r="E40" s="8">
        <f t="shared" ref="E40" si="123">SUM(B40:D40)</f>
        <v>39994.07</v>
      </c>
      <c r="F40" s="22"/>
      <c r="G40" s="8">
        <v>0</v>
      </c>
      <c r="H40" s="8">
        <v>0</v>
      </c>
      <c r="I40" s="8">
        <v>0</v>
      </c>
      <c r="J40" s="8">
        <f t="shared" ref="J40" si="124">SUM(G40:I40)</f>
        <v>0</v>
      </c>
      <c r="K40" s="22"/>
      <c r="L40" s="8">
        <f t="shared" ref="L40" si="125">B40+G40</f>
        <v>53580</v>
      </c>
      <c r="M40" s="8">
        <f t="shared" ref="M40" si="126">C40+H40</f>
        <v>-170</v>
      </c>
      <c r="N40" s="8">
        <f t="shared" ref="N40" si="127">D40+I40</f>
        <v>-13415.93</v>
      </c>
      <c r="O40" s="8">
        <f t="shared" ref="O40" si="128">E40+J40</f>
        <v>39994.07</v>
      </c>
      <c r="P40" s="22"/>
      <c r="Q40" s="8">
        <f t="shared" ref="Q40" si="129">ROUND(O40*0.1,2)</f>
        <v>3999.41</v>
      </c>
      <c r="R40" s="8">
        <f t="shared" ref="R40" si="130">ROUND(Q40*0.15,2)</f>
        <v>599.91</v>
      </c>
      <c r="S40" s="8">
        <f t="shared" ref="S40" si="131">ROUND(Q40*0.85,2)</f>
        <v>3399.5</v>
      </c>
    </row>
    <row r="41" spans="1:19" ht="15" customHeight="1" x14ac:dyDescent="0.25">
      <c r="A41" s="2">
        <f t="shared" si="6"/>
        <v>43869</v>
      </c>
      <c r="B41" s="26">
        <v>124626.1</v>
      </c>
      <c r="C41" s="8">
        <v>-2247</v>
      </c>
      <c r="D41" s="8">
        <v>-115988.58</v>
      </c>
      <c r="E41" s="8">
        <f t="shared" ref="E41" si="132">SUM(B41:D41)</f>
        <v>6390.5200000000041</v>
      </c>
      <c r="F41" s="22"/>
      <c r="G41" s="8">
        <v>0</v>
      </c>
      <c r="H41" s="8">
        <v>0</v>
      </c>
      <c r="I41" s="8">
        <v>-1746</v>
      </c>
      <c r="J41" s="8">
        <f t="shared" ref="J41" si="133">SUM(G41:I41)</f>
        <v>-1746</v>
      </c>
      <c r="K41" s="22"/>
      <c r="L41" s="8">
        <f t="shared" ref="L41" si="134">B41+G41</f>
        <v>124626.1</v>
      </c>
      <c r="M41" s="8">
        <f t="shared" ref="M41" si="135">C41+H41</f>
        <v>-2247</v>
      </c>
      <c r="N41" s="8">
        <f t="shared" ref="N41" si="136">D41+I41</f>
        <v>-117734.58</v>
      </c>
      <c r="O41" s="8">
        <f t="shared" ref="O41" si="137">E41+J41</f>
        <v>4644.5200000000041</v>
      </c>
      <c r="P41" s="22"/>
      <c r="Q41" s="8">
        <f t="shared" ref="Q41" si="138">ROUND(O41*0.1,2)</f>
        <v>464.45</v>
      </c>
      <c r="R41" s="8">
        <f t="shared" ref="R41" si="139">ROUND(Q41*0.15,2)</f>
        <v>69.67</v>
      </c>
      <c r="S41" s="8">
        <f t="shared" ref="S41" si="140">ROUND(Q41*0.85,2)</f>
        <v>394.78</v>
      </c>
    </row>
    <row r="42" spans="1:19" ht="15" customHeight="1" x14ac:dyDescent="0.25">
      <c r="A42" s="2">
        <f t="shared" si="6"/>
        <v>43876</v>
      </c>
      <c r="B42" s="26">
        <v>136167.79999999999</v>
      </c>
      <c r="C42" s="8">
        <v>-1527</v>
      </c>
      <c r="D42" s="8">
        <v>-144605.01</v>
      </c>
      <c r="E42" s="8">
        <f t="shared" ref="E42" si="141">SUM(B42:D42)</f>
        <v>-9964.210000000021</v>
      </c>
      <c r="F42" s="22"/>
      <c r="G42" s="8">
        <v>0</v>
      </c>
      <c r="H42" s="8">
        <v>0</v>
      </c>
      <c r="I42" s="8">
        <v>0</v>
      </c>
      <c r="J42" s="8">
        <f t="shared" ref="J42" si="142">SUM(G42:I42)</f>
        <v>0</v>
      </c>
      <c r="K42" s="22"/>
      <c r="L42" s="8">
        <f t="shared" ref="L42" si="143">B42+G42</f>
        <v>136167.79999999999</v>
      </c>
      <c r="M42" s="8">
        <f t="shared" ref="M42" si="144">C42+H42</f>
        <v>-1527</v>
      </c>
      <c r="N42" s="8">
        <f t="shared" ref="N42" si="145">D42+I42</f>
        <v>-144605.01</v>
      </c>
      <c r="O42" s="8">
        <f t="shared" ref="O42" si="146">E42+J42</f>
        <v>-9964.210000000021</v>
      </c>
      <c r="P42" s="22"/>
      <c r="Q42" s="8">
        <f t="shared" ref="Q42" si="147">ROUND(O42*0.1,2)</f>
        <v>-996.42</v>
      </c>
      <c r="R42" s="8">
        <f t="shared" ref="R42" si="148">ROUND(Q42*0.15,2)</f>
        <v>-149.46</v>
      </c>
      <c r="S42" s="8">
        <f t="shared" ref="S42" si="149">ROUND(Q42*0.85,2)</f>
        <v>-846.96</v>
      </c>
    </row>
    <row r="43" spans="1:19" ht="15" customHeight="1" x14ac:dyDescent="0.25">
      <c r="A43" s="2">
        <f t="shared" si="6"/>
        <v>43883</v>
      </c>
      <c r="B43" s="26">
        <v>167157.1</v>
      </c>
      <c r="C43" s="8">
        <v>-2515</v>
      </c>
      <c r="D43" s="8">
        <v>-152176.79999999999</v>
      </c>
      <c r="E43" s="8">
        <f t="shared" ref="E43" si="150">SUM(B43:D43)</f>
        <v>12465.300000000017</v>
      </c>
      <c r="F43" s="22"/>
      <c r="G43" s="8">
        <v>0</v>
      </c>
      <c r="H43" s="8">
        <v>0</v>
      </c>
      <c r="I43" s="8">
        <v>0</v>
      </c>
      <c r="J43" s="8">
        <f t="shared" ref="J43" si="151">SUM(G43:I43)</f>
        <v>0</v>
      </c>
      <c r="K43" s="22"/>
      <c r="L43" s="8">
        <f t="shared" ref="L43" si="152">B43+G43</f>
        <v>167157.1</v>
      </c>
      <c r="M43" s="8">
        <f t="shared" ref="M43" si="153">C43+H43</f>
        <v>-2515</v>
      </c>
      <c r="N43" s="8">
        <f t="shared" ref="N43" si="154">D43+I43</f>
        <v>-152176.79999999999</v>
      </c>
      <c r="O43" s="8">
        <f t="shared" ref="O43" si="155">E43+J43</f>
        <v>12465.300000000017</v>
      </c>
      <c r="P43" s="22"/>
      <c r="Q43" s="8">
        <f t="shared" ref="Q43" si="156">ROUND(O43*0.1,2)</f>
        <v>1246.53</v>
      </c>
      <c r="R43" s="8">
        <f t="shared" ref="R43" si="157">ROUND(Q43*0.15,2)</f>
        <v>186.98</v>
      </c>
      <c r="S43" s="8">
        <f t="shared" ref="S43" si="158">ROUND(Q43*0.85,2)</f>
        <v>1059.55</v>
      </c>
    </row>
    <row r="44" spans="1:19" x14ac:dyDescent="0.25">
      <c r="Q44" s="8"/>
      <c r="R44" s="8"/>
      <c r="S44" s="8"/>
    </row>
    <row r="45" spans="1:19" ht="15" customHeight="1" thickBot="1" x14ac:dyDescent="0.3">
      <c r="B45" s="9">
        <f>SUM(B10:B44)</f>
        <v>481531</v>
      </c>
      <c r="C45" s="9">
        <f>SUM(C10:C44)</f>
        <v>-6459</v>
      </c>
      <c r="D45" s="9">
        <f>SUM(D10:D44)</f>
        <v>-433620.17</v>
      </c>
      <c r="E45" s="9">
        <f>SUM(E10:E44)</f>
        <v>41451.83</v>
      </c>
      <c r="F45" s="17"/>
      <c r="G45" s="9">
        <f>SUM(G10:G44)</f>
        <v>0</v>
      </c>
      <c r="H45" s="9">
        <f>SUM(H10:H44)</f>
        <v>0</v>
      </c>
      <c r="I45" s="9">
        <f>SUM(I10:I44)</f>
        <v>-3849.85</v>
      </c>
      <c r="J45" s="9">
        <f>SUM(J10:J44)</f>
        <v>-3849.85</v>
      </c>
      <c r="K45" s="17"/>
      <c r="L45" s="9">
        <f>SUM(L10:L44)</f>
        <v>481531</v>
      </c>
      <c r="M45" s="9">
        <f>SUM(M10:M44)</f>
        <v>-6459</v>
      </c>
      <c r="N45" s="9">
        <f>SUM(N10:N44)</f>
        <v>-437470.01999999996</v>
      </c>
      <c r="O45" s="9">
        <f>SUM(O10:O44)</f>
        <v>37601.980000000003</v>
      </c>
      <c r="P45" s="17"/>
      <c r="Q45" s="9">
        <f>SUM(Q10:Q44)</f>
        <v>3760.1799999999994</v>
      </c>
      <c r="R45" s="9">
        <f>SUM(R10:R44)</f>
        <v>564.03</v>
      </c>
      <c r="S45" s="9">
        <f>SUM(S10:S44)</f>
        <v>3196.1500000000005</v>
      </c>
    </row>
    <row r="46" spans="1:19" ht="15" customHeight="1" thickTop="1" x14ac:dyDescent="0.25"/>
    <row r="47" spans="1:19" ht="15" customHeight="1" x14ac:dyDescent="0.25">
      <c r="A47" s="15" t="s">
        <v>14</v>
      </c>
    </row>
    <row r="48" spans="1:19" ht="15" customHeight="1" x14ac:dyDescent="0.25">
      <c r="A48" s="15" t="s">
        <v>13</v>
      </c>
    </row>
  </sheetData>
  <mergeCells count="5">
    <mergeCell ref="A1:S1"/>
    <mergeCell ref="B3:E3"/>
    <mergeCell ref="G3:J3"/>
    <mergeCell ref="L3:O3"/>
    <mergeCell ref="A8:S8"/>
  </mergeCells>
  <pageMargins left="0.25" right="0.5" top="0.25" bottom="0.25" header="0" footer="0"/>
  <pageSetup paperSize="5" scale="66" orientation="landscape" r:id="rId1"/>
  <ignoredErrors>
    <ignoredError sqref="E11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Normal="100" workbookViewId="0">
      <pane ySplit="7" topLeftCell="A14" activePane="bottomLeft" state="frozen"/>
      <selection activeCell="A4" sqref="A4:S4"/>
      <selection pane="bottomLeft" activeCell="J43" sqref="J43"/>
    </sheetView>
  </sheetViews>
  <sheetFormatPr defaultColWidth="10.7109375" defaultRowHeight="15" customHeight="1" x14ac:dyDescent="0.25"/>
  <cols>
    <col min="1" max="1" width="10.85546875" style="2" bestFit="1" customWidth="1"/>
    <col min="2" max="5" width="15.7109375" style="1" customWidth="1"/>
    <col min="6" max="6" width="4.7109375" style="16" customWidth="1"/>
    <col min="7" max="10" width="15.7109375" style="1" customWidth="1"/>
    <col min="11" max="11" width="4.7109375" style="16" customWidth="1"/>
    <col min="12" max="12" width="16.28515625" style="1" bestFit="1" customWidth="1"/>
    <col min="13" max="13" width="15.7109375" style="1" customWidth="1"/>
    <col min="14" max="14" width="17.5703125" style="1" customWidth="1"/>
    <col min="15" max="15" width="15.7109375" style="1" customWidth="1"/>
    <col min="16" max="16" width="4.7109375" style="16" customWidth="1"/>
    <col min="17" max="17" width="15.7109375" style="1" customWidth="1"/>
    <col min="18" max="19" width="14.7109375" style="1" customWidth="1"/>
    <col min="20" max="16384" width="10.7109375" style="1"/>
  </cols>
  <sheetData>
    <row r="1" spans="1:19" ht="15" customHeight="1" x14ac:dyDescent="0.25">
      <c r="A1" s="32" t="s">
        <v>16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" customHeight="1" x14ac:dyDescent="0.25">
      <c r="A3" s="20"/>
      <c r="B3" s="29" t="s">
        <v>20</v>
      </c>
      <c r="C3" s="29"/>
      <c r="D3" s="29"/>
      <c r="E3" s="29"/>
      <c r="F3" s="18"/>
      <c r="G3" s="29" t="s">
        <v>22</v>
      </c>
      <c r="H3" s="29"/>
      <c r="I3" s="29"/>
      <c r="J3" s="29"/>
      <c r="K3" s="18"/>
      <c r="L3" s="29" t="s">
        <v>21</v>
      </c>
      <c r="M3" s="29"/>
      <c r="N3" s="29"/>
      <c r="O3" s="29"/>
      <c r="P3" s="18"/>
      <c r="Q3" s="20"/>
      <c r="R3" s="20"/>
      <c r="S3" s="20"/>
    </row>
    <row r="4" spans="1:19" s="6" customFormat="1" ht="25.5" x14ac:dyDescent="0.2">
      <c r="A4" s="3"/>
      <c r="B4" s="5" t="s">
        <v>0</v>
      </c>
      <c r="C4" s="4" t="s">
        <v>2</v>
      </c>
      <c r="D4" s="5" t="s">
        <v>1</v>
      </c>
      <c r="E4" s="5" t="s">
        <v>8</v>
      </c>
      <c r="F4" s="19"/>
      <c r="G4" s="5" t="s">
        <v>0</v>
      </c>
      <c r="H4" s="4" t="s">
        <v>2</v>
      </c>
      <c r="I4" s="5" t="s">
        <v>1</v>
      </c>
      <c r="J4" s="5" t="s">
        <v>8</v>
      </c>
      <c r="K4" s="19"/>
      <c r="L4" s="5" t="s">
        <v>0</v>
      </c>
      <c r="M4" s="4" t="s">
        <v>2</v>
      </c>
      <c r="N4" s="5" t="s">
        <v>1</v>
      </c>
      <c r="O4" s="5" t="s">
        <v>8</v>
      </c>
      <c r="P4" s="19"/>
      <c r="Q4" s="5" t="s">
        <v>10</v>
      </c>
      <c r="R4" s="5" t="s">
        <v>11</v>
      </c>
      <c r="S4" s="5" t="s">
        <v>12</v>
      </c>
    </row>
    <row r="6" spans="1:19" ht="15" customHeight="1" x14ac:dyDescent="0.25">
      <c r="A6" s="2" t="s">
        <v>18</v>
      </c>
      <c r="B6" s="7">
        <v>89675047.540000007</v>
      </c>
      <c r="C6" s="7">
        <v>-2339223.0499999998</v>
      </c>
      <c r="D6" s="7">
        <v>-78452623.070000008</v>
      </c>
      <c r="E6" s="7">
        <v>8883201.4200000018</v>
      </c>
      <c r="F6" s="17"/>
      <c r="G6" s="7">
        <v>0</v>
      </c>
      <c r="H6" s="7">
        <v>0</v>
      </c>
      <c r="I6" s="7">
        <v>0</v>
      </c>
      <c r="J6" s="7">
        <v>0</v>
      </c>
      <c r="K6" s="17"/>
      <c r="L6" s="7">
        <v>89675047.540000007</v>
      </c>
      <c r="M6" s="7">
        <v>-2339223.0499999998</v>
      </c>
      <c r="N6" s="7">
        <v>-78452623.070000008</v>
      </c>
      <c r="O6" s="7">
        <v>8883201.4200000018</v>
      </c>
      <c r="P6" s="17"/>
      <c r="Q6" s="7">
        <v>888320.19000000006</v>
      </c>
      <c r="R6" s="7">
        <v>133248.03000000003</v>
      </c>
      <c r="S6" s="7">
        <v>755072.16000000015</v>
      </c>
    </row>
    <row r="8" spans="1:19" ht="15" customHeight="1" x14ac:dyDescent="0.25">
      <c r="A8" s="33" t="s">
        <v>19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10" spans="1:19" ht="15" customHeight="1" x14ac:dyDescent="0.25">
      <c r="A10" s="2" t="s">
        <v>9</v>
      </c>
      <c r="B10" s="7">
        <v>989764</v>
      </c>
      <c r="C10" s="7">
        <v>-27048.33</v>
      </c>
      <c r="D10" s="7">
        <v>-784469.25</v>
      </c>
      <c r="E10" s="7">
        <f>SUM(B10:D10)</f>
        <v>178246.42000000004</v>
      </c>
      <c r="F10" s="17"/>
      <c r="G10" s="7">
        <v>0</v>
      </c>
      <c r="H10" s="7">
        <v>0</v>
      </c>
      <c r="I10" s="7">
        <v>0</v>
      </c>
      <c r="J10" s="7">
        <f>SUM(G10:I10)</f>
        <v>0</v>
      </c>
      <c r="K10" s="17"/>
      <c r="L10" s="7">
        <f>B10+G10</f>
        <v>989764</v>
      </c>
      <c r="M10" s="7">
        <f t="shared" ref="M10:N10" si="0">C10+H10</f>
        <v>-27048.33</v>
      </c>
      <c r="N10" s="7">
        <f t="shared" si="0"/>
        <v>-784469.25</v>
      </c>
      <c r="O10" s="7">
        <f>E10+J10</f>
        <v>178246.42000000004</v>
      </c>
      <c r="P10" s="17"/>
      <c r="Q10" s="7">
        <f t="shared" ref="Q10:Q19" si="1">ROUND(O10*0.1,2)</f>
        <v>17824.64</v>
      </c>
      <c r="R10" s="7">
        <f t="shared" ref="R10" si="2">ROUND(Q10*0.15,2)</f>
        <v>2673.7</v>
      </c>
      <c r="S10" s="7">
        <f t="shared" ref="S10" si="3">ROUND(Q10*0.85,2)</f>
        <v>15150.94</v>
      </c>
    </row>
    <row r="11" spans="1:19" ht="15" customHeight="1" x14ac:dyDescent="0.25">
      <c r="A11" s="2">
        <v>43659</v>
      </c>
      <c r="B11" s="8">
        <v>944319.66</v>
      </c>
      <c r="C11" s="8">
        <v>-15823.05</v>
      </c>
      <c r="D11" s="8">
        <v>-998934.5</v>
      </c>
      <c r="E11" s="8">
        <f t="shared" ref="E11:E24" si="4">SUM(B11:D11)</f>
        <v>-70437.890000000014</v>
      </c>
      <c r="F11" s="22"/>
      <c r="G11" s="8">
        <v>0</v>
      </c>
      <c r="H11" s="8">
        <v>0</v>
      </c>
      <c r="I11" s="8">
        <v>0</v>
      </c>
      <c r="J11" s="8">
        <f t="shared" ref="J11:J24" si="5">SUM(G11:I11)</f>
        <v>0</v>
      </c>
      <c r="K11" s="22"/>
      <c r="L11" s="8">
        <f>B11+G11</f>
        <v>944319.66</v>
      </c>
      <c r="M11" s="8">
        <f t="shared" ref="M11" si="6">C11+H11</f>
        <v>-15823.05</v>
      </c>
      <c r="N11" s="8">
        <f t="shared" ref="N11" si="7">D11+I11</f>
        <v>-998934.5</v>
      </c>
      <c r="O11" s="8">
        <f>E11+J11</f>
        <v>-70437.890000000014</v>
      </c>
      <c r="P11" s="22"/>
      <c r="Q11" s="8">
        <f t="shared" si="1"/>
        <v>-7043.79</v>
      </c>
      <c r="R11" s="8">
        <f t="shared" ref="R11" si="8">ROUND(Q11*0.15,2)</f>
        <v>-1056.57</v>
      </c>
      <c r="S11" s="8">
        <f t="shared" ref="S11" si="9">ROUND(Q11*0.85,2)</f>
        <v>-5987.22</v>
      </c>
    </row>
    <row r="12" spans="1:19" ht="15" customHeight="1" x14ac:dyDescent="0.25">
      <c r="A12" s="2">
        <f t="shared" ref="A12:A17" si="10">A11+7</f>
        <v>43666</v>
      </c>
      <c r="B12" s="8">
        <v>1481018.45</v>
      </c>
      <c r="C12" s="8">
        <v>-36382.199999999997</v>
      </c>
      <c r="D12" s="8">
        <v>-1170331.05</v>
      </c>
      <c r="E12" s="8">
        <f t="shared" si="4"/>
        <v>274305.19999999995</v>
      </c>
      <c r="F12" s="22"/>
      <c r="G12" s="8">
        <v>0</v>
      </c>
      <c r="H12" s="8">
        <v>0</v>
      </c>
      <c r="I12" s="8">
        <v>0</v>
      </c>
      <c r="J12" s="8">
        <f t="shared" si="5"/>
        <v>0</v>
      </c>
      <c r="K12" s="22"/>
      <c r="L12" s="8">
        <f t="shared" ref="L12:L24" si="11">B12+G12</f>
        <v>1481018.45</v>
      </c>
      <c r="M12" s="8">
        <f t="shared" ref="M12:M24" si="12">C12+H12</f>
        <v>-36382.199999999997</v>
      </c>
      <c r="N12" s="8">
        <f t="shared" ref="N12:N24" si="13">D12+I12</f>
        <v>-1170331.05</v>
      </c>
      <c r="O12" s="8">
        <f t="shared" ref="O12:O24" si="14">E12+J12</f>
        <v>274305.19999999995</v>
      </c>
      <c r="P12" s="22"/>
      <c r="Q12" s="8">
        <f t="shared" si="1"/>
        <v>27430.52</v>
      </c>
      <c r="R12" s="8">
        <f t="shared" ref="R12" si="15">ROUND(Q12*0.15,2)</f>
        <v>4114.58</v>
      </c>
      <c r="S12" s="8">
        <f t="shared" ref="S12" si="16">ROUND(Q12*0.85,2)</f>
        <v>23315.94</v>
      </c>
    </row>
    <row r="13" spans="1:19" ht="15" customHeight="1" x14ac:dyDescent="0.25">
      <c r="A13" s="2">
        <f t="shared" si="10"/>
        <v>43673</v>
      </c>
      <c r="B13" s="8">
        <v>1137338.8600000001</v>
      </c>
      <c r="C13" s="8">
        <v>-28565.8</v>
      </c>
      <c r="D13" s="8">
        <v>-951792.15</v>
      </c>
      <c r="E13" s="8">
        <f t="shared" si="4"/>
        <v>156980.91000000003</v>
      </c>
      <c r="F13" s="22"/>
      <c r="G13" s="8">
        <v>0</v>
      </c>
      <c r="H13" s="8">
        <v>0</v>
      </c>
      <c r="I13" s="8">
        <v>0</v>
      </c>
      <c r="J13" s="8">
        <f t="shared" si="5"/>
        <v>0</v>
      </c>
      <c r="K13" s="22"/>
      <c r="L13" s="8">
        <f t="shared" si="11"/>
        <v>1137338.8600000001</v>
      </c>
      <c r="M13" s="8">
        <f t="shared" si="12"/>
        <v>-28565.8</v>
      </c>
      <c r="N13" s="8">
        <f t="shared" si="13"/>
        <v>-951792.15</v>
      </c>
      <c r="O13" s="8">
        <f t="shared" si="14"/>
        <v>156980.91000000003</v>
      </c>
      <c r="P13" s="22"/>
      <c r="Q13" s="8">
        <f t="shared" si="1"/>
        <v>15698.09</v>
      </c>
      <c r="R13" s="8">
        <f t="shared" ref="R13" si="17">ROUND(Q13*0.15,2)</f>
        <v>2354.71</v>
      </c>
      <c r="S13" s="8">
        <f t="shared" ref="S13" si="18">ROUND(Q13*0.85,2)</f>
        <v>13343.38</v>
      </c>
    </row>
    <row r="14" spans="1:19" ht="15" customHeight="1" x14ac:dyDescent="0.25">
      <c r="A14" s="2">
        <f t="shared" si="10"/>
        <v>43680</v>
      </c>
      <c r="B14" s="8">
        <v>1489662.2</v>
      </c>
      <c r="C14" s="8">
        <v>-57353.4</v>
      </c>
      <c r="D14" s="8">
        <v>-1431523.9</v>
      </c>
      <c r="E14" s="8">
        <f t="shared" si="4"/>
        <v>784.9000000001397</v>
      </c>
      <c r="F14" s="22"/>
      <c r="G14" s="8">
        <v>0</v>
      </c>
      <c r="H14" s="8">
        <v>0</v>
      </c>
      <c r="I14" s="8">
        <v>0</v>
      </c>
      <c r="J14" s="8">
        <f t="shared" si="5"/>
        <v>0</v>
      </c>
      <c r="K14" s="22"/>
      <c r="L14" s="8">
        <f t="shared" si="11"/>
        <v>1489662.2</v>
      </c>
      <c r="M14" s="8">
        <f t="shared" si="12"/>
        <v>-57353.4</v>
      </c>
      <c r="N14" s="8">
        <f t="shared" si="13"/>
        <v>-1431523.9</v>
      </c>
      <c r="O14" s="8">
        <f t="shared" si="14"/>
        <v>784.9000000001397</v>
      </c>
      <c r="P14" s="22"/>
      <c r="Q14" s="8">
        <f t="shared" si="1"/>
        <v>78.489999999999995</v>
      </c>
      <c r="R14" s="8">
        <f t="shared" ref="R14" si="19">ROUND(Q14*0.15,2)</f>
        <v>11.77</v>
      </c>
      <c r="S14" s="8">
        <f t="shared" ref="S14" si="20">ROUND(Q14*0.85,2)</f>
        <v>66.72</v>
      </c>
    </row>
    <row r="15" spans="1:19" ht="15" customHeight="1" x14ac:dyDescent="0.25">
      <c r="A15" s="2">
        <f t="shared" si="10"/>
        <v>43687</v>
      </c>
      <c r="B15" s="8">
        <v>1827603.88</v>
      </c>
      <c r="C15" s="8">
        <v>-49271.15</v>
      </c>
      <c r="D15" s="8">
        <v>-1658618.5</v>
      </c>
      <c r="E15" s="8">
        <f t="shared" si="4"/>
        <v>119714.22999999998</v>
      </c>
      <c r="F15" s="22"/>
      <c r="G15" s="8">
        <v>0</v>
      </c>
      <c r="H15" s="8">
        <v>0</v>
      </c>
      <c r="I15" s="8">
        <v>0</v>
      </c>
      <c r="J15" s="8">
        <f t="shared" si="5"/>
        <v>0</v>
      </c>
      <c r="K15" s="22"/>
      <c r="L15" s="8">
        <f t="shared" si="11"/>
        <v>1827603.88</v>
      </c>
      <c r="M15" s="8">
        <f t="shared" si="12"/>
        <v>-49271.15</v>
      </c>
      <c r="N15" s="8">
        <f t="shared" si="13"/>
        <v>-1658618.5</v>
      </c>
      <c r="O15" s="8">
        <f t="shared" si="14"/>
        <v>119714.22999999998</v>
      </c>
      <c r="P15" s="22"/>
      <c r="Q15" s="8">
        <f t="shared" si="1"/>
        <v>11971.42</v>
      </c>
      <c r="R15" s="8">
        <f t="shared" ref="R15" si="21">ROUND(Q15*0.15,2)</f>
        <v>1795.71</v>
      </c>
      <c r="S15" s="8">
        <f t="shared" ref="S15" si="22">ROUND(Q15*0.85,2)</f>
        <v>10175.709999999999</v>
      </c>
    </row>
    <row r="16" spans="1:19" ht="15" customHeight="1" x14ac:dyDescent="0.25">
      <c r="A16" s="2">
        <f t="shared" si="10"/>
        <v>43694</v>
      </c>
      <c r="B16" s="8">
        <v>1797031.67</v>
      </c>
      <c r="C16" s="8">
        <v>-111265.15</v>
      </c>
      <c r="D16" s="8">
        <v>-1343827.2</v>
      </c>
      <c r="E16" s="8">
        <f t="shared" si="4"/>
        <v>341939.32000000007</v>
      </c>
      <c r="F16" s="22"/>
      <c r="G16" s="8">
        <v>0</v>
      </c>
      <c r="H16" s="8">
        <v>0</v>
      </c>
      <c r="I16" s="8">
        <v>0</v>
      </c>
      <c r="J16" s="8">
        <f t="shared" si="5"/>
        <v>0</v>
      </c>
      <c r="K16" s="22"/>
      <c r="L16" s="8">
        <f t="shared" si="11"/>
        <v>1797031.67</v>
      </c>
      <c r="M16" s="8">
        <f t="shared" si="12"/>
        <v>-111265.15</v>
      </c>
      <c r="N16" s="8">
        <f t="shared" si="13"/>
        <v>-1343827.2</v>
      </c>
      <c r="O16" s="8">
        <f t="shared" si="14"/>
        <v>341939.32000000007</v>
      </c>
      <c r="P16" s="22"/>
      <c r="Q16" s="8">
        <f t="shared" si="1"/>
        <v>34193.93</v>
      </c>
      <c r="R16" s="8">
        <f t="shared" ref="R16" si="23">ROUND(Q16*0.15,2)</f>
        <v>5129.09</v>
      </c>
      <c r="S16" s="8">
        <f t="shared" ref="S16" si="24">ROUND(Q16*0.85,2)</f>
        <v>29064.84</v>
      </c>
    </row>
    <row r="17" spans="1:19" ht="15" customHeight="1" x14ac:dyDescent="0.25">
      <c r="A17" s="2">
        <f t="shared" si="10"/>
        <v>43701</v>
      </c>
      <c r="B17" s="8">
        <v>1593117.82</v>
      </c>
      <c r="C17" s="8">
        <v>-33068.25</v>
      </c>
      <c r="D17" s="8">
        <v>-1367808.3</v>
      </c>
      <c r="E17" s="8">
        <f t="shared" si="4"/>
        <v>192241.27000000002</v>
      </c>
      <c r="F17" s="22"/>
      <c r="G17" s="8">
        <v>0</v>
      </c>
      <c r="H17" s="8">
        <v>0</v>
      </c>
      <c r="I17" s="8">
        <v>0</v>
      </c>
      <c r="J17" s="8">
        <f t="shared" si="5"/>
        <v>0</v>
      </c>
      <c r="K17" s="22"/>
      <c r="L17" s="8">
        <f t="shared" si="11"/>
        <v>1593117.82</v>
      </c>
      <c r="M17" s="8">
        <f t="shared" si="12"/>
        <v>-33068.25</v>
      </c>
      <c r="N17" s="8">
        <f t="shared" si="13"/>
        <v>-1367808.3</v>
      </c>
      <c r="O17" s="8">
        <f t="shared" si="14"/>
        <v>192241.27000000002</v>
      </c>
      <c r="P17" s="22"/>
      <c r="Q17" s="8">
        <f t="shared" si="1"/>
        <v>19224.13</v>
      </c>
      <c r="R17" s="8">
        <f t="shared" ref="R17" si="25">ROUND(Q17*0.15,2)</f>
        <v>2883.62</v>
      </c>
      <c r="S17" s="8">
        <f t="shared" ref="S17" si="26">ROUND(Q17*0.85,2)</f>
        <v>16340.51</v>
      </c>
    </row>
    <row r="18" spans="1:19" ht="15" customHeight="1" x14ac:dyDescent="0.25">
      <c r="A18" s="2">
        <f t="shared" ref="A18:A43" si="27">A17+7</f>
        <v>43708</v>
      </c>
      <c r="B18" s="8">
        <v>2863612.84</v>
      </c>
      <c r="C18" s="8">
        <v>-63331.39</v>
      </c>
      <c r="D18" s="8">
        <v>-2366692.1</v>
      </c>
      <c r="E18" s="8">
        <f t="shared" si="4"/>
        <v>433589.34999999963</v>
      </c>
      <c r="F18" s="22"/>
      <c r="G18" s="8">
        <v>385205.12</v>
      </c>
      <c r="H18" s="8">
        <v>-227</v>
      </c>
      <c r="I18" s="8">
        <v>-352106.32</v>
      </c>
      <c r="J18" s="8">
        <f t="shared" si="5"/>
        <v>32871.799999999988</v>
      </c>
      <c r="K18" s="22"/>
      <c r="L18" s="8">
        <f t="shared" si="11"/>
        <v>3248817.96</v>
      </c>
      <c r="M18" s="8">
        <f t="shared" si="12"/>
        <v>-63558.39</v>
      </c>
      <c r="N18" s="8">
        <f t="shared" si="13"/>
        <v>-2718798.42</v>
      </c>
      <c r="O18" s="8">
        <f t="shared" si="14"/>
        <v>466461.14999999962</v>
      </c>
      <c r="P18" s="22"/>
      <c r="Q18" s="8">
        <f t="shared" si="1"/>
        <v>46646.12</v>
      </c>
      <c r="R18" s="8">
        <f t="shared" ref="R18" si="28">ROUND(Q18*0.15,2)</f>
        <v>6996.92</v>
      </c>
      <c r="S18" s="8">
        <f t="shared" ref="S18" si="29">ROUND(Q18*0.85,2)</f>
        <v>39649.199999999997</v>
      </c>
    </row>
    <row r="19" spans="1:19" ht="15" customHeight="1" x14ac:dyDescent="0.25">
      <c r="A19" s="2">
        <f t="shared" si="27"/>
        <v>43715</v>
      </c>
      <c r="B19" s="8">
        <v>3112010.8899999997</v>
      </c>
      <c r="C19" s="8">
        <v>-107850.25</v>
      </c>
      <c r="D19" s="8">
        <v>-1935555.0500000003</v>
      </c>
      <c r="E19" s="8">
        <f t="shared" si="4"/>
        <v>1068605.5899999994</v>
      </c>
      <c r="F19" s="22"/>
      <c r="G19" s="8">
        <v>1207582.46</v>
      </c>
      <c r="H19" s="8">
        <v>-188</v>
      </c>
      <c r="I19" s="8">
        <v>-1036627.59</v>
      </c>
      <c r="J19" s="8">
        <f t="shared" si="5"/>
        <v>170766.87</v>
      </c>
      <c r="K19" s="22"/>
      <c r="L19" s="8">
        <f t="shared" si="11"/>
        <v>4319593.3499999996</v>
      </c>
      <c r="M19" s="8">
        <f t="shared" si="12"/>
        <v>-108038.25</v>
      </c>
      <c r="N19" s="8">
        <f t="shared" si="13"/>
        <v>-2972182.64</v>
      </c>
      <c r="O19" s="8">
        <f t="shared" si="14"/>
        <v>1239372.4599999995</v>
      </c>
      <c r="P19" s="22"/>
      <c r="Q19" s="8">
        <f t="shared" si="1"/>
        <v>123937.25</v>
      </c>
      <c r="R19" s="8">
        <f t="shared" ref="R19" si="30">ROUND(Q19*0.15,2)</f>
        <v>18590.59</v>
      </c>
      <c r="S19" s="8">
        <f t="shared" ref="S19" si="31">ROUND(Q19*0.85,2)</f>
        <v>105346.66</v>
      </c>
    </row>
    <row r="20" spans="1:19" ht="15" customHeight="1" x14ac:dyDescent="0.25">
      <c r="A20" s="2">
        <f t="shared" si="27"/>
        <v>43722</v>
      </c>
      <c r="B20" s="8">
        <v>3223645.0300000003</v>
      </c>
      <c r="C20" s="8">
        <v>-86209.16</v>
      </c>
      <c r="D20" s="8">
        <v>-2859210.15</v>
      </c>
      <c r="E20" s="8">
        <f t="shared" si="4"/>
        <v>278225.7200000002</v>
      </c>
      <c r="F20" s="22"/>
      <c r="G20" s="8">
        <v>1209727.26</v>
      </c>
      <c r="H20" s="8">
        <v>-717.5</v>
      </c>
      <c r="I20" s="8">
        <v>-1054609.23</v>
      </c>
      <c r="J20" s="8">
        <f t="shared" si="5"/>
        <v>154400.53000000003</v>
      </c>
      <c r="K20" s="22"/>
      <c r="L20" s="8">
        <f t="shared" si="11"/>
        <v>4433372.29</v>
      </c>
      <c r="M20" s="8">
        <f t="shared" si="12"/>
        <v>-86926.66</v>
      </c>
      <c r="N20" s="8">
        <f t="shared" si="13"/>
        <v>-3913819.38</v>
      </c>
      <c r="O20" s="8">
        <f t="shared" si="14"/>
        <v>432626.25000000023</v>
      </c>
      <c r="P20" s="22"/>
      <c r="Q20" s="8">
        <f>ROUND(O20*0.1,2)-0.01</f>
        <v>43262.619999999995</v>
      </c>
      <c r="R20" s="8">
        <f t="shared" ref="R20" si="32">ROUND(Q20*0.15,2)</f>
        <v>6489.39</v>
      </c>
      <c r="S20" s="8">
        <f t="shared" ref="S20" si="33">ROUND(Q20*0.85,2)</f>
        <v>36773.230000000003</v>
      </c>
    </row>
    <row r="21" spans="1:19" ht="15" customHeight="1" x14ac:dyDescent="0.25">
      <c r="A21" s="2">
        <f t="shared" si="27"/>
        <v>43729</v>
      </c>
      <c r="B21" s="8">
        <v>2922899.4200000004</v>
      </c>
      <c r="C21" s="8">
        <v>-68856.850000000006</v>
      </c>
      <c r="D21" s="8">
        <v>-2596505.2999999998</v>
      </c>
      <c r="E21" s="8">
        <f t="shared" si="4"/>
        <v>257537.27000000048</v>
      </c>
      <c r="F21" s="22"/>
      <c r="G21" s="8">
        <v>1596833.31</v>
      </c>
      <c r="H21" s="8">
        <v>-47</v>
      </c>
      <c r="I21" s="8">
        <v>-1481540.8</v>
      </c>
      <c r="J21" s="8">
        <f t="shared" si="5"/>
        <v>115245.51000000001</v>
      </c>
      <c r="K21" s="22"/>
      <c r="L21" s="8">
        <f t="shared" si="11"/>
        <v>4519732.7300000004</v>
      </c>
      <c r="M21" s="8">
        <f t="shared" si="12"/>
        <v>-68903.850000000006</v>
      </c>
      <c r="N21" s="8">
        <f t="shared" si="13"/>
        <v>-4078046.0999999996</v>
      </c>
      <c r="O21" s="8">
        <f t="shared" si="14"/>
        <v>372782.78000000049</v>
      </c>
      <c r="P21" s="22"/>
      <c r="Q21" s="8">
        <f t="shared" ref="Q21:Q26" si="34">ROUND(O21*0.1,2)</f>
        <v>37278.28</v>
      </c>
      <c r="R21" s="8">
        <f t="shared" ref="R21" si="35">ROUND(Q21*0.15,2)</f>
        <v>5591.74</v>
      </c>
      <c r="S21" s="8">
        <f t="shared" ref="S21" si="36">ROUND(Q21*0.85,2)</f>
        <v>31686.54</v>
      </c>
    </row>
    <row r="22" spans="1:19" ht="15" customHeight="1" x14ac:dyDescent="0.25">
      <c r="A22" s="2">
        <f t="shared" si="27"/>
        <v>43736</v>
      </c>
      <c r="B22" s="8">
        <v>3093028.71</v>
      </c>
      <c r="C22" s="8">
        <v>-56496.45</v>
      </c>
      <c r="D22" s="8">
        <v>-2642374.1500000004</v>
      </c>
      <c r="E22" s="8">
        <f t="shared" si="4"/>
        <v>394158.1099999994</v>
      </c>
      <c r="F22" s="22"/>
      <c r="G22" s="8">
        <v>1486466.14</v>
      </c>
      <c r="H22" s="8">
        <v>0</v>
      </c>
      <c r="I22" s="8">
        <v>-1275991.8899999999</v>
      </c>
      <c r="J22" s="8">
        <f t="shared" si="5"/>
        <v>210474.25</v>
      </c>
      <c r="K22" s="22"/>
      <c r="L22" s="8">
        <f t="shared" si="11"/>
        <v>4579494.8499999996</v>
      </c>
      <c r="M22" s="8">
        <f t="shared" si="12"/>
        <v>-56496.45</v>
      </c>
      <c r="N22" s="8">
        <f t="shared" si="13"/>
        <v>-3918366.04</v>
      </c>
      <c r="O22" s="8">
        <f t="shared" si="14"/>
        <v>604632.3599999994</v>
      </c>
      <c r="P22" s="22"/>
      <c r="Q22" s="8">
        <f t="shared" si="34"/>
        <v>60463.24</v>
      </c>
      <c r="R22" s="8">
        <f t="shared" ref="R22" si="37">ROUND(Q22*0.15,2)</f>
        <v>9069.49</v>
      </c>
      <c r="S22" s="8">
        <f t="shared" ref="S22" si="38">ROUND(Q22*0.85,2)</f>
        <v>51393.75</v>
      </c>
    </row>
    <row r="23" spans="1:19" ht="15" customHeight="1" x14ac:dyDescent="0.25">
      <c r="A23" s="2">
        <f t="shared" si="27"/>
        <v>43743</v>
      </c>
      <c r="B23" s="8">
        <v>2716147.0999999996</v>
      </c>
      <c r="C23" s="8">
        <v>-52495.45</v>
      </c>
      <c r="D23" s="8">
        <v>-1932470.5</v>
      </c>
      <c r="E23" s="8">
        <f t="shared" si="4"/>
        <v>731181.14999999944</v>
      </c>
      <c r="F23" s="22"/>
      <c r="G23" s="8">
        <v>1621437.28</v>
      </c>
      <c r="H23" s="8">
        <v>-20</v>
      </c>
      <c r="I23" s="8">
        <v>-1347079.08</v>
      </c>
      <c r="J23" s="8">
        <f t="shared" si="5"/>
        <v>274338.19999999995</v>
      </c>
      <c r="K23" s="22"/>
      <c r="L23" s="8">
        <f t="shared" si="11"/>
        <v>4337584.38</v>
      </c>
      <c r="M23" s="8">
        <f t="shared" si="12"/>
        <v>-52515.45</v>
      </c>
      <c r="N23" s="8">
        <f t="shared" si="13"/>
        <v>-3279549.58</v>
      </c>
      <c r="O23" s="8">
        <f t="shared" si="14"/>
        <v>1005519.3499999994</v>
      </c>
      <c r="P23" s="22"/>
      <c r="Q23" s="8">
        <f t="shared" si="34"/>
        <v>100551.94</v>
      </c>
      <c r="R23" s="8">
        <f t="shared" ref="R23" si="39">ROUND(Q23*0.15,2)</f>
        <v>15082.79</v>
      </c>
      <c r="S23" s="8">
        <f t="shared" ref="S23" si="40">ROUND(Q23*0.85,2)</f>
        <v>85469.15</v>
      </c>
    </row>
    <row r="24" spans="1:19" ht="15" customHeight="1" x14ac:dyDescent="0.25">
      <c r="A24" s="2">
        <f t="shared" si="27"/>
        <v>43750</v>
      </c>
      <c r="B24" s="26">
        <v>3267496.77</v>
      </c>
      <c r="C24" s="8">
        <v>-79816.75</v>
      </c>
      <c r="D24" s="8">
        <v>-2426359.1000000006</v>
      </c>
      <c r="E24" s="8">
        <f t="shared" si="4"/>
        <v>761320.91999999946</v>
      </c>
      <c r="F24" s="22"/>
      <c r="G24" s="8">
        <v>2106128.35</v>
      </c>
      <c r="H24" s="8">
        <v>-63.1</v>
      </c>
      <c r="I24" s="8">
        <v>-1779548.64</v>
      </c>
      <c r="J24" s="8">
        <f t="shared" si="5"/>
        <v>326516.6100000001</v>
      </c>
      <c r="K24" s="22"/>
      <c r="L24" s="8">
        <f t="shared" si="11"/>
        <v>5373625.1200000001</v>
      </c>
      <c r="M24" s="8">
        <f t="shared" si="12"/>
        <v>-79879.850000000006</v>
      </c>
      <c r="N24" s="8">
        <f t="shared" si="13"/>
        <v>-4205907.74</v>
      </c>
      <c r="O24" s="8">
        <f t="shared" si="14"/>
        <v>1087837.5299999996</v>
      </c>
      <c r="P24" s="22"/>
      <c r="Q24" s="8">
        <f t="shared" si="34"/>
        <v>108783.75</v>
      </c>
      <c r="R24" s="8">
        <f t="shared" ref="R24" si="41">ROUND(Q24*0.15,2)</f>
        <v>16317.56</v>
      </c>
      <c r="S24" s="8">
        <f t="shared" ref="S24" si="42">ROUND(Q24*0.85,2)</f>
        <v>92466.19</v>
      </c>
    </row>
    <row r="25" spans="1:19" ht="15" customHeight="1" x14ac:dyDescent="0.25">
      <c r="A25" s="2">
        <f t="shared" si="27"/>
        <v>43757</v>
      </c>
      <c r="B25" s="26">
        <v>2543228.39</v>
      </c>
      <c r="C25" s="8">
        <v>-69198.3</v>
      </c>
      <c r="D25" s="8">
        <v>-2431527.5</v>
      </c>
      <c r="E25" s="8">
        <f t="shared" ref="E25" si="43">SUM(B25:D25)</f>
        <v>42502.590000000317</v>
      </c>
      <c r="F25" s="22"/>
      <c r="G25" s="8">
        <v>1706010.17</v>
      </c>
      <c r="H25" s="8">
        <v>0</v>
      </c>
      <c r="I25" s="8">
        <v>-1478630.83</v>
      </c>
      <c r="J25" s="8">
        <f t="shared" ref="J25" si="44">SUM(G25:I25)</f>
        <v>227379.33999999985</v>
      </c>
      <c r="K25" s="22"/>
      <c r="L25" s="8">
        <f t="shared" ref="L25" si="45">B25+G25</f>
        <v>4249238.5600000005</v>
      </c>
      <c r="M25" s="8">
        <f t="shared" ref="M25" si="46">C25+H25</f>
        <v>-69198.3</v>
      </c>
      <c r="N25" s="8">
        <f t="shared" ref="N25" si="47">D25+I25</f>
        <v>-3910158.33</v>
      </c>
      <c r="O25" s="8">
        <f t="shared" ref="O25" si="48">E25+J25</f>
        <v>269881.93000000017</v>
      </c>
      <c r="P25" s="22"/>
      <c r="Q25" s="8">
        <f t="shared" si="34"/>
        <v>26988.19</v>
      </c>
      <c r="R25" s="8">
        <f t="shared" ref="R25" si="49">ROUND(Q25*0.15,2)</f>
        <v>4048.23</v>
      </c>
      <c r="S25" s="8">
        <f t="shared" ref="S25" si="50">ROUND(Q25*0.85,2)</f>
        <v>22939.96</v>
      </c>
    </row>
    <row r="26" spans="1:19" ht="15" customHeight="1" x14ac:dyDescent="0.25">
      <c r="A26" s="2">
        <f t="shared" si="27"/>
        <v>43764</v>
      </c>
      <c r="B26" s="26">
        <v>3200124.6</v>
      </c>
      <c r="C26" s="8">
        <v>-49339.1</v>
      </c>
      <c r="D26" s="8">
        <v>-2506083.4</v>
      </c>
      <c r="E26" s="8">
        <f t="shared" ref="E26" si="51">SUM(B26:D26)</f>
        <v>644702.10000000009</v>
      </c>
      <c r="F26" s="22"/>
      <c r="G26" s="8">
        <v>1944124.97</v>
      </c>
      <c r="H26" s="8">
        <v>-6</v>
      </c>
      <c r="I26" s="8">
        <v>-1462961.25</v>
      </c>
      <c r="J26" s="8">
        <f t="shared" ref="J26" si="52">SUM(G26:I26)</f>
        <v>481157.72</v>
      </c>
      <c r="K26" s="22"/>
      <c r="L26" s="8">
        <f t="shared" ref="L26" si="53">B26+G26</f>
        <v>5144249.57</v>
      </c>
      <c r="M26" s="8">
        <f t="shared" ref="M26" si="54">C26+H26</f>
        <v>-49345.1</v>
      </c>
      <c r="N26" s="8">
        <f t="shared" ref="N26" si="55">D26+I26</f>
        <v>-3969044.65</v>
      </c>
      <c r="O26" s="8">
        <f t="shared" ref="O26" si="56">E26+J26</f>
        <v>1125859.82</v>
      </c>
      <c r="P26" s="22"/>
      <c r="Q26" s="8">
        <f t="shared" si="34"/>
        <v>112585.98</v>
      </c>
      <c r="R26" s="8">
        <f t="shared" ref="R26" si="57">ROUND(Q26*0.15,2)</f>
        <v>16887.900000000001</v>
      </c>
      <c r="S26" s="8">
        <f t="shared" ref="S26" si="58">ROUND(Q26*0.85,2)</f>
        <v>95698.08</v>
      </c>
    </row>
    <row r="27" spans="1:19" ht="15" customHeight="1" x14ac:dyDescent="0.25">
      <c r="A27" s="2">
        <f t="shared" si="27"/>
        <v>43771</v>
      </c>
      <c r="B27" s="26">
        <v>2849342.18</v>
      </c>
      <c r="C27" s="8">
        <v>-39095.300000000003</v>
      </c>
      <c r="D27" s="8">
        <v>-3720844.75</v>
      </c>
      <c r="E27" s="8">
        <f t="shared" ref="E27" si="59">SUM(B27:D27)</f>
        <v>-910597.86999999965</v>
      </c>
      <c r="F27" s="22"/>
      <c r="G27" s="8">
        <v>2025770.19</v>
      </c>
      <c r="H27" s="8">
        <v>-513.52</v>
      </c>
      <c r="I27" s="8">
        <v>-2384302.7999999998</v>
      </c>
      <c r="J27" s="8">
        <f t="shared" ref="J27" si="60">SUM(G27:I27)</f>
        <v>-359046.12999999989</v>
      </c>
      <c r="K27" s="22"/>
      <c r="L27" s="8">
        <f t="shared" ref="L27" si="61">B27+G27</f>
        <v>4875112.37</v>
      </c>
      <c r="M27" s="8">
        <f t="shared" ref="M27" si="62">C27+H27</f>
        <v>-39608.82</v>
      </c>
      <c r="N27" s="8">
        <f t="shared" ref="N27" si="63">D27+I27</f>
        <v>-6105147.5499999998</v>
      </c>
      <c r="O27" s="8">
        <f t="shared" ref="O27" si="64">E27+J27</f>
        <v>-1269643.9999999995</v>
      </c>
      <c r="P27" s="22"/>
      <c r="Q27" s="8">
        <f t="shared" ref="Q27" si="65">ROUND(O27*0.1,2)</f>
        <v>-126964.4</v>
      </c>
      <c r="R27" s="8">
        <f t="shared" ref="R27" si="66">ROUND(Q27*0.15,2)</f>
        <v>-19044.66</v>
      </c>
      <c r="S27" s="8">
        <f t="shared" ref="S27" si="67">ROUND(Q27*0.85,2)</f>
        <v>-107919.74</v>
      </c>
    </row>
    <row r="28" spans="1:19" ht="15" customHeight="1" x14ac:dyDescent="0.25">
      <c r="A28" s="2">
        <f t="shared" si="27"/>
        <v>43778</v>
      </c>
      <c r="B28" s="26">
        <v>2879261.72</v>
      </c>
      <c r="C28" s="8">
        <v>-56465.7</v>
      </c>
      <c r="D28" s="8">
        <v>-2659846.75</v>
      </c>
      <c r="E28" s="8">
        <f t="shared" ref="E28" si="68">SUM(B28:D28)</f>
        <v>162949.27000000002</v>
      </c>
      <c r="F28" s="22"/>
      <c r="G28" s="8">
        <v>2122236.86</v>
      </c>
      <c r="H28" s="8">
        <v>-57</v>
      </c>
      <c r="I28" s="8">
        <v>-1775835</v>
      </c>
      <c r="J28" s="8">
        <f t="shared" ref="J28" si="69">SUM(G28:I28)</f>
        <v>346344.85999999987</v>
      </c>
      <c r="K28" s="22"/>
      <c r="L28" s="8">
        <f t="shared" ref="L28" si="70">B28+G28</f>
        <v>5001498.58</v>
      </c>
      <c r="M28" s="8">
        <f t="shared" ref="M28" si="71">C28+H28</f>
        <v>-56522.7</v>
      </c>
      <c r="N28" s="8">
        <f t="shared" ref="N28" si="72">D28+I28</f>
        <v>-4435681.75</v>
      </c>
      <c r="O28" s="8">
        <f t="shared" ref="O28" si="73">E28+J28</f>
        <v>509294.12999999989</v>
      </c>
      <c r="P28" s="22"/>
      <c r="Q28" s="8">
        <f>ROUND(O28*0.1,2)+0.01</f>
        <v>50929.420000000006</v>
      </c>
      <c r="R28" s="8">
        <f t="shared" ref="R28" si="74">ROUND(Q28*0.15,2)</f>
        <v>7639.41</v>
      </c>
      <c r="S28" s="8">
        <f t="shared" ref="S28" si="75">ROUND(Q28*0.85,2)</f>
        <v>43290.01</v>
      </c>
    </row>
    <row r="29" spans="1:19" ht="15" customHeight="1" x14ac:dyDescent="0.25">
      <c r="A29" s="2">
        <f t="shared" si="27"/>
        <v>43785</v>
      </c>
      <c r="B29" s="26">
        <v>2803106.52</v>
      </c>
      <c r="C29" s="8">
        <v>-56849.27</v>
      </c>
      <c r="D29" s="8">
        <v>-2356135.5</v>
      </c>
      <c r="E29" s="8">
        <f t="shared" ref="E29" si="76">SUM(B29:D29)</f>
        <v>390121.75</v>
      </c>
      <c r="F29" s="22"/>
      <c r="G29" s="8">
        <v>2230126.02</v>
      </c>
      <c r="H29" s="8">
        <v>-100</v>
      </c>
      <c r="I29" s="8">
        <v>-2090560.4</v>
      </c>
      <c r="J29" s="8">
        <f t="shared" ref="J29" si="77">SUM(G29:I29)</f>
        <v>139465.62000000011</v>
      </c>
      <c r="K29" s="22"/>
      <c r="L29" s="8">
        <f t="shared" ref="L29" si="78">B29+G29</f>
        <v>5033232.54</v>
      </c>
      <c r="M29" s="8">
        <f t="shared" ref="M29" si="79">C29+H29</f>
        <v>-56949.27</v>
      </c>
      <c r="N29" s="8">
        <f t="shared" ref="N29" si="80">D29+I29</f>
        <v>-4446695.9000000004</v>
      </c>
      <c r="O29" s="8">
        <f t="shared" ref="O29" si="81">E29+J29</f>
        <v>529587.37000000011</v>
      </c>
      <c r="P29" s="22"/>
      <c r="Q29" s="8">
        <f>ROUND(O29*0.1,2)</f>
        <v>52958.74</v>
      </c>
      <c r="R29" s="8">
        <f t="shared" ref="R29" si="82">ROUND(Q29*0.15,2)</f>
        <v>7943.81</v>
      </c>
      <c r="S29" s="8">
        <f t="shared" ref="S29" si="83">ROUND(Q29*0.85,2)</f>
        <v>45014.93</v>
      </c>
    </row>
    <row r="30" spans="1:19" ht="15" customHeight="1" x14ac:dyDescent="0.25">
      <c r="A30" s="2">
        <f t="shared" si="27"/>
        <v>43792</v>
      </c>
      <c r="B30" s="26">
        <v>2995814.86</v>
      </c>
      <c r="C30" s="8">
        <v>-55481.77</v>
      </c>
      <c r="D30" s="8">
        <v>-3165124.9</v>
      </c>
      <c r="E30" s="8">
        <f t="shared" ref="E30" si="84">SUM(B30:D30)</f>
        <v>-224791.81000000006</v>
      </c>
      <c r="F30" s="22"/>
      <c r="G30" s="8">
        <v>1953634.88</v>
      </c>
      <c r="H30" s="8">
        <v>-5</v>
      </c>
      <c r="I30" s="8">
        <v>-1854007.23</v>
      </c>
      <c r="J30" s="8">
        <f t="shared" ref="J30" si="85">SUM(G30:I30)</f>
        <v>99622.649999999907</v>
      </c>
      <c r="K30" s="22"/>
      <c r="L30" s="8">
        <f t="shared" ref="L30" si="86">B30+G30</f>
        <v>4949449.74</v>
      </c>
      <c r="M30" s="8">
        <f t="shared" ref="M30" si="87">C30+H30</f>
        <v>-55486.77</v>
      </c>
      <c r="N30" s="8">
        <f t="shared" ref="N30" si="88">D30+I30</f>
        <v>-5019132.13</v>
      </c>
      <c r="O30" s="8">
        <f t="shared" ref="O30" si="89">E30+J30</f>
        <v>-125169.16000000015</v>
      </c>
      <c r="P30" s="22"/>
      <c r="Q30" s="8">
        <f>ROUND(O30*0.1,2)</f>
        <v>-12516.92</v>
      </c>
      <c r="R30" s="8">
        <f t="shared" ref="R30" si="90">ROUND(Q30*0.15,2)</f>
        <v>-1877.54</v>
      </c>
      <c r="S30" s="8">
        <f t="shared" ref="S30" si="91">ROUND(Q30*0.85,2)</f>
        <v>-10639.38</v>
      </c>
    </row>
    <row r="31" spans="1:19" ht="15" customHeight="1" x14ac:dyDescent="0.25">
      <c r="A31" s="2">
        <f t="shared" si="27"/>
        <v>43799</v>
      </c>
      <c r="B31" s="26">
        <v>3394430.26</v>
      </c>
      <c r="C31" s="8">
        <v>-55571.55</v>
      </c>
      <c r="D31" s="8">
        <v>-3018509.55</v>
      </c>
      <c r="E31" s="8">
        <f t="shared" ref="E31" si="92">SUM(B31:D31)</f>
        <v>320349.16000000015</v>
      </c>
      <c r="F31" s="22"/>
      <c r="G31" s="8">
        <v>2494568.38</v>
      </c>
      <c r="H31" s="8">
        <v>-30.37</v>
      </c>
      <c r="I31" s="8">
        <v>-2334657.5099999998</v>
      </c>
      <c r="J31" s="8">
        <f t="shared" ref="J31" si="93">SUM(G31:I31)</f>
        <v>159880.5</v>
      </c>
      <c r="K31" s="22"/>
      <c r="L31" s="8">
        <f t="shared" ref="L31" si="94">B31+G31</f>
        <v>5888998.6399999997</v>
      </c>
      <c r="M31" s="8">
        <f t="shared" ref="M31" si="95">C31+H31</f>
        <v>-55601.920000000006</v>
      </c>
      <c r="N31" s="8">
        <f t="shared" ref="N31" si="96">D31+I31</f>
        <v>-5353167.0599999996</v>
      </c>
      <c r="O31" s="8">
        <f t="shared" ref="O31" si="97">E31+J31</f>
        <v>480229.66000000015</v>
      </c>
      <c r="P31" s="22"/>
      <c r="Q31" s="8">
        <f>ROUND(O31*0.1,2)</f>
        <v>48022.97</v>
      </c>
      <c r="R31" s="8">
        <f t="shared" ref="R31" si="98">ROUND(Q31*0.15,2)</f>
        <v>7203.45</v>
      </c>
      <c r="S31" s="8">
        <f t="shared" ref="S31" si="99">ROUND(Q31*0.85,2)</f>
        <v>40819.519999999997</v>
      </c>
    </row>
    <row r="32" spans="1:19" ht="15" customHeight="1" x14ac:dyDescent="0.25">
      <c r="A32" s="2">
        <f t="shared" si="27"/>
        <v>43806</v>
      </c>
      <c r="B32" s="26">
        <v>3076767.86</v>
      </c>
      <c r="C32" s="8">
        <v>-44197.91</v>
      </c>
      <c r="D32" s="8">
        <v>-2859698.6</v>
      </c>
      <c r="E32" s="8">
        <f t="shared" ref="E32:E33" si="100">SUM(B32:D32)</f>
        <v>172871.34999999963</v>
      </c>
      <c r="F32" s="22"/>
      <c r="G32" s="8">
        <v>2041838.77</v>
      </c>
      <c r="H32" s="8">
        <v>0</v>
      </c>
      <c r="I32" s="8">
        <v>-1884226.39</v>
      </c>
      <c r="J32" s="8">
        <f t="shared" ref="J32:J33" si="101">SUM(G32:I32)</f>
        <v>157612.38000000012</v>
      </c>
      <c r="K32" s="22"/>
      <c r="L32" s="8">
        <f t="shared" ref="L32:L33" si="102">B32+G32</f>
        <v>5118606.63</v>
      </c>
      <c r="M32" s="8">
        <f t="shared" ref="M32:M33" si="103">C32+H32</f>
        <v>-44197.91</v>
      </c>
      <c r="N32" s="8">
        <f t="shared" ref="N32:N33" si="104">D32+I32</f>
        <v>-4743924.99</v>
      </c>
      <c r="O32" s="8">
        <f t="shared" ref="O32:O33" si="105">E32+J32</f>
        <v>330483.72999999975</v>
      </c>
      <c r="P32" s="22"/>
      <c r="Q32" s="8">
        <f>ROUND(O32*0.1,2)+0.01</f>
        <v>33048.380000000005</v>
      </c>
      <c r="R32" s="8">
        <f t="shared" ref="R32:R33" si="106">ROUND(Q32*0.15,2)</f>
        <v>4957.26</v>
      </c>
      <c r="S32" s="8">
        <f t="shared" ref="S32" si="107">ROUND(Q32*0.85,2)</f>
        <v>28091.119999999999</v>
      </c>
    </row>
    <row r="33" spans="1:19" ht="15" customHeight="1" x14ac:dyDescent="0.25">
      <c r="A33" s="2">
        <f t="shared" si="27"/>
        <v>43813</v>
      </c>
      <c r="B33" s="26">
        <v>2962880.7</v>
      </c>
      <c r="C33" s="8">
        <v>-51492.4</v>
      </c>
      <c r="D33" s="8">
        <v>-2910008.65</v>
      </c>
      <c r="E33" s="8">
        <f t="shared" si="100"/>
        <v>1379.6500000003725</v>
      </c>
      <c r="F33" s="22"/>
      <c r="G33" s="8">
        <v>2012023.09</v>
      </c>
      <c r="H33" s="8">
        <v>-1397</v>
      </c>
      <c r="I33" s="8">
        <v>-1799769.23</v>
      </c>
      <c r="J33" s="8">
        <f t="shared" si="101"/>
        <v>210856.8600000001</v>
      </c>
      <c r="K33" s="22"/>
      <c r="L33" s="8">
        <f t="shared" si="102"/>
        <v>4974903.79</v>
      </c>
      <c r="M33" s="8">
        <f t="shared" si="103"/>
        <v>-52889.4</v>
      </c>
      <c r="N33" s="8">
        <f t="shared" si="104"/>
        <v>-4709777.88</v>
      </c>
      <c r="O33" s="8">
        <f t="shared" si="105"/>
        <v>212236.51000000047</v>
      </c>
      <c r="P33" s="22"/>
      <c r="Q33" s="8">
        <f>ROUND(O33*0.1,2)-0.01</f>
        <v>21223.640000000003</v>
      </c>
      <c r="R33" s="8">
        <f t="shared" si="106"/>
        <v>3183.55</v>
      </c>
      <c r="S33" s="8">
        <f t="shared" ref="S33:S38" si="108">ROUND(Q33*0.85,2)</f>
        <v>18040.09</v>
      </c>
    </row>
    <row r="34" spans="1:19" ht="15" customHeight="1" x14ac:dyDescent="0.25">
      <c r="A34" s="2">
        <f t="shared" si="27"/>
        <v>43820</v>
      </c>
      <c r="B34" s="26">
        <v>2944520.33</v>
      </c>
      <c r="C34" s="8">
        <v>-75855.94</v>
      </c>
      <c r="D34" s="8">
        <v>-2456928.7999999998</v>
      </c>
      <c r="E34" s="8">
        <f t="shared" ref="E34" si="109">SUM(B34:D34)</f>
        <v>411735.59000000032</v>
      </c>
      <c r="F34" s="22"/>
      <c r="G34" s="8">
        <v>1725935.15</v>
      </c>
      <c r="H34" s="8">
        <v>0</v>
      </c>
      <c r="I34" s="8">
        <v>-1603780.57</v>
      </c>
      <c r="J34" s="8">
        <f t="shared" ref="J34" si="110">SUM(G34:I34)</f>
        <v>122154.57999999984</v>
      </c>
      <c r="K34" s="22"/>
      <c r="L34" s="8">
        <f t="shared" ref="L34" si="111">B34+G34</f>
        <v>4670455.4800000004</v>
      </c>
      <c r="M34" s="8">
        <f t="shared" ref="M34" si="112">C34+H34</f>
        <v>-75855.94</v>
      </c>
      <c r="N34" s="8">
        <f t="shared" ref="N34" si="113">D34+I34</f>
        <v>-4060709.37</v>
      </c>
      <c r="O34" s="8">
        <f t="shared" ref="O34" si="114">E34+J34</f>
        <v>533890.17000000016</v>
      </c>
      <c r="P34" s="22"/>
      <c r="Q34" s="8">
        <f>ROUND(O34*0.1,2)</f>
        <v>53389.02</v>
      </c>
      <c r="R34" s="8">
        <f t="shared" ref="R34" si="115">ROUND(Q34*0.15,2)</f>
        <v>8008.35</v>
      </c>
      <c r="S34" s="8">
        <f t="shared" si="108"/>
        <v>45380.67</v>
      </c>
    </row>
    <row r="35" spans="1:19" ht="15" customHeight="1" x14ac:dyDescent="0.25">
      <c r="A35" s="2">
        <f t="shared" si="27"/>
        <v>43827</v>
      </c>
      <c r="B35" s="26">
        <v>2966778.98</v>
      </c>
      <c r="C35" s="8">
        <v>-61230.8</v>
      </c>
      <c r="D35" s="8">
        <v>-2735326.2</v>
      </c>
      <c r="E35" s="8">
        <f t="shared" ref="E35" si="116">SUM(B35:D35)</f>
        <v>170221.97999999998</v>
      </c>
      <c r="F35" s="22"/>
      <c r="G35" s="8">
        <v>1877152.2</v>
      </c>
      <c r="H35" s="8">
        <v>0</v>
      </c>
      <c r="I35" s="8">
        <v>-1712194.93</v>
      </c>
      <c r="J35" s="8">
        <f t="shared" ref="J35" si="117">SUM(G35:I35)</f>
        <v>164957.27000000002</v>
      </c>
      <c r="K35" s="22"/>
      <c r="L35" s="8">
        <f t="shared" ref="L35" si="118">B35+G35</f>
        <v>4843931.18</v>
      </c>
      <c r="M35" s="8">
        <f t="shared" ref="M35" si="119">C35+H35</f>
        <v>-61230.8</v>
      </c>
      <c r="N35" s="8">
        <f t="shared" ref="N35" si="120">D35+I35</f>
        <v>-4447521.13</v>
      </c>
      <c r="O35" s="8">
        <f t="shared" ref="O35" si="121">E35+J35</f>
        <v>335179.25</v>
      </c>
      <c r="P35" s="22"/>
      <c r="Q35" s="8">
        <f>ROUND(O35*0.1,2)</f>
        <v>33517.93</v>
      </c>
      <c r="R35" s="8">
        <f t="shared" ref="R35" si="122">ROUND(Q35*0.15,2)</f>
        <v>5027.6899999999996</v>
      </c>
      <c r="S35" s="8">
        <f t="shared" si="108"/>
        <v>28490.240000000002</v>
      </c>
    </row>
    <row r="36" spans="1:19" ht="15" customHeight="1" x14ac:dyDescent="0.25">
      <c r="A36" s="2">
        <f t="shared" si="27"/>
        <v>43834</v>
      </c>
      <c r="B36" s="26">
        <v>3310871.63</v>
      </c>
      <c r="C36" s="8">
        <v>-69477.8</v>
      </c>
      <c r="D36" s="8">
        <v>-2798499.95</v>
      </c>
      <c r="E36" s="8">
        <f t="shared" ref="E36" si="123">SUM(B36:D36)</f>
        <v>442893.87999999989</v>
      </c>
      <c r="F36" s="22"/>
      <c r="G36" s="8">
        <v>2404795.64</v>
      </c>
      <c r="H36" s="8">
        <v>0</v>
      </c>
      <c r="I36" s="8">
        <v>-2167213.98</v>
      </c>
      <c r="J36" s="8">
        <f t="shared" ref="J36" si="124">SUM(G36:I36)</f>
        <v>237581.66000000015</v>
      </c>
      <c r="K36" s="22"/>
      <c r="L36" s="8">
        <f t="shared" ref="L36" si="125">B36+G36</f>
        <v>5715667.2699999996</v>
      </c>
      <c r="M36" s="8">
        <f t="shared" ref="M36" si="126">C36+H36</f>
        <v>-69477.8</v>
      </c>
      <c r="N36" s="8">
        <f t="shared" ref="N36" si="127">D36+I36</f>
        <v>-4965713.93</v>
      </c>
      <c r="O36" s="8">
        <f t="shared" ref="O36" si="128">E36+J36</f>
        <v>680475.54</v>
      </c>
      <c r="P36" s="22"/>
      <c r="Q36" s="8">
        <f>ROUND(O36*0.1,2)+0.01</f>
        <v>68047.56</v>
      </c>
      <c r="R36" s="8">
        <f t="shared" ref="R36" si="129">ROUND(Q36*0.15,2)</f>
        <v>10207.129999999999</v>
      </c>
      <c r="S36" s="8">
        <f t="shared" si="108"/>
        <v>57840.43</v>
      </c>
    </row>
    <row r="37" spans="1:19" ht="15" customHeight="1" x14ac:dyDescent="0.25">
      <c r="A37" s="2">
        <f t="shared" si="27"/>
        <v>43841</v>
      </c>
      <c r="B37" s="26">
        <v>2877312.89</v>
      </c>
      <c r="C37" s="8">
        <v>-42744.65</v>
      </c>
      <c r="D37" s="8">
        <v>-2043698.65</v>
      </c>
      <c r="E37" s="8">
        <f t="shared" ref="E37" si="130">SUM(B37:D37)</f>
        <v>790869.59000000032</v>
      </c>
      <c r="F37" s="22"/>
      <c r="G37" s="8">
        <v>3036626.69</v>
      </c>
      <c r="H37" s="8">
        <v>-1583.75</v>
      </c>
      <c r="I37" s="8">
        <v>-2874295.34</v>
      </c>
      <c r="J37" s="8">
        <f t="shared" ref="J37" si="131">SUM(G37:I37)</f>
        <v>160747.60000000009</v>
      </c>
      <c r="K37" s="22"/>
      <c r="L37" s="8">
        <f t="shared" ref="L37" si="132">B37+G37</f>
        <v>5913939.5800000001</v>
      </c>
      <c r="M37" s="8">
        <f t="shared" ref="M37" si="133">C37+H37</f>
        <v>-44328.4</v>
      </c>
      <c r="N37" s="8">
        <f t="shared" ref="N37" si="134">D37+I37</f>
        <v>-4917993.99</v>
      </c>
      <c r="O37" s="8">
        <f t="shared" ref="O37" si="135">E37+J37</f>
        <v>951617.19000000041</v>
      </c>
      <c r="P37" s="22"/>
      <c r="Q37" s="8">
        <f>ROUND(O37*0.1,2)</f>
        <v>95161.72</v>
      </c>
      <c r="R37" s="8">
        <f t="shared" ref="R37" si="136">ROUND(Q37*0.15,2)</f>
        <v>14274.26</v>
      </c>
      <c r="S37" s="8">
        <f t="shared" si="108"/>
        <v>80887.460000000006</v>
      </c>
    </row>
    <row r="38" spans="1:19" ht="15" customHeight="1" x14ac:dyDescent="0.25">
      <c r="A38" s="2">
        <f t="shared" si="27"/>
        <v>43848</v>
      </c>
      <c r="B38" s="26">
        <v>2760587.58</v>
      </c>
      <c r="C38" s="8">
        <v>-37954.85</v>
      </c>
      <c r="D38" s="8">
        <v>-2640223.85</v>
      </c>
      <c r="E38" s="8">
        <f t="shared" ref="E38" si="137">SUM(B38:D38)</f>
        <v>82408.879999999888</v>
      </c>
      <c r="F38" s="22"/>
      <c r="G38" s="8">
        <v>3160170.38</v>
      </c>
      <c r="H38" s="8">
        <v>-31</v>
      </c>
      <c r="I38" s="8">
        <v>-2950615.06</v>
      </c>
      <c r="J38" s="8">
        <f t="shared" ref="J38" si="138">SUM(G38:I38)</f>
        <v>209524.31999999983</v>
      </c>
      <c r="K38" s="22"/>
      <c r="L38" s="8">
        <f t="shared" ref="L38" si="139">B38+G38</f>
        <v>5920757.96</v>
      </c>
      <c r="M38" s="8">
        <f t="shared" ref="M38" si="140">C38+H38</f>
        <v>-37985.85</v>
      </c>
      <c r="N38" s="8">
        <f t="shared" ref="N38" si="141">D38+I38</f>
        <v>-5590838.9100000001</v>
      </c>
      <c r="O38" s="8">
        <f t="shared" ref="O38" si="142">E38+J38</f>
        <v>291933.19999999972</v>
      </c>
      <c r="P38" s="22"/>
      <c r="Q38" s="8">
        <f>ROUND(O38*0.1,2)</f>
        <v>29193.32</v>
      </c>
      <c r="R38" s="8">
        <f t="shared" ref="R38" si="143">ROUND(Q38*0.15,2)</f>
        <v>4379</v>
      </c>
      <c r="S38" s="8">
        <f t="shared" si="108"/>
        <v>24814.32</v>
      </c>
    </row>
    <row r="39" spans="1:19" ht="15" customHeight="1" x14ac:dyDescent="0.25">
      <c r="A39" s="2">
        <f t="shared" si="27"/>
        <v>43855</v>
      </c>
      <c r="B39" s="26">
        <v>2647055.96</v>
      </c>
      <c r="C39" s="8">
        <v>-25076.1</v>
      </c>
      <c r="D39" s="8">
        <v>-2981707.9</v>
      </c>
      <c r="E39" s="8">
        <f t="shared" ref="E39" si="144">SUM(B39:D39)</f>
        <v>-359728.04000000004</v>
      </c>
      <c r="F39" s="22"/>
      <c r="G39" s="8">
        <v>2710494.23</v>
      </c>
      <c r="H39" s="8">
        <v>0</v>
      </c>
      <c r="I39" s="8">
        <v>-2648450.35</v>
      </c>
      <c r="J39" s="8">
        <f t="shared" ref="J39" si="145">SUM(G39:I39)</f>
        <v>62043.879999999888</v>
      </c>
      <c r="K39" s="22"/>
      <c r="L39" s="8">
        <f t="shared" ref="L39" si="146">B39+G39</f>
        <v>5357550.1899999995</v>
      </c>
      <c r="M39" s="8">
        <f t="shared" ref="M39" si="147">C39+H39</f>
        <v>-25076.1</v>
      </c>
      <c r="N39" s="8">
        <f t="shared" ref="N39" si="148">D39+I39</f>
        <v>-5630158.25</v>
      </c>
      <c r="O39" s="8">
        <f t="shared" ref="O39" si="149">E39+J39</f>
        <v>-297684.16000000015</v>
      </c>
      <c r="P39" s="22"/>
      <c r="Q39" s="8">
        <f>ROUND(O39*0.1,2)+0.01</f>
        <v>-29768.41</v>
      </c>
      <c r="R39" s="8">
        <f t="shared" ref="R39" si="150">ROUND(Q39*0.15,2)</f>
        <v>-4465.26</v>
      </c>
      <c r="S39" s="8">
        <f t="shared" ref="S39" si="151">ROUND(Q39*0.85,2)</f>
        <v>-25303.15</v>
      </c>
    </row>
    <row r="40" spans="1:19" ht="15" customHeight="1" x14ac:dyDescent="0.25">
      <c r="A40" s="2">
        <f t="shared" si="27"/>
        <v>43862</v>
      </c>
      <c r="B40" s="26">
        <v>3074883.77</v>
      </c>
      <c r="C40" s="8">
        <v>-16070.77</v>
      </c>
      <c r="D40" s="8">
        <v>-2216145.44</v>
      </c>
      <c r="E40" s="8">
        <f t="shared" ref="E40" si="152">SUM(B40:D40)</f>
        <v>842667.56</v>
      </c>
      <c r="F40" s="22"/>
      <c r="G40" s="8">
        <v>2268268.16</v>
      </c>
      <c r="H40" s="8">
        <v>0</v>
      </c>
      <c r="I40" s="8">
        <v>-2026565.61</v>
      </c>
      <c r="J40" s="8">
        <f t="shared" ref="J40" si="153">SUM(G40:I40)</f>
        <v>241702.55000000005</v>
      </c>
      <c r="K40" s="22"/>
      <c r="L40" s="8">
        <f t="shared" ref="L40" si="154">B40+G40</f>
        <v>5343151.93</v>
      </c>
      <c r="M40" s="8">
        <f t="shared" ref="M40" si="155">C40+H40</f>
        <v>-16070.77</v>
      </c>
      <c r="N40" s="8">
        <f t="shared" ref="N40" si="156">D40+I40</f>
        <v>-4242711.05</v>
      </c>
      <c r="O40" s="8">
        <f t="shared" ref="O40" si="157">E40+J40</f>
        <v>1084370.1100000001</v>
      </c>
      <c r="P40" s="22"/>
      <c r="Q40" s="8">
        <f>ROUND(O40*0.1,2)+0.01</f>
        <v>108437.01999999999</v>
      </c>
      <c r="R40" s="8">
        <f t="shared" ref="R40" si="158">ROUND(Q40*0.15,2)</f>
        <v>16265.55</v>
      </c>
      <c r="S40" s="8">
        <f t="shared" ref="S40" si="159">ROUND(Q40*0.85,2)</f>
        <v>92171.47</v>
      </c>
    </row>
    <row r="41" spans="1:19" ht="15" customHeight="1" x14ac:dyDescent="0.25">
      <c r="A41" s="2">
        <f t="shared" si="27"/>
        <v>43869</v>
      </c>
      <c r="B41" s="26">
        <v>2231044.23</v>
      </c>
      <c r="C41" s="8">
        <v>-15835</v>
      </c>
      <c r="D41" s="8">
        <v>-3369200.16</v>
      </c>
      <c r="E41" s="8">
        <f t="shared" ref="E41" si="160">SUM(B41:D41)</f>
        <v>-1153990.9300000002</v>
      </c>
      <c r="F41" s="22"/>
      <c r="G41" s="8">
        <v>3292458.69</v>
      </c>
      <c r="H41" s="8">
        <v>-22.54</v>
      </c>
      <c r="I41" s="8">
        <v>-3776892.33</v>
      </c>
      <c r="J41" s="8">
        <f t="shared" ref="J41" si="161">SUM(G41:I41)</f>
        <v>-484456.18000000017</v>
      </c>
      <c r="K41" s="22"/>
      <c r="L41" s="8">
        <f t="shared" ref="L41" si="162">B41+G41</f>
        <v>5523502.9199999999</v>
      </c>
      <c r="M41" s="8">
        <f t="shared" ref="M41" si="163">C41+H41</f>
        <v>-15857.54</v>
      </c>
      <c r="N41" s="8">
        <f t="shared" ref="N41" si="164">D41+I41</f>
        <v>-7146092.4900000002</v>
      </c>
      <c r="O41" s="8">
        <f t="shared" ref="O41" si="165">E41+J41</f>
        <v>-1638447.1100000003</v>
      </c>
      <c r="P41" s="22"/>
      <c r="Q41" s="8">
        <f>ROUND(O41*0.1,2)</f>
        <v>-163844.71</v>
      </c>
      <c r="R41" s="8">
        <f t="shared" ref="R41" si="166">ROUND(Q41*0.15,2)</f>
        <v>-24576.71</v>
      </c>
      <c r="S41" s="8">
        <f t="shared" ref="S41" si="167">ROUND(Q41*0.85,2)</f>
        <v>-139268</v>
      </c>
    </row>
    <row r="42" spans="1:19" ht="15" customHeight="1" x14ac:dyDescent="0.25">
      <c r="A42" s="2">
        <f t="shared" si="27"/>
        <v>43876</v>
      </c>
      <c r="B42" s="26">
        <v>1927330.22</v>
      </c>
      <c r="C42" s="8">
        <v>-10178.99</v>
      </c>
      <c r="D42" s="8">
        <v>-1998621.99</v>
      </c>
      <c r="E42" s="8">
        <f t="shared" ref="E42" si="168">SUM(B42:D42)</f>
        <v>-81470.760000000009</v>
      </c>
      <c r="F42" s="22"/>
      <c r="G42" s="8">
        <v>2082694.69</v>
      </c>
      <c r="H42" s="8">
        <v>-27</v>
      </c>
      <c r="I42" s="8">
        <v>-1929500.2</v>
      </c>
      <c r="J42" s="8">
        <f t="shared" ref="J42" si="169">SUM(G42:I42)</f>
        <v>153167.49</v>
      </c>
      <c r="K42" s="22"/>
      <c r="L42" s="8">
        <f t="shared" ref="L42" si="170">B42+G42</f>
        <v>4010024.91</v>
      </c>
      <c r="M42" s="8">
        <f t="shared" ref="M42" si="171">C42+H42</f>
        <v>-10205.99</v>
      </c>
      <c r="N42" s="8">
        <f t="shared" ref="N42" si="172">D42+I42</f>
        <v>-3928122.19</v>
      </c>
      <c r="O42" s="8">
        <f t="shared" ref="O42" si="173">E42+J42</f>
        <v>71696.729999999981</v>
      </c>
      <c r="P42" s="22"/>
      <c r="Q42" s="8">
        <f>ROUND(O42*0.1,2)</f>
        <v>7169.67</v>
      </c>
      <c r="R42" s="8">
        <f t="shared" ref="R42" si="174">ROUND(Q42*0.15,2)</f>
        <v>1075.45</v>
      </c>
      <c r="S42" s="8">
        <f t="shared" ref="S42" si="175">ROUND(Q42*0.85,2)</f>
        <v>6094.22</v>
      </c>
    </row>
    <row r="43" spans="1:19" ht="15" customHeight="1" x14ac:dyDescent="0.25">
      <c r="A43" s="2">
        <f t="shared" si="27"/>
        <v>43883</v>
      </c>
      <c r="B43" s="26">
        <v>2203696.81</v>
      </c>
      <c r="C43" s="8">
        <v>-4333.83</v>
      </c>
      <c r="D43" s="8">
        <v>-1865364.19</v>
      </c>
      <c r="E43" s="8">
        <f t="shared" ref="E43" si="176">SUM(B43:D43)</f>
        <v>333998.79000000004</v>
      </c>
      <c r="F43" s="22"/>
      <c r="G43" s="8">
        <v>2620801.9</v>
      </c>
      <c r="H43" s="8">
        <v>-10</v>
      </c>
      <c r="I43" s="8">
        <v>-2497408.16</v>
      </c>
      <c r="J43" s="8">
        <f t="shared" ref="J43" si="177">SUM(G43:I43)</f>
        <v>123383.73999999976</v>
      </c>
      <c r="K43" s="22"/>
      <c r="L43" s="8">
        <f t="shared" ref="L43" si="178">B43+G43</f>
        <v>4824498.71</v>
      </c>
      <c r="M43" s="8">
        <f t="shared" ref="M43" si="179">C43+H43</f>
        <v>-4343.83</v>
      </c>
      <c r="N43" s="8">
        <f t="shared" ref="N43" si="180">D43+I43</f>
        <v>-4362772.3499999996</v>
      </c>
      <c r="O43" s="8">
        <f t="shared" ref="O43" si="181">E43+J43</f>
        <v>457382.5299999998</v>
      </c>
      <c r="P43" s="22"/>
      <c r="Q43" s="8">
        <f>ROUND(O43*0.1,2)</f>
        <v>45738.25</v>
      </c>
      <c r="R43" s="8">
        <f t="shared" ref="R43" si="182">ROUND(Q43*0.15,2)</f>
        <v>6860.74</v>
      </c>
      <c r="S43" s="8">
        <f t="shared" ref="S43" si="183">ROUND(Q43*0.85,2)</f>
        <v>38877.51</v>
      </c>
    </row>
    <row r="44" spans="1:19" x14ac:dyDescent="0.25">
      <c r="Q44" s="8"/>
      <c r="R44" s="8"/>
      <c r="S44" s="8"/>
    </row>
    <row r="45" spans="1:19" ht="15" customHeight="1" thickBot="1" x14ac:dyDescent="0.3">
      <c r="B45" s="9">
        <f>SUM(B10:B44)</f>
        <v>86107736.789999992</v>
      </c>
      <c r="C45" s="9">
        <f>SUM(C10:C44)</f>
        <v>-1710283.6600000001</v>
      </c>
      <c r="D45" s="9">
        <f>SUM(D10:D44)</f>
        <v>-77199967.929999992</v>
      </c>
      <c r="E45" s="9">
        <f>SUM(E10:E44)</f>
        <v>7197485.2000000002</v>
      </c>
      <c r="F45" s="17"/>
      <c r="G45" s="9">
        <f>SUM(G10:G44)</f>
        <v>53323110.979999982</v>
      </c>
      <c r="H45" s="9">
        <f>SUM(H10:H44)</f>
        <v>-5045.78</v>
      </c>
      <c r="I45" s="9">
        <f>SUM(I10:I44)</f>
        <v>-49579370.720000014</v>
      </c>
      <c r="J45" s="9">
        <f>SUM(J10:J44)</f>
        <v>3738694.48</v>
      </c>
      <c r="K45" s="17"/>
      <c r="L45" s="9">
        <f>SUM(L10:L44)</f>
        <v>139430847.77000001</v>
      </c>
      <c r="M45" s="9">
        <f>SUM(M10:M44)</f>
        <v>-1715329.44</v>
      </c>
      <c r="N45" s="9">
        <f>SUM(N10:N44)</f>
        <v>-126779338.64999996</v>
      </c>
      <c r="O45" s="9">
        <f>SUM(O10:O44)</f>
        <v>10936179.679999998</v>
      </c>
      <c r="P45" s="17"/>
      <c r="Q45" s="9">
        <f>SUM(Q10:Q44)</f>
        <v>1093618</v>
      </c>
      <c r="R45" s="9">
        <f>SUM(R10:R44)</f>
        <v>164042.70000000001</v>
      </c>
      <c r="S45" s="9">
        <f>SUM(S10:S44)</f>
        <v>929575.29999999993</v>
      </c>
    </row>
    <row r="46" spans="1:19" ht="15" customHeight="1" thickTop="1" x14ac:dyDescent="0.25"/>
    <row r="47" spans="1:19" ht="15" customHeight="1" x14ac:dyDescent="0.25">
      <c r="A47" s="15" t="s">
        <v>14</v>
      </c>
    </row>
    <row r="48" spans="1:19" ht="15" customHeight="1" x14ac:dyDescent="0.25">
      <c r="A48" s="15" t="s">
        <v>13</v>
      </c>
      <c r="E48" s="23"/>
      <c r="J48" s="23"/>
      <c r="O48" s="23"/>
    </row>
  </sheetData>
  <mergeCells count="5">
    <mergeCell ref="A1:S1"/>
    <mergeCell ref="A8:S8"/>
    <mergeCell ref="B3:E3"/>
    <mergeCell ref="G3:J3"/>
    <mergeCell ref="L3:O3"/>
  </mergeCells>
  <pageMargins left="0.25" right="0.5" top="0.25" bottom="0.25" header="0" footer="0"/>
  <pageSetup paperSize="5" scale="66" orientation="landscape" r:id="rId1"/>
  <ignoredErrors>
    <ignoredError sqref="E11" formulaRange="1"/>
    <ignoredError sqref="Q20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zoomScaleNormal="100" workbookViewId="0">
      <pane ySplit="7" topLeftCell="A17" activePane="bottomLeft" state="frozen"/>
      <selection activeCell="A4" sqref="A4:S4"/>
      <selection pane="bottomLeft" activeCell="Q44" sqref="Q44"/>
    </sheetView>
  </sheetViews>
  <sheetFormatPr defaultColWidth="10.7109375" defaultRowHeight="15" customHeight="1" x14ac:dyDescent="0.25"/>
  <cols>
    <col min="1" max="1" width="10.85546875" style="2" bestFit="1" customWidth="1"/>
    <col min="2" max="5" width="15.7109375" style="1" customWidth="1"/>
    <col min="6" max="6" width="4.7109375" style="16" customWidth="1"/>
    <col min="7" max="10" width="15.7109375" style="1" customWidth="1"/>
    <col min="11" max="11" width="4.7109375" style="16" customWidth="1"/>
    <col min="12" max="15" width="15.7109375" style="1" customWidth="1"/>
    <col min="16" max="16" width="4.7109375" style="16" customWidth="1"/>
    <col min="17" max="17" width="15.7109375" style="1" customWidth="1"/>
    <col min="18" max="19" width="14.7109375" style="1" customWidth="1"/>
    <col min="20" max="16384" width="10.7109375" style="1"/>
  </cols>
  <sheetData>
    <row r="1" spans="1:19" ht="15" customHeight="1" x14ac:dyDescent="0.25">
      <c r="A1" s="34" t="s">
        <v>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r="2" spans="1:19" ht="1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</row>
    <row r="3" spans="1:19" ht="15" customHeight="1" x14ac:dyDescent="0.25">
      <c r="A3" s="24"/>
      <c r="B3" s="29" t="s">
        <v>20</v>
      </c>
      <c r="C3" s="29"/>
      <c r="D3" s="29"/>
      <c r="E3" s="29"/>
      <c r="F3" s="18"/>
      <c r="G3" s="29" t="s">
        <v>22</v>
      </c>
      <c r="H3" s="29"/>
      <c r="I3" s="29"/>
      <c r="J3" s="29"/>
      <c r="K3" s="18"/>
      <c r="L3" s="29" t="s">
        <v>21</v>
      </c>
      <c r="M3" s="29"/>
      <c r="N3" s="29"/>
      <c r="O3" s="29"/>
      <c r="P3" s="18"/>
      <c r="Q3" s="24"/>
      <c r="R3" s="24"/>
      <c r="S3" s="24"/>
    </row>
    <row r="4" spans="1:19" s="6" customFormat="1" ht="25.5" x14ac:dyDescent="0.2">
      <c r="A4" s="3"/>
      <c r="B4" s="5" t="s">
        <v>0</v>
      </c>
      <c r="C4" s="4" t="s">
        <v>2</v>
      </c>
      <c r="D4" s="5" t="s">
        <v>1</v>
      </c>
      <c r="E4" s="5" t="s">
        <v>8</v>
      </c>
      <c r="F4" s="19"/>
      <c r="G4" s="5" t="s">
        <v>0</v>
      </c>
      <c r="H4" s="4" t="s">
        <v>2</v>
      </c>
      <c r="I4" s="5" t="s">
        <v>1</v>
      </c>
      <c r="J4" s="5" t="s">
        <v>8</v>
      </c>
      <c r="K4" s="19"/>
      <c r="L4" s="5" t="s">
        <v>0</v>
      </c>
      <c r="M4" s="4" t="s">
        <v>2</v>
      </c>
      <c r="N4" s="5" t="s">
        <v>1</v>
      </c>
      <c r="O4" s="5" t="s">
        <v>8</v>
      </c>
      <c r="P4" s="19"/>
      <c r="Q4" s="5" t="s">
        <v>10</v>
      </c>
      <c r="R4" s="5" t="s">
        <v>11</v>
      </c>
      <c r="S4" s="5" t="s">
        <v>12</v>
      </c>
    </row>
    <row r="6" spans="1:19" ht="15" customHeight="1" x14ac:dyDescent="0.25">
      <c r="A6" s="2" t="s">
        <v>18</v>
      </c>
      <c r="B6" s="7">
        <v>5486859.4499999993</v>
      </c>
      <c r="C6" s="7">
        <v>-64472.5</v>
      </c>
      <c r="D6" s="7">
        <v>-4993796.01</v>
      </c>
      <c r="E6" s="7">
        <v>428590.94000000006</v>
      </c>
      <c r="F6" s="17"/>
      <c r="G6" s="7">
        <v>0</v>
      </c>
      <c r="H6" s="7">
        <v>0</v>
      </c>
      <c r="I6" s="7">
        <v>0</v>
      </c>
      <c r="J6" s="7">
        <v>0</v>
      </c>
      <c r="K6" s="17"/>
      <c r="L6" s="7">
        <v>5486859.4499999993</v>
      </c>
      <c r="M6" s="7">
        <v>-64472.5</v>
      </c>
      <c r="N6" s="7">
        <v>-4993796.01</v>
      </c>
      <c r="O6" s="7">
        <v>428590.94000000006</v>
      </c>
      <c r="P6" s="17"/>
      <c r="Q6" s="7">
        <v>42859.170000000013</v>
      </c>
      <c r="R6" s="7">
        <v>6428.8499999999995</v>
      </c>
      <c r="S6" s="7">
        <v>36430.32</v>
      </c>
    </row>
    <row r="8" spans="1:19" ht="15" customHeight="1" x14ac:dyDescent="0.25">
      <c r="A8" s="33" t="s">
        <v>19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</row>
    <row r="10" spans="1:19" ht="15" customHeight="1" x14ac:dyDescent="0.25">
      <c r="A10" s="2" t="s">
        <v>9</v>
      </c>
      <c r="B10" s="7">
        <v>44545.25</v>
      </c>
      <c r="C10" s="7">
        <v>0</v>
      </c>
      <c r="D10" s="7">
        <v>-28735.5</v>
      </c>
      <c r="E10" s="7">
        <f>SUM(B10:D10)</f>
        <v>15809.75</v>
      </c>
      <c r="F10" s="17"/>
      <c r="G10" s="7">
        <v>0</v>
      </c>
      <c r="H10" s="7">
        <v>0</v>
      </c>
      <c r="I10" s="7">
        <v>0</v>
      </c>
      <c r="J10" s="7">
        <f>SUM(G10:I10)</f>
        <v>0</v>
      </c>
      <c r="K10" s="17"/>
      <c r="L10" s="7">
        <f>B10+G10</f>
        <v>44545.25</v>
      </c>
      <c r="M10" s="7">
        <f t="shared" ref="M10:O24" si="0">C10+H10</f>
        <v>0</v>
      </c>
      <c r="N10" s="7">
        <f t="shared" si="0"/>
        <v>-28735.5</v>
      </c>
      <c r="O10" s="7">
        <f>E10+J10</f>
        <v>15809.75</v>
      </c>
      <c r="P10" s="17"/>
      <c r="Q10" s="7">
        <f t="shared" ref="Q10:Q24" si="1">ROUND(O10*0.1,2)</f>
        <v>1580.98</v>
      </c>
      <c r="R10" s="7">
        <f t="shared" ref="R10:R24" si="2">ROUND(Q10*0.15,2)</f>
        <v>237.15</v>
      </c>
      <c r="S10" s="7">
        <f t="shared" ref="S10:S24" si="3">ROUND(Q10*0.85,2)</f>
        <v>1343.83</v>
      </c>
    </row>
    <row r="11" spans="1:19" ht="15" customHeight="1" x14ac:dyDescent="0.25">
      <c r="A11" s="2">
        <v>43659</v>
      </c>
      <c r="B11" s="8">
        <v>16817</v>
      </c>
      <c r="C11" s="8">
        <v>0</v>
      </c>
      <c r="D11" s="8">
        <v>-26825.5</v>
      </c>
      <c r="E11" s="8">
        <f t="shared" ref="E11:E24" si="4">SUM(B11:D11)</f>
        <v>-10008.5</v>
      </c>
      <c r="F11" s="22"/>
      <c r="G11" s="8">
        <v>0</v>
      </c>
      <c r="H11" s="8">
        <v>0</v>
      </c>
      <c r="I11" s="8">
        <v>0</v>
      </c>
      <c r="J11" s="8">
        <f t="shared" ref="J11:J24" si="5">SUM(G11:I11)</f>
        <v>0</v>
      </c>
      <c r="K11" s="22"/>
      <c r="L11" s="8">
        <f>B11+G11</f>
        <v>16817</v>
      </c>
      <c r="M11" s="8">
        <f t="shared" si="0"/>
        <v>0</v>
      </c>
      <c r="N11" s="8">
        <f t="shared" si="0"/>
        <v>-26825.5</v>
      </c>
      <c r="O11" s="8">
        <f>E11+J11</f>
        <v>-10008.5</v>
      </c>
      <c r="P11" s="22"/>
      <c r="Q11" s="8">
        <f t="shared" si="1"/>
        <v>-1000.85</v>
      </c>
      <c r="R11" s="8">
        <f t="shared" si="2"/>
        <v>-150.13</v>
      </c>
      <c r="S11" s="8">
        <f t="shared" si="3"/>
        <v>-850.72</v>
      </c>
    </row>
    <row r="12" spans="1:19" ht="15" customHeight="1" x14ac:dyDescent="0.25">
      <c r="A12" s="2">
        <f t="shared" ref="A12:A43" si="6">A11+7</f>
        <v>43666</v>
      </c>
      <c r="B12" s="8">
        <v>58063</v>
      </c>
      <c r="C12" s="8">
        <v>-528</v>
      </c>
      <c r="D12" s="8">
        <v>-44374.5</v>
      </c>
      <c r="E12" s="8">
        <f t="shared" si="4"/>
        <v>13160.5</v>
      </c>
      <c r="F12" s="22"/>
      <c r="G12" s="8">
        <v>0</v>
      </c>
      <c r="H12" s="8">
        <v>0</v>
      </c>
      <c r="I12" s="8">
        <v>0</v>
      </c>
      <c r="J12" s="8">
        <f t="shared" si="5"/>
        <v>0</v>
      </c>
      <c r="K12" s="22"/>
      <c r="L12" s="8">
        <f t="shared" ref="L12:L24" si="7">B12+G12</f>
        <v>58063</v>
      </c>
      <c r="M12" s="8">
        <f t="shared" si="0"/>
        <v>-528</v>
      </c>
      <c r="N12" s="8">
        <f t="shared" si="0"/>
        <v>-44374.5</v>
      </c>
      <c r="O12" s="8">
        <f t="shared" si="0"/>
        <v>13160.5</v>
      </c>
      <c r="P12" s="22"/>
      <c r="Q12" s="8">
        <f t="shared" si="1"/>
        <v>1316.05</v>
      </c>
      <c r="R12" s="8">
        <f t="shared" si="2"/>
        <v>197.41</v>
      </c>
      <c r="S12" s="8">
        <f t="shared" si="3"/>
        <v>1118.6400000000001</v>
      </c>
    </row>
    <row r="13" spans="1:19" ht="15" customHeight="1" x14ac:dyDescent="0.25">
      <c r="A13" s="2">
        <f t="shared" si="6"/>
        <v>43673</v>
      </c>
      <c r="B13" s="8">
        <v>149899</v>
      </c>
      <c r="C13" s="8">
        <v>-10</v>
      </c>
      <c r="D13" s="8">
        <v>-93929.25</v>
      </c>
      <c r="E13" s="8">
        <f t="shared" si="4"/>
        <v>55959.75</v>
      </c>
      <c r="F13" s="22"/>
      <c r="G13" s="8">
        <v>0</v>
      </c>
      <c r="H13" s="8">
        <v>0</v>
      </c>
      <c r="I13" s="8">
        <v>0</v>
      </c>
      <c r="J13" s="8">
        <f t="shared" si="5"/>
        <v>0</v>
      </c>
      <c r="K13" s="22"/>
      <c r="L13" s="8">
        <f t="shared" si="7"/>
        <v>149899</v>
      </c>
      <c r="M13" s="8">
        <f t="shared" si="0"/>
        <v>-10</v>
      </c>
      <c r="N13" s="8">
        <f t="shared" si="0"/>
        <v>-93929.25</v>
      </c>
      <c r="O13" s="8">
        <f t="shared" si="0"/>
        <v>55959.75</v>
      </c>
      <c r="P13" s="22"/>
      <c r="Q13" s="8">
        <f t="shared" si="1"/>
        <v>5595.98</v>
      </c>
      <c r="R13" s="8">
        <f t="shared" si="2"/>
        <v>839.4</v>
      </c>
      <c r="S13" s="8">
        <f t="shared" si="3"/>
        <v>4756.58</v>
      </c>
    </row>
    <row r="14" spans="1:19" ht="15" customHeight="1" x14ac:dyDescent="0.25">
      <c r="A14" s="2">
        <f t="shared" si="6"/>
        <v>43680</v>
      </c>
      <c r="B14" s="8">
        <v>20870</v>
      </c>
      <c r="C14" s="8">
        <v>-10</v>
      </c>
      <c r="D14" s="8">
        <v>-32511.75</v>
      </c>
      <c r="E14" s="8">
        <f t="shared" si="4"/>
        <v>-11651.75</v>
      </c>
      <c r="F14" s="22"/>
      <c r="G14" s="8">
        <v>0</v>
      </c>
      <c r="H14" s="8">
        <v>0</v>
      </c>
      <c r="I14" s="8">
        <v>0</v>
      </c>
      <c r="J14" s="8">
        <f t="shared" si="5"/>
        <v>0</v>
      </c>
      <c r="K14" s="22"/>
      <c r="L14" s="8">
        <f t="shared" si="7"/>
        <v>20870</v>
      </c>
      <c r="M14" s="8">
        <f t="shared" si="0"/>
        <v>-10</v>
      </c>
      <c r="N14" s="8">
        <f t="shared" si="0"/>
        <v>-32511.75</v>
      </c>
      <c r="O14" s="8">
        <f t="shared" si="0"/>
        <v>-11651.75</v>
      </c>
      <c r="P14" s="22"/>
      <c r="Q14" s="8">
        <f t="shared" si="1"/>
        <v>-1165.18</v>
      </c>
      <c r="R14" s="8">
        <f t="shared" si="2"/>
        <v>-174.78</v>
      </c>
      <c r="S14" s="8">
        <f t="shared" si="3"/>
        <v>-990.4</v>
      </c>
    </row>
    <row r="15" spans="1:19" ht="15" customHeight="1" x14ac:dyDescent="0.25">
      <c r="A15" s="2">
        <f t="shared" si="6"/>
        <v>43687</v>
      </c>
      <c r="B15" s="8">
        <v>41715.75</v>
      </c>
      <c r="C15" s="8">
        <v>-1570</v>
      </c>
      <c r="D15" s="8">
        <v>-26254.25</v>
      </c>
      <c r="E15" s="8">
        <f t="shared" si="4"/>
        <v>13891.5</v>
      </c>
      <c r="F15" s="22"/>
      <c r="G15" s="8">
        <v>0</v>
      </c>
      <c r="H15" s="8">
        <v>0</v>
      </c>
      <c r="I15" s="8">
        <v>0</v>
      </c>
      <c r="J15" s="8">
        <f t="shared" si="5"/>
        <v>0</v>
      </c>
      <c r="K15" s="22"/>
      <c r="L15" s="8">
        <f t="shared" si="7"/>
        <v>41715.75</v>
      </c>
      <c r="M15" s="8">
        <f t="shared" si="0"/>
        <v>-1570</v>
      </c>
      <c r="N15" s="8">
        <f t="shared" si="0"/>
        <v>-26254.25</v>
      </c>
      <c r="O15" s="8">
        <f t="shared" si="0"/>
        <v>13891.5</v>
      </c>
      <c r="P15" s="22"/>
      <c r="Q15" s="8">
        <f t="shared" si="1"/>
        <v>1389.15</v>
      </c>
      <c r="R15" s="8">
        <f t="shared" si="2"/>
        <v>208.37</v>
      </c>
      <c r="S15" s="8">
        <f t="shared" si="3"/>
        <v>1180.78</v>
      </c>
    </row>
    <row r="16" spans="1:19" ht="15" customHeight="1" x14ac:dyDescent="0.25">
      <c r="A16" s="2">
        <f t="shared" si="6"/>
        <v>43694</v>
      </c>
      <c r="B16" s="8">
        <v>40745.5</v>
      </c>
      <c r="C16" s="8">
        <v>-100</v>
      </c>
      <c r="D16" s="8">
        <v>-34626.25</v>
      </c>
      <c r="E16" s="8">
        <f t="shared" si="4"/>
        <v>6019.25</v>
      </c>
      <c r="F16" s="22"/>
      <c r="G16" s="8">
        <v>0</v>
      </c>
      <c r="H16" s="8">
        <v>0</v>
      </c>
      <c r="I16" s="8">
        <v>0</v>
      </c>
      <c r="J16" s="8">
        <f t="shared" si="5"/>
        <v>0</v>
      </c>
      <c r="K16" s="22"/>
      <c r="L16" s="8">
        <f t="shared" si="7"/>
        <v>40745.5</v>
      </c>
      <c r="M16" s="8">
        <f t="shared" si="0"/>
        <v>-100</v>
      </c>
      <c r="N16" s="8">
        <f t="shared" si="0"/>
        <v>-34626.25</v>
      </c>
      <c r="O16" s="8">
        <f t="shared" si="0"/>
        <v>6019.25</v>
      </c>
      <c r="P16" s="22"/>
      <c r="Q16" s="8">
        <f t="shared" si="1"/>
        <v>601.92999999999995</v>
      </c>
      <c r="R16" s="8">
        <f t="shared" si="2"/>
        <v>90.29</v>
      </c>
      <c r="S16" s="8">
        <f t="shared" si="3"/>
        <v>511.64</v>
      </c>
    </row>
    <row r="17" spans="1:19" ht="15" customHeight="1" x14ac:dyDescent="0.25">
      <c r="A17" s="2">
        <f t="shared" si="6"/>
        <v>43701</v>
      </c>
      <c r="B17" s="8">
        <v>45128.25</v>
      </c>
      <c r="C17" s="8">
        <v>-435</v>
      </c>
      <c r="D17" s="8">
        <v>-28786.25</v>
      </c>
      <c r="E17" s="8">
        <f t="shared" si="4"/>
        <v>15907</v>
      </c>
      <c r="F17" s="22"/>
      <c r="G17" s="8">
        <v>0</v>
      </c>
      <c r="H17" s="8">
        <v>0</v>
      </c>
      <c r="I17" s="8">
        <v>0</v>
      </c>
      <c r="J17" s="8">
        <f t="shared" si="5"/>
        <v>0</v>
      </c>
      <c r="K17" s="22"/>
      <c r="L17" s="8">
        <f t="shared" si="7"/>
        <v>45128.25</v>
      </c>
      <c r="M17" s="8">
        <f t="shared" si="0"/>
        <v>-435</v>
      </c>
      <c r="N17" s="8">
        <f t="shared" si="0"/>
        <v>-28786.25</v>
      </c>
      <c r="O17" s="8">
        <f t="shared" si="0"/>
        <v>15907</v>
      </c>
      <c r="P17" s="22"/>
      <c r="Q17" s="8">
        <f t="shared" si="1"/>
        <v>1590.7</v>
      </c>
      <c r="R17" s="8">
        <f>ROUND(Q17*0.15,2)-0.01</f>
        <v>238.60000000000002</v>
      </c>
      <c r="S17" s="8">
        <f t="shared" si="3"/>
        <v>1352.1</v>
      </c>
    </row>
    <row r="18" spans="1:19" ht="15" customHeight="1" x14ac:dyDescent="0.25">
      <c r="A18" s="2">
        <f t="shared" si="6"/>
        <v>43708</v>
      </c>
      <c r="B18" s="8">
        <v>117398.5</v>
      </c>
      <c r="C18" s="8">
        <v>-1720</v>
      </c>
      <c r="D18" s="8">
        <v>-90295</v>
      </c>
      <c r="E18" s="8">
        <f t="shared" si="4"/>
        <v>25383.5</v>
      </c>
      <c r="F18" s="22"/>
      <c r="G18" s="8">
        <v>440440.14</v>
      </c>
      <c r="H18" s="8">
        <v>-3149.67</v>
      </c>
      <c r="I18" s="8">
        <v>-445127.25</v>
      </c>
      <c r="J18" s="8">
        <f t="shared" si="5"/>
        <v>-7836.7799999999697</v>
      </c>
      <c r="K18" s="22"/>
      <c r="L18" s="8">
        <f t="shared" si="7"/>
        <v>557838.64</v>
      </c>
      <c r="M18" s="8">
        <f t="shared" si="0"/>
        <v>-4869.67</v>
      </c>
      <c r="N18" s="8">
        <f t="shared" si="0"/>
        <v>-535422.25</v>
      </c>
      <c r="O18" s="8">
        <f t="shared" si="0"/>
        <v>17546.72000000003</v>
      </c>
      <c r="P18" s="22"/>
      <c r="Q18" s="8">
        <f t="shared" si="1"/>
        <v>1754.67</v>
      </c>
      <c r="R18" s="8">
        <f t="shared" si="2"/>
        <v>263.2</v>
      </c>
      <c r="S18" s="8">
        <f t="shared" si="3"/>
        <v>1491.47</v>
      </c>
    </row>
    <row r="19" spans="1:19" ht="15" customHeight="1" x14ac:dyDescent="0.25">
      <c r="A19" s="2">
        <f t="shared" si="6"/>
        <v>43715</v>
      </c>
      <c r="B19" s="8">
        <v>263993.5</v>
      </c>
      <c r="C19" s="8">
        <v>-388</v>
      </c>
      <c r="D19" s="8">
        <v>-190077</v>
      </c>
      <c r="E19" s="8">
        <f t="shared" si="4"/>
        <v>73528.5</v>
      </c>
      <c r="F19" s="22"/>
      <c r="G19" s="8">
        <v>668141.71</v>
      </c>
      <c r="H19" s="8">
        <v>-5454.51</v>
      </c>
      <c r="I19" s="8">
        <v>-558001.34</v>
      </c>
      <c r="J19" s="8">
        <f t="shared" si="5"/>
        <v>104685.85999999999</v>
      </c>
      <c r="K19" s="22"/>
      <c r="L19" s="8">
        <f t="shared" si="7"/>
        <v>932135.21</v>
      </c>
      <c r="M19" s="8">
        <f t="shared" si="0"/>
        <v>-5842.51</v>
      </c>
      <c r="N19" s="8">
        <f t="shared" si="0"/>
        <v>-748078.34</v>
      </c>
      <c r="O19" s="8">
        <f t="shared" si="0"/>
        <v>178214.36</v>
      </c>
      <c r="P19" s="22"/>
      <c r="Q19" s="8">
        <f t="shared" si="1"/>
        <v>17821.439999999999</v>
      </c>
      <c r="R19" s="8">
        <f t="shared" si="2"/>
        <v>2673.22</v>
      </c>
      <c r="S19" s="8">
        <f t="shared" si="3"/>
        <v>15148.22</v>
      </c>
    </row>
    <row r="20" spans="1:19" ht="15" customHeight="1" x14ac:dyDescent="0.25">
      <c r="A20" s="2">
        <f t="shared" si="6"/>
        <v>43722</v>
      </c>
      <c r="B20" s="8">
        <v>281188.5</v>
      </c>
      <c r="C20" s="8">
        <v>-595</v>
      </c>
      <c r="D20" s="8">
        <v>-238432.25</v>
      </c>
      <c r="E20" s="8">
        <f t="shared" si="4"/>
        <v>42161.25</v>
      </c>
      <c r="F20" s="22"/>
      <c r="G20" s="8">
        <v>871946</v>
      </c>
      <c r="H20" s="8">
        <v>-2433.83</v>
      </c>
      <c r="I20" s="8">
        <v>-773286.81</v>
      </c>
      <c r="J20" s="8">
        <f t="shared" si="5"/>
        <v>96225.359999999986</v>
      </c>
      <c r="K20" s="22"/>
      <c r="L20" s="8">
        <f t="shared" si="7"/>
        <v>1153134.5</v>
      </c>
      <c r="M20" s="8">
        <f t="shared" si="0"/>
        <v>-3028.83</v>
      </c>
      <c r="N20" s="8">
        <f t="shared" si="0"/>
        <v>-1011719.06</v>
      </c>
      <c r="O20" s="8">
        <f t="shared" si="0"/>
        <v>138386.60999999999</v>
      </c>
      <c r="P20" s="22"/>
      <c r="Q20" s="8">
        <f t="shared" si="1"/>
        <v>13838.66</v>
      </c>
      <c r="R20" s="8">
        <f t="shared" si="2"/>
        <v>2075.8000000000002</v>
      </c>
      <c r="S20" s="8">
        <f t="shared" si="3"/>
        <v>11762.86</v>
      </c>
    </row>
    <row r="21" spans="1:19" ht="15" customHeight="1" x14ac:dyDescent="0.25">
      <c r="A21" s="2">
        <f t="shared" si="6"/>
        <v>43729</v>
      </c>
      <c r="B21" s="8">
        <v>100282.5</v>
      </c>
      <c r="C21" s="8">
        <v>-320</v>
      </c>
      <c r="D21" s="8">
        <v>-76542</v>
      </c>
      <c r="E21" s="8">
        <f t="shared" si="4"/>
        <v>23420.5</v>
      </c>
      <c r="F21" s="22"/>
      <c r="G21" s="8">
        <v>1060835.03</v>
      </c>
      <c r="H21" s="8">
        <v>-16809.21</v>
      </c>
      <c r="I21" s="8">
        <v>-961272.28</v>
      </c>
      <c r="J21" s="8">
        <f t="shared" si="5"/>
        <v>82753.540000000037</v>
      </c>
      <c r="K21" s="22"/>
      <c r="L21" s="8">
        <f t="shared" si="7"/>
        <v>1161117.53</v>
      </c>
      <c r="M21" s="8">
        <f t="shared" si="0"/>
        <v>-17129.21</v>
      </c>
      <c r="N21" s="8">
        <f t="shared" si="0"/>
        <v>-1037814.28</v>
      </c>
      <c r="O21" s="8">
        <f t="shared" si="0"/>
        <v>106174.04000000004</v>
      </c>
      <c r="P21" s="22"/>
      <c r="Q21" s="8">
        <f t="shared" si="1"/>
        <v>10617.4</v>
      </c>
      <c r="R21" s="8">
        <f t="shared" si="2"/>
        <v>1592.61</v>
      </c>
      <c r="S21" s="8">
        <f t="shared" si="3"/>
        <v>9024.7900000000009</v>
      </c>
    </row>
    <row r="22" spans="1:19" ht="15" customHeight="1" x14ac:dyDescent="0.25">
      <c r="A22" s="2">
        <f t="shared" si="6"/>
        <v>43736</v>
      </c>
      <c r="B22" s="8">
        <v>89425.5</v>
      </c>
      <c r="C22" s="8">
        <v>-1605</v>
      </c>
      <c r="D22" s="8">
        <v>-78771</v>
      </c>
      <c r="E22" s="8">
        <f t="shared" si="4"/>
        <v>9049.5</v>
      </c>
      <c r="F22" s="22"/>
      <c r="G22" s="8">
        <v>962561.74</v>
      </c>
      <c r="H22" s="8">
        <v>-4315.0200000000004</v>
      </c>
      <c r="I22" s="8">
        <v>-858734.53</v>
      </c>
      <c r="J22" s="8">
        <f t="shared" si="5"/>
        <v>99512.189999999944</v>
      </c>
      <c r="K22" s="22"/>
      <c r="L22" s="8">
        <f t="shared" si="7"/>
        <v>1051987.24</v>
      </c>
      <c r="M22" s="8">
        <f t="shared" si="0"/>
        <v>-5920.02</v>
      </c>
      <c r="N22" s="8">
        <f t="shared" si="0"/>
        <v>-937505.53</v>
      </c>
      <c r="O22" s="8">
        <f t="shared" si="0"/>
        <v>108561.68999999994</v>
      </c>
      <c r="P22" s="22"/>
      <c r="Q22" s="8">
        <f t="shared" si="1"/>
        <v>10856.17</v>
      </c>
      <c r="R22" s="8">
        <f t="shared" si="2"/>
        <v>1628.43</v>
      </c>
      <c r="S22" s="8">
        <f t="shared" si="3"/>
        <v>9227.74</v>
      </c>
    </row>
    <row r="23" spans="1:19" ht="15" customHeight="1" x14ac:dyDescent="0.25">
      <c r="A23" s="2">
        <f t="shared" si="6"/>
        <v>43743</v>
      </c>
      <c r="B23" s="8">
        <v>105214.25</v>
      </c>
      <c r="C23" s="8">
        <v>-894.99999999999977</v>
      </c>
      <c r="D23" s="8">
        <v>-76784.250000000116</v>
      </c>
      <c r="E23" s="8">
        <f t="shared" si="4"/>
        <v>27534.999999999884</v>
      </c>
      <c r="F23" s="22"/>
      <c r="G23" s="8">
        <v>1193271.25</v>
      </c>
      <c r="H23" s="8">
        <v>-1258.47</v>
      </c>
      <c r="I23" s="8">
        <v>-1010131.82</v>
      </c>
      <c r="J23" s="8">
        <f t="shared" si="5"/>
        <v>181880.96000000008</v>
      </c>
      <c r="K23" s="22"/>
      <c r="L23" s="8">
        <f t="shared" si="7"/>
        <v>1298485.5</v>
      </c>
      <c r="M23" s="8">
        <f t="shared" si="0"/>
        <v>-2153.4699999999998</v>
      </c>
      <c r="N23" s="8">
        <f t="shared" si="0"/>
        <v>-1086916.07</v>
      </c>
      <c r="O23" s="8">
        <f t="shared" si="0"/>
        <v>209415.95999999996</v>
      </c>
      <c r="P23" s="22"/>
      <c r="Q23" s="8">
        <f t="shared" si="1"/>
        <v>20941.599999999999</v>
      </c>
      <c r="R23" s="8">
        <f t="shared" si="2"/>
        <v>3141.24</v>
      </c>
      <c r="S23" s="8">
        <f t="shared" si="3"/>
        <v>17800.36</v>
      </c>
    </row>
    <row r="24" spans="1:19" ht="15" customHeight="1" x14ac:dyDescent="0.25">
      <c r="A24" s="2">
        <f t="shared" si="6"/>
        <v>43750</v>
      </c>
      <c r="B24" s="26">
        <v>113842</v>
      </c>
      <c r="C24" s="8">
        <v>-320.5</v>
      </c>
      <c r="D24" s="8">
        <v>-95283</v>
      </c>
      <c r="E24" s="8">
        <f t="shared" si="4"/>
        <v>18238.5</v>
      </c>
      <c r="F24" s="22"/>
      <c r="G24" s="8">
        <v>1170778.19</v>
      </c>
      <c r="H24" s="8">
        <v>-1624.18</v>
      </c>
      <c r="I24" s="8">
        <v>-1089089.8</v>
      </c>
      <c r="J24" s="8">
        <f t="shared" si="5"/>
        <v>80064.209999999963</v>
      </c>
      <c r="K24" s="22"/>
      <c r="L24" s="8">
        <f t="shared" si="7"/>
        <v>1284620.19</v>
      </c>
      <c r="M24" s="8">
        <f t="shared" si="0"/>
        <v>-1944.68</v>
      </c>
      <c r="N24" s="8">
        <f t="shared" si="0"/>
        <v>-1184372.8</v>
      </c>
      <c r="O24" s="8">
        <f t="shared" si="0"/>
        <v>98302.709999999963</v>
      </c>
      <c r="P24" s="22"/>
      <c r="Q24" s="8">
        <f t="shared" si="1"/>
        <v>9830.27</v>
      </c>
      <c r="R24" s="8">
        <f t="shared" si="2"/>
        <v>1474.54</v>
      </c>
      <c r="S24" s="8">
        <f t="shared" si="3"/>
        <v>8355.73</v>
      </c>
    </row>
    <row r="25" spans="1:19" ht="15" customHeight="1" x14ac:dyDescent="0.25">
      <c r="A25" s="2">
        <f t="shared" si="6"/>
        <v>43757</v>
      </c>
      <c r="B25" s="26">
        <v>152387.75</v>
      </c>
      <c r="C25" s="8">
        <v>-245</v>
      </c>
      <c r="D25" s="8">
        <v>-128721.25</v>
      </c>
      <c r="E25" s="8">
        <f t="shared" ref="E25" si="8">SUM(B25:D25)</f>
        <v>23421.5</v>
      </c>
      <c r="F25" s="22"/>
      <c r="G25" s="8">
        <v>1369273.1</v>
      </c>
      <c r="H25" s="8">
        <v>-3662.18</v>
      </c>
      <c r="I25" s="8">
        <v>-1228800.7</v>
      </c>
      <c r="J25" s="8">
        <f t="shared" ref="J25" si="9">SUM(G25:I25)</f>
        <v>136810.2200000002</v>
      </c>
      <c r="K25" s="22"/>
      <c r="L25" s="8">
        <f t="shared" ref="L25" si="10">B25+G25</f>
        <v>1521660.85</v>
      </c>
      <c r="M25" s="8">
        <f t="shared" ref="M25" si="11">C25+H25</f>
        <v>-3907.18</v>
      </c>
      <c r="N25" s="8">
        <f t="shared" ref="N25" si="12">D25+I25</f>
        <v>-1357521.95</v>
      </c>
      <c r="O25" s="8">
        <f t="shared" ref="O25" si="13">E25+J25</f>
        <v>160231.7200000002</v>
      </c>
      <c r="P25" s="22"/>
      <c r="Q25" s="8">
        <f t="shared" ref="Q25" si="14">ROUND(O25*0.1,2)</f>
        <v>16023.17</v>
      </c>
      <c r="R25" s="8">
        <f t="shared" ref="R25" si="15">ROUND(Q25*0.15,2)</f>
        <v>2403.48</v>
      </c>
      <c r="S25" s="8">
        <f t="shared" ref="S25" si="16">ROUND(Q25*0.85,2)</f>
        <v>13619.69</v>
      </c>
    </row>
    <row r="26" spans="1:19" ht="15" customHeight="1" x14ac:dyDescent="0.25">
      <c r="A26" s="2">
        <f t="shared" si="6"/>
        <v>43764</v>
      </c>
      <c r="B26" s="26">
        <v>161898.75</v>
      </c>
      <c r="C26" s="8">
        <v>-140</v>
      </c>
      <c r="D26" s="8">
        <v>-198322.75</v>
      </c>
      <c r="E26" s="8">
        <f t="shared" ref="E26" si="17">SUM(B26:D26)</f>
        <v>-36564</v>
      </c>
      <c r="F26" s="22"/>
      <c r="G26" s="8">
        <v>1563842.6</v>
      </c>
      <c r="H26" s="8">
        <v>-3893.18</v>
      </c>
      <c r="I26" s="8">
        <v>-1439324.98</v>
      </c>
      <c r="J26" s="8">
        <f t="shared" ref="J26" si="18">SUM(G26:I26)</f>
        <v>120624.44000000018</v>
      </c>
      <c r="K26" s="22"/>
      <c r="L26" s="8">
        <f t="shared" ref="L26" si="19">B26+G26</f>
        <v>1725741.35</v>
      </c>
      <c r="M26" s="8">
        <f t="shared" ref="M26" si="20">C26+H26</f>
        <v>-4033.18</v>
      </c>
      <c r="N26" s="8">
        <f t="shared" ref="N26" si="21">D26+I26</f>
        <v>-1637647.73</v>
      </c>
      <c r="O26" s="8">
        <f t="shared" ref="O26" si="22">E26+J26</f>
        <v>84060.440000000177</v>
      </c>
      <c r="P26" s="22"/>
      <c r="Q26" s="8">
        <f t="shared" ref="Q26" si="23">ROUND(O26*0.1,2)</f>
        <v>8406.0400000000009</v>
      </c>
      <c r="R26" s="8">
        <f t="shared" ref="R26" si="24">ROUND(Q26*0.15,2)</f>
        <v>1260.9100000000001</v>
      </c>
      <c r="S26" s="8">
        <f t="shared" ref="S26" si="25">ROUND(Q26*0.85,2)</f>
        <v>7145.13</v>
      </c>
    </row>
    <row r="27" spans="1:19" ht="15" customHeight="1" x14ac:dyDescent="0.25">
      <c r="A27" s="2">
        <f t="shared" si="6"/>
        <v>43771</v>
      </c>
      <c r="B27" s="26">
        <v>366280</v>
      </c>
      <c r="C27" s="8">
        <v>-1625</v>
      </c>
      <c r="D27" s="8">
        <v>-378829</v>
      </c>
      <c r="E27" s="8">
        <f t="shared" ref="E27" si="26">SUM(B27:D27)</f>
        <v>-14174</v>
      </c>
      <c r="F27" s="22"/>
      <c r="G27" s="8">
        <v>1860013.43</v>
      </c>
      <c r="H27" s="8">
        <v>-2331.9699999999998</v>
      </c>
      <c r="I27" s="8">
        <v>-2069996.07</v>
      </c>
      <c r="J27" s="8">
        <f t="shared" ref="J27" si="27">SUM(G27:I27)</f>
        <v>-212314.6100000001</v>
      </c>
      <c r="K27" s="22"/>
      <c r="L27" s="8">
        <f t="shared" ref="L27" si="28">B27+G27</f>
        <v>2226293.4299999997</v>
      </c>
      <c r="M27" s="8">
        <f t="shared" ref="M27" si="29">C27+H27</f>
        <v>-3956.97</v>
      </c>
      <c r="N27" s="8">
        <f t="shared" ref="N27" si="30">D27+I27</f>
        <v>-2448825.0700000003</v>
      </c>
      <c r="O27" s="8">
        <f t="shared" ref="O27" si="31">E27+J27</f>
        <v>-226488.6100000001</v>
      </c>
      <c r="P27" s="22"/>
      <c r="Q27" s="8">
        <f t="shared" ref="Q27" si="32">ROUND(O27*0.1,2)</f>
        <v>-22648.86</v>
      </c>
      <c r="R27" s="8">
        <f t="shared" ref="R27" si="33">ROUND(Q27*0.15,2)</f>
        <v>-3397.33</v>
      </c>
      <c r="S27" s="8">
        <f t="shared" ref="S27" si="34">ROUND(Q27*0.85,2)</f>
        <v>-19251.53</v>
      </c>
    </row>
    <row r="28" spans="1:19" ht="15" customHeight="1" x14ac:dyDescent="0.25">
      <c r="A28" s="2">
        <f t="shared" si="6"/>
        <v>43778</v>
      </c>
      <c r="B28" s="26">
        <v>367638.25</v>
      </c>
      <c r="C28" s="8">
        <v>-20</v>
      </c>
      <c r="D28" s="8">
        <v>-264187</v>
      </c>
      <c r="E28" s="8">
        <f t="shared" ref="E28" si="35">SUM(B28:D28)</f>
        <v>103431.25</v>
      </c>
      <c r="F28" s="22"/>
      <c r="G28" s="8">
        <v>2138335.9700000002</v>
      </c>
      <c r="H28" s="8">
        <v>-2194.9299999999998</v>
      </c>
      <c r="I28" s="8">
        <v>-1906250.03</v>
      </c>
      <c r="J28" s="8">
        <f t="shared" ref="J28" si="36">SUM(G28:I28)</f>
        <v>229891.01</v>
      </c>
      <c r="K28" s="22"/>
      <c r="L28" s="8">
        <f t="shared" ref="L28" si="37">B28+G28</f>
        <v>2505974.2200000002</v>
      </c>
      <c r="M28" s="8">
        <f t="shared" ref="M28" si="38">C28+H28</f>
        <v>-2214.9299999999998</v>
      </c>
      <c r="N28" s="8">
        <f t="shared" ref="N28" si="39">D28+I28</f>
        <v>-2170437.0300000003</v>
      </c>
      <c r="O28" s="8">
        <f t="shared" ref="O28" si="40">E28+J28</f>
        <v>333322.26</v>
      </c>
      <c r="P28" s="22"/>
      <c r="Q28" s="8">
        <f>ROUND(O28*0.1,2)+0.01</f>
        <v>33332.240000000005</v>
      </c>
      <c r="R28" s="8">
        <f t="shared" ref="R28" si="41">ROUND(Q28*0.15,2)</f>
        <v>4999.84</v>
      </c>
      <c r="S28" s="8">
        <f t="shared" ref="S28" si="42">ROUND(Q28*0.85,2)</f>
        <v>28332.400000000001</v>
      </c>
    </row>
    <row r="29" spans="1:19" ht="15" customHeight="1" x14ac:dyDescent="0.25">
      <c r="A29" s="2">
        <f t="shared" si="6"/>
        <v>43785</v>
      </c>
      <c r="B29" s="26">
        <v>100943.25</v>
      </c>
      <c r="C29" s="8">
        <v>-316</v>
      </c>
      <c r="D29" s="8">
        <v>-87227.5</v>
      </c>
      <c r="E29" s="8">
        <f t="shared" ref="E29" si="43">SUM(B29:D29)</f>
        <v>13399.75</v>
      </c>
      <c r="F29" s="22"/>
      <c r="G29" s="8">
        <v>1750165.54</v>
      </c>
      <c r="H29" s="8">
        <v>-11006.15</v>
      </c>
      <c r="I29" s="8">
        <v>-1601158.01</v>
      </c>
      <c r="J29" s="8">
        <f t="shared" ref="J29" si="44">SUM(G29:I29)</f>
        <v>138001.38000000012</v>
      </c>
      <c r="K29" s="22"/>
      <c r="L29" s="8">
        <f t="shared" ref="L29" si="45">B29+G29</f>
        <v>1851108.79</v>
      </c>
      <c r="M29" s="8">
        <f t="shared" ref="M29" si="46">C29+H29</f>
        <v>-11322.15</v>
      </c>
      <c r="N29" s="8">
        <f t="shared" ref="N29" si="47">D29+I29</f>
        <v>-1688385.51</v>
      </c>
      <c r="O29" s="8">
        <f t="shared" ref="O29" si="48">E29+J29</f>
        <v>151401.13000000012</v>
      </c>
      <c r="P29" s="22"/>
      <c r="Q29" s="8">
        <f>ROUND(O29*0.1,2)-0.01</f>
        <v>15140.1</v>
      </c>
      <c r="R29" s="8">
        <f t="shared" ref="R29" si="49">ROUND(Q29*0.15,2)</f>
        <v>2271.02</v>
      </c>
      <c r="S29" s="8">
        <f>ROUND(Q29*0.85,2)-0.01</f>
        <v>12869.08</v>
      </c>
    </row>
    <row r="30" spans="1:19" ht="15" customHeight="1" x14ac:dyDescent="0.25">
      <c r="A30" s="2">
        <f t="shared" si="6"/>
        <v>43792</v>
      </c>
      <c r="B30" s="26">
        <v>175743</v>
      </c>
      <c r="C30" s="8">
        <v>-95</v>
      </c>
      <c r="D30" s="8">
        <v>-107090</v>
      </c>
      <c r="E30" s="8">
        <f t="shared" ref="E30" si="50">SUM(B30:D30)</f>
        <v>68558</v>
      </c>
      <c r="F30" s="22"/>
      <c r="G30" s="8">
        <v>1480035.34</v>
      </c>
      <c r="H30" s="8">
        <v>-279.3</v>
      </c>
      <c r="I30" s="8">
        <v>-1337445.95</v>
      </c>
      <c r="J30" s="8">
        <f t="shared" ref="J30" si="51">SUM(G30:I30)</f>
        <v>142310.09000000008</v>
      </c>
      <c r="K30" s="22"/>
      <c r="L30" s="8">
        <f t="shared" ref="L30" si="52">B30+G30</f>
        <v>1655778.34</v>
      </c>
      <c r="M30" s="8">
        <f t="shared" ref="M30" si="53">C30+H30</f>
        <v>-374.3</v>
      </c>
      <c r="N30" s="8">
        <f t="shared" ref="N30" si="54">D30+I30</f>
        <v>-1444535.95</v>
      </c>
      <c r="O30" s="8">
        <f t="shared" ref="O30" si="55">E30+J30</f>
        <v>210868.09000000008</v>
      </c>
      <c r="P30" s="22"/>
      <c r="Q30" s="8">
        <f t="shared" ref="Q30:Q35" si="56">ROUND(O30*0.1,2)</f>
        <v>21086.81</v>
      </c>
      <c r="R30" s="8">
        <f t="shared" ref="R30" si="57">ROUND(Q30*0.15,2)</f>
        <v>3163.02</v>
      </c>
      <c r="S30" s="8">
        <f t="shared" ref="S30:S35" si="58">ROUND(Q30*0.85,2)</f>
        <v>17923.79</v>
      </c>
    </row>
    <row r="31" spans="1:19" ht="15" customHeight="1" x14ac:dyDescent="0.25">
      <c r="A31" s="2">
        <f t="shared" si="6"/>
        <v>43799</v>
      </c>
      <c r="B31" s="26">
        <v>382544.25</v>
      </c>
      <c r="C31" s="8">
        <v>-1385</v>
      </c>
      <c r="D31" s="8">
        <v>-397957.75</v>
      </c>
      <c r="E31" s="8">
        <f t="shared" ref="E31" si="59">SUM(B31:D31)</f>
        <v>-16798.5</v>
      </c>
      <c r="F31" s="22"/>
      <c r="G31" s="8">
        <v>2081144.32</v>
      </c>
      <c r="H31" s="8">
        <v>-393</v>
      </c>
      <c r="I31" s="8">
        <v>-2035588.21</v>
      </c>
      <c r="J31" s="8">
        <f t="shared" ref="J31" si="60">SUM(G31:I31)</f>
        <v>45163.110000000102</v>
      </c>
      <c r="K31" s="22"/>
      <c r="L31" s="8">
        <f t="shared" ref="L31" si="61">B31+G31</f>
        <v>2463688.5700000003</v>
      </c>
      <c r="M31" s="8">
        <f t="shared" ref="M31" si="62">C31+H31</f>
        <v>-1778</v>
      </c>
      <c r="N31" s="8">
        <f t="shared" ref="N31" si="63">D31+I31</f>
        <v>-2433545.96</v>
      </c>
      <c r="O31" s="8">
        <f t="shared" ref="O31" si="64">E31+J31</f>
        <v>28364.610000000102</v>
      </c>
      <c r="P31" s="22"/>
      <c r="Q31" s="8">
        <f t="shared" si="56"/>
        <v>2836.46</v>
      </c>
      <c r="R31" s="8">
        <f t="shared" ref="R31" si="65">ROUND(Q31*0.15,2)</f>
        <v>425.47</v>
      </c>
      <c r="S31" s="8">
        <f t="shared" si="58"/>
        <v>2410.9899999999998</v>
      </c>
    </row>
    <row r="32" spans="1:19" ht="15" customHeight="1" x14ac:dyDescent="0.25">
      <c r="A32" s="2">
        <f t="shared" si="6"/>
        <v>43806</v>
      </c>
      <c r="B32" s="26">
        <v>216611.5</v>
      </c>
      <c r="C32" s="8">
        <v>-400</v>
      </c>
      <c r="D32" s="8">
        <v>-191479.75</v>
      </c>
      <c r="E32" s="8">
        <f t="shared" ref="E32" si="66">SUM(B32:D32)</f>
        <v>24731.75</v>
      </c>
      <c r="F32" s="22"/>
      <c r="G32" s="8">
        <v>1693917.54</v>
      </c>
      <c r="H32" s="8">
        <v>-4652</v>
      </c>
      <c r="I32" s="8">
        <v>-1608851.54</v>
      </c>
      <c r="J32" s="8">
        <f t="shared" ref="J32" si="67">SUM(G32:I32)</f>
        <v>80414</v>
      </c>
      <c r="K32" s="22"/>
      <c r="L32" s="8">
        <f t="shared" ref="L32" si="68">B32+G32</f>
        <v>1910529.04</v>
      </c>
      <c r="M32" s="8">
        <f t="shared" ref="M32" si="69">C32+H32</f>
        <v>-5052</v>
      </c>
      <c r="N32" s="8">
        <f t="shared" ref="N32" si="70">D32+I32</f>
        <v>-1800331.29</v>
      </c>
      <c r="O32" s="8">
        <f t="shared" ref="O32" si="71">E32+J32</f>
        <v>105145.75</v>
      </c>
      <c r="P32" s="22"/>
      <c r="Q32" s="8">
        <f t="shared" si="56"/>
        <v>10514.58</v>
      </c>
      <c r="R32" s="8">
        <f t="shared" ref="R32" si="72">ROUND(Q32*0.15,2)</f>
        <v>1577.19</v>
      </c>
      <c r="S32" s="8">
        <f t="shared" si="58"/>
        <v>8937.39</v>
      </c>
    </row>
    <row r="33" spans="1:19" ht="15" customHeight="1" x14ac:dyDescent="0.25">
      <c r="A33" s="2">
        <f t="shared" si="6"/>
        <v>43813</v>
      </c>
      <c r="B33" s="26">
        <v>108116.25</v>
      </c>
      <c r="C33" s="8">
        <v>-20420</v>
      </c>
      <c r="D33" s="8">
        <v>-78321.75</v>
      </c>
      <c r="E33" s="8">
        <f t="shared" ref="E33" si="73">SUM(B33:D33)</f>
        <v>9374.5</v>
      </c>
      <c r="F33" s="22"/>
      <c r="G33" s="8">
        <v>1449132.48</v>
      </c>
      <c r="H33" s="8">
        <v>-100</v>
      </c>
      <c r="I33" s="8">
        <v>-1228560</v>
      </c>
      <c r="J33" s="8">
        <f t="shared" ref="J33" si="74">SUM(G33:I33)</f>
        <v>220472.47999999998</v>
      </c>
      <c r="K33" s="22"/>
      <c r="L33" s="8">
        <f t="shared" ref="L33" si="75">B33+G33</f>
        <v>1557248.73</v>
      </c>
      <c r="M33" s="8">
        <f t="shared" ref="M33" si="76">C33+H33</f>
        <v>-20520</v>
      </c>
      <c r="N33" s="8">
        <f t="shared" ref="N33" si="77">D33+I33</f>
        <v>-1306881.75</v>
      </c>
      <c r="O33" s="8">
        <f t="shared" ref="O33" si="78">E33+J33</f>
        <v>229846.97999999998</v>
      </c>
      <c r="P33" s="22"/>
      <c r="Q33" s="8">
        <f t="shared" si="56"/>
        <v>22984.7</v>
      </c>
      <c r="R33" s="8">
        <f>ROUND(Q33*0.15,2)-0.01</f>
        <v>3447.7</v>
      </c>
      <c r="S33" s="8">
        <f t="shared" si="58"/>
        <v>19537</v>
      </c>
    </row>
    <row r="34" spans="1:19" ht="15" customHeight="1" x14ac:dyDescent="0.25">
      <c r="A34" s="2">
        <f t="shared" si="6"/>
        <v>43820</v>
      </c>
      <c r="B34" s="26">
        <v>113513</v>
      </c>
      <c r="C34" s="8">
        <v>-25</v>
      </c>
      <c r="D34" s="8">
        <v>-88462.5</v>
      </c>
      <c r="E34" s="8">
        <f t="shared" ref="E34" si="79">SUM(B34:D34)</f>
        <v>25025.5</v>
      </c>
      <c r="F34" s="22"/>
      <c r="G34" s="8">
        <v>1519818.78</v>
      </c>
      <c r="H34" s="8">
        <v>-330</v>
      </c>
      <c r="I34" s="8">
        <v>-1492035.97</v>
      </c>
      <c r="J34" s="8">
        <f t="shared" ref="J34" si="80">SUM(G34:I34)</f>
        <v>27452.810000000056</v>
      </c>
      <c r="K34" s="22"/>
      <c r="L34" s="8">
        <f t="shared" ref="L34" si="81">B34+G34</f>
        <v>1633331.78</v>
      </c>
      <c r="M34" s="8">
        <f t="shared" ref="M34" si="82">C34+H34</f>
        <v>-355</v>
      </c>
      <c r="N34" s="8">
        <f t="shared" ref="N34" si="83">D34+I34</f>
        <v>-1580498.47</v>
      </c>
      <c r="O34" s="8">
        <f t="shared" ref="O34" si="84">E34+J34</f>
        <v>52478.310000000056</v>
      </c>
      <c r="P34" s="22"/>
      <c r="Q34" s="8">
        <f t="shared" si="56"/>
        <v>5247.83</v>
      </c>
      <c r="R34" s="8">
        <f t="shared" ref="R34:R39" si="85">ROUND(Q34*0.15,2)</f>
        <v>787.17</v>
      </c>
      <c r="S34" s="8">
        <f t="shared" si="58"/>
        <v>4460.66</v>
      </c>
    </row>
    <row r="35" spans="1:19" ht="15" customHeight="1" x14ac:dyDescent="0.25">
      <c r="A35" s="2">
        <f t="shared" si="6"/>
        <v>43827</v>
      </c>
      <c r="B35" s="26">
        <v>229263.25</v>
      </c>
      <c r="C35" s="8">
        <v>-335</v>
      </c>
      <c r="D35" s="8">
        <v>-164439.75</v>
      </c>
      <c r="E35" s="8">
        <f t="shared" ref="E35" si="86">SUM(B35:D35)</f>
        <v>64488.5</v>
      </c>
      <c r="F35" s="22"/>
      <c r="G35" s="8">
        <v>1655928.51</v>
      </c>
      <c r="H35" s="8">
        <v>-214</v>
      </c>
      <c r="I35" s="8">
        <v>-1556884.31</v>
      </c>
      <c r="J35" s="8">
        <f t="shared" ref="J35" si="87">SUM(G35:I35)</f>
        <v>98830.199999999953</v>
      </c>
      <c r="K35" s="22"/>
      <c r="L35" s="8">
        <f t="shared" ref="L35" si="88">B35+G35</f>
        <v>1885191.76</v>
      </c>
      <c r="M35" s="8">
        <f t="shared" ref="M35" si="89">C35+H35</f>
        <v>-549</v>
      </c>
      <c r="N35" s="8">
        <f t="shared" ref="N35" si="90">D35+I35</f>
        <v>-1721324.06</v>
      </c>
      <c r="O35" s="8">
        <f t="shared" ref="O35" si="91">E35+J35</f>
        <v>163318.69999999995</v>
      </c>
      <c r="P35" s="22"/>
      <c r="Q35" s="8">
        <f t="shared" si="56"/>
        <v>16331.87</v>
      </c>
      <c r="R35" s="8">
        <f t="shared" si="85"/>
        <v>2449.7800000000002</v>
      </c>
      <c r="S35" s="8">
        <f t="shared" si="58"/>
        <v>13882.09</v>
      </c>
    </row>
    <row r="36" spans="1:19" ht="15" customHeight="1" x14ac:dyDescent="0.25">
      <c r="A36" s="2">
        <f t="shared" si="6"/>
        <v>43834</v>
      </c>
      <c r="B36" s="26">
        <v>320581.75</v>
      </c>
      <c r="C36" s="8">
        <v>-627</v>
      </c>
      <c r="D36" s="8">
        <v>-306625.25</v>
      </c>
      <c r="E36" s="8">
        <f t="shared" ref="E36" si="92">SUM(B36:D36)</f>
        <v>13329.5</v>
      </c>
      <c r="F36" s="22"/>
      <c r="G36" s="8">
        <v>1911792.16</v>
      </c>
      <c r="H36" s="8">
        <v>-1.6</v>
      </c>
      <c r="I36" s="8">
        <v>-1697652.04</v>
      </c>
      <c r="J36" s="8">
        <f t="shared" ref="J36" si="93">SUM(G36:I36)</f>
        <v>214138.51999999979</v>
      </c>
      <c r="K36" s="22"/>
      <c r="L36" s="8">
        <f t="shared" ref="L36" si="94">B36+G36</f>
        <v>2232373.91</v>
      </c>
      <c r="M36" s="8">
        <f t="shared" ref="M36" si="95">C36+H36</f>
        <v>-628.6</v>
      </c>
      <c r="N36" s="8">
        <f t="shared" ref="N36" si="96">D36+I36</f>
        <v>-2004277.29</v>
      </c>
      <c r="O36" s="8">
        <f t="shared" ref="O36" si="97">E36+J36</f>
        <v>227468.01999999979</v>
      </c>
      <c r="P36" s="22"/>
      <c r="Q36" s="8">
        <f t="shared" ref="Q36" si="98">ROUND(O36*0.1,2)</f>
        <v>22746.799999999999</v>
      </c>
      <c r="R36" s="8">
        <f t="shared" si="85"/>
        <v>3412.02</v>
      </c>
      <c r="S36" s="8">
        <f t="shared" ref="S36" si="99">ROUND(Q36*0.85,2)</f>
        <v>19334.78</v>
      </c>
    </row>
    <row r="37" spans="1:19" ht="15" customHeight="1" x14ac:dyDescent="0.25">
      <c r="A37" s="2">
        <f t="shared" si="6"/>
        <v>43841</v>
      </c>
      <c r="B37" s="26">
        <v>108221</v>
      </c>
      <c r="C37" s="8">
        <v>-140</v>
      </c>
      <c r="D37" s="8">
        <v>-56846</v>
      </c>
      <c r="E37" s="8">
        <f t="shared" ref="E37" si="100">SUM(B37:D37)</f>
        <v>51235</v>
      </c>
      <c r="F37" s="22"/>
      <c r="G37" s="8">
        <v>1749269.41</v>
      </c>
      <c r="H37" s="8">
        <v>-2432.77</v>
      </c>
      <c r="I37" s="8">
        <v>-1591264.07</v>
      </c>
      <c r="J37" s="8">
        <f t="shared" ref="J37" si="101">SUM(G37:I37)</f>
        <v>155572.56999999983</v>
      </c>
      <c r="K37" s="22"/>
      <c r="L37" s="8">
        <f t="shared" ref="L37" si="102">B37+G37</f>
        <v>1857490.41</v>
      </c>
      <c r="M37" s="8">
        <f t="shared" ref="M37" si="103">C37+H37</f>
        <v>-2572.77</v>
      </c>
      <c r="N37" s="8">
        <f t="shared" ref="N37" si="104">D37+I37</f>
        <v>-1648110.07</v>
      </c>
      <c r="O37" s="8">
        <f t="shared" ref="O37" si="105">E37+J37</f>
        <v>206807.56999999983</v>
      </c>
      <c r="P37" s="22"/>
      <c r="Q37" s="8">
        <f t="shared" ref="Q37" si="106">ROUND(O37*0.1,2)</f>
        <v>20680.759999999998</v>
      </c>
      <c r="R37" s="8">
        <f t="shared" si="85"/>
        <v>3102.11</v>
      </c>
      <c r="S37" s="8">
        <f t="shared" ref="S37" si="107">ROUND(Q37*0.85,2)</f>
        <v>17578.650000000001</v>
      </c>
    </row>
    <row r="38" spans="1:19" ht="15" customHeight="1" x14ac:dyDescent="0.25">
      <c r="A38" s="2">
        <f t="shared" si="6"/>
        <v>43848</v>
      </c>
      <c r="B38" s="26">
        <v>136957.5</v>
      </c>
      <c r="C38" s="8">
        <v>-75</v>
      </c>
      <c r="D38" s="8">
        <v>-120120.25</v>
      </c>
      <c r="E38" s="8">
        <f t="shared" ref="E38" si="108">SUM(B38:D38)</f>
        <v>16762.25</v>
      </c>
      <c r="F38" s="22"/>
      <c r="G38" s="8">
        <v>2166453.63</v>
      </c>
      <c r="H38" s="8">
        <v>-16</v>
      </c>
      <c r="I38" s="8">
        <v>-2193047.48</v>
      </c>
      <c r="J38" s="8">
        <f t="shared" ref="J38" si="109">SUM(G38:I38)</f>
        <v>-26609.850000000093</v>
      </c>
      <c r="K38" s="22"/>
      <c r="L38" s="8">
        <f t="shared" ref="L38" si="110">B38+G38</f>
        <v>2303411.13</v>
      </c>
      <c r="M38" s="8">
        <f t="shared" ref="M38" si="111">C38+H38</f>
        <v>-91</v>
      </c>
      <c r="N38" s="8">
        <f t="shared" ref="N38" si="112">D38+I38</f>
        <v>-2313167.73</v>
      </c>
      <c r="O38" s="8">
        <f t="shared" ref="O38" si="113">E38+J38</f>
        <v>-9847.6000000000931</v>
      </c>
      <c r="P38" s="22"/>
      <c r="Q38" s="8">
        <f t="shared" ref="Q38" si="114">ROUND(O38*0.1,2)</f>
        <v>-984.76</v>
      </c>
      <c r="R38" s="8">
        <f t="shared" si="85"/>
        <v>-147.71</v>
      </c>
      <c r="S38" s="8">
        <f t="shared" ref="S38" si="115">ROUND(Q38*0.85,2)</f>
        <v>-837.05</v>
      </c>
    </row>
    <row r="39" spans="1:19" ht="15" customHeight="1" x14ac:dyDescent="0.25">
      <c r="A39" s="2">
        <f t="shared" si="6"/>
        <v>43855</v>
      </c>
      <c r="B39" s="26">
        <v>308791.75</v>
      </c>
      <c r="C39" s="8">
        <v>-300</v>
      </c>
      <c r="D39" s="8">
        <v>-341843.25</v>
      </c>
      <c r="E39" s="8">
        <f t="shared" ref="E39" si="116">SUM(B39:D39)</f>
        <v>-33351.5</v>
      </c>
      <c r="F39" s="22"/>
      <c r="G39" s="8">
        <v>2598494.66</v>
      </c>
      <c r="H39" s="8">
        <v>-7.5</v>
      </c>
      <c r="I39" s="8">
        <v>-2640612.84</v>
      </c>
      <c r="J39" s="8">
        <f t="shared" ref="J39" si="117">SUM(G39:I39)</f>
        <v>-42125.679999999702</v>
      </c>
      <c r="K39" s="22"/>
      <c r="L39" s="8">
        <f t="shared" ref="L39" si="118">B39+G39</f>
        <v>2907286.41</v>
      </c>
      <c r="M39" s="8">
        <f t="shared" ref="M39" si="119">C39+H39</f>
        <v>-307.5</v>
      </c>
      <c r="N39" s="8">
        <f t="shared" ref="N39" si="120">D39+I39</f>
        <v>-2982456.09</v>
      </c>
      <c r="O39" s="8">
        <f t="shared" ref="O39" si="121">E39+J39</f>
        <v>-75477.179999999702</v>
      </c>
      <c r="P39" s="22"/>
      <c r="Q39" s="8">
        <f t="shared" ref="Q39" si="122">ROUND(O39*0.1,2)</f>
        <v>-7547.72</v>
      </c>
      <c r="R39" s="8">
        <f t="shared" si="85"/>
        <v>-1132.1600000000001</v>
      </c>
      <c r="S39" s="8">
        <f t="shared" ref="S39" si="123">ROUND(Q39*0.85,2)</f>
        <v>-6415.56</v>
      </c>
    </row>
    <row r="40" spans="1:19" ht="15" customHeight="1" x14ac:dyDescent="0.25">
      <c r="A40" s="2">
        <f t="shared" si="6"/>
        <v>43862</v>
      </c>
      <c r="B40" s="26">
        <v>96219.75</v>
      </c>
      <c r="C40" s="8">
        <v>-20</v>
      </c>
      <c r="D40" s="8">
        <v>-138816</v>
      </c>
      <c r="E40" s="8">
        <f t="shared" ref="E40" si="124">SUM(B40:D40)</f>
        <v>-42616.25</v>
      </c>
      <c r="F40" s="22"/>
      <c r="G40" s="8">
        <v>2604814.2200000002</v>
      </c>
      <c r="H40" s="8">
        <v>-236</v>
      </c>
      <c r="I40" s="8">
        <v>-2452374.46</v>
      </c>
      <c r="J40" s="8">
        <f t="shared" ref="J40" si="125">SUM(G40:I40)</f>
        <v>152203.76000000024</v>
      </c>
      <c r="K40" s="22"/>
      <c r="L40" s="8">
        <f t="shared" ref="L40" si="126">B40+G40</f>
        <v>2701033.97</v>
      </c>
      <c r="M40" s="8">
        <f t="shared" ref="M40" si="127">C40+H40</f>
        <v>-256</v>
      </c>
      <c r="N40" s="8">
        <f t="shared" ref="N40" si="128">D40+I40</f>
        <v>-2591190.46</v>
      </c>
      <c r="O40" s="8">
        <f t="shared" ref="O40" si="129">E40+J40</f>
        <v>109587.51000000024</v>
      </c>
      <c r="P40" s="22"/>
      <c r="Q40" s="8">
        <f t="shared" ref="Q40" si="130">ROUND(O40*0.1,2)</f>
        <v>10958.75</v>
      </c>
      <c r="R40" s="8">
        <f t="shared" ref="R40" si="131">ROUND(Q40*0.15,2)</f>
        <v>1643.81</v>
      </c>
      <c r="S40" s="8">
        <f t="shared" ref="S40" si="132">ROUND(Q40*0.85,2)</f>
        <v>9314.94</v>
      </c>
    </row>
    <row r="41" spans="1:19" ht="15" customHeight="1" x14ac:dyDescent="0.25">
      <c r="A41" s="2">
        <f t="shared" si="6"/>
        <v>43869</v>
      </c>
      <c r="B41" s="26">
        <v>194591</v>
      </c>
      <c r="C41" s="8">
        <v>-5272.5</v>
      </c>
      <c r="D41" s="8">
        <v>-183684</v>
      </c>
      <c r="E41" s="8">
        <f t="shared" ref="E41" si="133">SUM(B41:D41)</f>
        <v>5634.5</v>
      </c>
      <c r="F41" s="22"/>
      <c r="G41" s="8">
        <v>3616832.38</v>
      </c>
      <c r="H41" s="8">
        <v>-27</v>
      </c>
      <c r="I41" s="8">
        <v>-3865726.2</v>
      </c>
      <c r="J41" s="8">
        <f t="shared" ref="J41" si="134">SUM(G41:I41)</f>
        <v>-248920.8200000003</v>
      </c>
      <c r="K41" s="22"/>
      <c r="L41" s="8">
        <f t="shared" ref="L41" si="135">B41+G41</f>
        <v>3811423.38</v>
      </c>
      <c r="M41" s="8">
        <f t="shared" ref="M41" si="136">C41+H41</f>
        <v>-5299.5</v>
      </c>
      <c r="N41" s="8">
        <f t="shared" ref="N41" si="137">D41+I41</f>
        <v>-4049410.2</v>
      </c>
      <c r="O41" s="8">
        <f t="shared" ref="O41" si="138">E41+J41</f>
        <v>-243286.3200000003</v>
      </c>
      <c r="P41" s="22"/>
      <c r="Q41" s="8">
        <f t="shared" ref="Q41" si="139">ROUND(O41*0.1,2)</f>
        <v>-24328.63</v>
      </c>
      <c r="R41" s="8">
        <f t="shared" ref="R41" si="140">ROUND(Q41*0.15,2)</f>
        <v>-3649.29</v>
      </c>
      <c r="S41" s="8">
        <f t="shared" ref="S41" si="141">ROUND(Q41*0.85,2)</f>
        <v>-20679.34</v>
      </c>
    </row>
    <row r="42" spans="1:19" ht="15" customHeight="1" x14ac:dyDescent="0.25">
      <c r="A42" s="2">
        <f t="shared" si="6"/>
        <v>43876</v>
      </c>
      <c r="B42" s="26">
        <v>45149</v>
      </c>
      <c r="C42" s="8">
        <v>0</v>
      </c>
      <c r="D42" s="8">
        <v>-43740.5</v>
      </c>
      <c r="E42" s="8">
        <f t="shared" ref="E42" si="142">SUM(B42:D42)</f>
        <v>1408.5</v>
      </c>
      <c r="F42" s="22"/>
      <c r="G42" s="8">
        <v>3906683.23</v>
      </c>
      <c r="H42" s="8">
        <v>-329</v>
      </c>
      <c r="I42" s="8">
        <v>-3671688.43</v>
      </c>
      <c r="J42" s="8">
        <f t="shared" ref="J42" si="143">SUM(G42:I42)</f>
        <v>234665.79999999981</v>
      </c>
      <c r="K42" s="22"/>
      <c r="L42" s="8">
        <f t="shared" ref="L42" si="144">B42+G42</f>
        <v>3951832.23</v>
      </c>
      <c r="M42" s="8">
        <f t="shared" ref="M42" si="145">C42+H42</f>
        <v>-329</v>
      </c>
      <c r="N42" s="8">
        <f t="shared" ref="N42" si="146">D42+I42</f>
        <v>-3715428.93</v>
      </c>
      <c r="O42" s="8">
        <f>E42+J42</f>
        <v>236074.29999999981</v>
      </c>
      <c r="P42" s="22"/>
      <c r="Q42" s="8">
        <f>ROUND(O42*0.1,2)+0.01</f>
        <v>23607.439999999999</v>
      </c>
      <c r="R42" s="8">
        <f t="shared" ref="R42" si="147">ROUND(Q42*0.15,2)</f>
        <v>3541.12</v>
      </c>
      <c r="S42" s="8">
        <f t="shared" ref="S42" si="148">ROUND(Q42*0.85,2)</f>
        <v>20066.32</v>
      </c>
    </row>
    <row r="43" spans="1:19" ht="15" customHeight="1" x14ac:dyDescent="0.25">
      <c r="A43" s="2">
        <f t="shared" si="6"/>
        <v>43883</v>
      </c>
      <c r="B43" s="26">
        <v>66554</v>
      </c>
      <c r="C43" s="8">
        <v>-70</v>
      </c>
      <c r="D43" s="8">
        <v>-32114</v>
      </c>
      <c r="E43" s="8">
        <f t="shared" ref="E43" si="149">SUM(B43:D43)</f>
        <v>34370</v>
      </c>
      <c r="F43" s="22"/>
      <c r="G43" s="8">
        <v>4204958.0199999996</v>
      </c>
      <c r="H43" s="8">
        <v>-15</v>
      </c>
      <c r="I43" s="8">
        <v>-3955559.87</v>
      </c>
      <c r="J43" s="8">
        <f t="shared" ref="J43" si="150">SUM(G43:I43)</f>
        <v>249383.14999999944</v>
      </c>
      <c r="K43" s="22"/>
      <c r="L43" s="8">
        <f t="shared" ref="L43" si="151">B43+G43</f>
        <v>4271512.0199999996</v>
      </c>
      <c r="M43" s="8">
        <f t="shared" ref="M43" si="152">C43+H43</f>
        <v>-85</v>
      </c>
      <c r="N43" s="8">
        <f t="shared" ref="N43" si="153">D43+I43</f>
        <v>-3987673.87</v>
      </c>
      <c r="O43" s="8">
        <f>E43+J43</f>
        <v>283753.14999999944</v>
      </c>
      <c r="P43" s="22"/>
      <c r="Q43" s="8">
        <f>ROUND(O43*0.1,2)+0.01</f>
        <v>28375.32</v>
      </c>
      <c r="R43" s="8">
        <f t="shared" ref="R43" si="154">ROUND(Q43*0.15,2)</f>
        <v>4256.3</v>
      </c>
      <c r="S43" s="8">
        <f t="shared" ref="S43" si="155">ROUND(Q43*0.85,2)</f>
        <v>24119.02</v>
      </c>
    </row>
    <row r="44" spans="1:19" x14ac:dyDescent="0.25">
      <c r="Q44" s="8"/>
      <c r="R44" s="8"/>
      <c r="S44" s="8"/>
    </row>
    <row r="45" spans="1:19" ht="15" customHeight="1" thickBot="1" x14ac:dyDescent="0.3">
      <c r="B45" s="9">
        <f>SUM(B10:B44)</f>
        <v>5141133.5</v>
      </c>
      <c r="C45" s="9">
        <f>SUM(C10:C44)</f>
        <v>-40007</v>
      </c>
      <c r="D45" s="9">
        <f>SUM(D10:D44)</f>
        <v>-4471056</v>
      </c>
      <c r="E45" s="9">
        <f>SUM(E10:E44)</f>
        <v>630070.49999999988</v>
      </c>
      <c r="F45" s="17"/>
      <c r="G45" s="9">
        <f>SUM(G10:G44)</f>
        <v>47688879.379999995</v>
      </c>
      <c r="H45" s="9">
        <f>SUM(H10:H44)</f>
        <v>-67166.47</v>
      </c>
      <c r="I45" s="9">
        <f>SUM(I10:I44)</f>
        <v>-45268464.989999995</v>
      </c>
      <c r="J45" s="9">
        <f>SUM(J10:J44)</f>
        <v>2353247.92</v>
      </c>
      <c r="K45" s="17"/>
      <c r="L45" s="9">
        <f>SUM(L10:L44)</f>
        <v>52830012.879999995</v>
      </c>
      <c r="M45" s="9">
        <f>SUM(M10:M44)</f>
        <v>-107173.47000000002</v>
      </c>
      <c r="N45" s="9">
        <f>SUM(N10:N44)</f>
        <v>-49739520.990000002</v>
      </c>
      <c r="O45" s="9">
        <f>SUM(O10:O44)</f>
        <v>2983318.4199999995</v>
      </c>
      <c r="P45" s="17"/>
      <c r="Q45" s="9">
        <f>SUM(Q10:Q44)</f>
        <v>298331.87</v>
      </c>
      <c r="R45" s="9">
        <f>SUM(R10:R44)</f>
        <v>44749.799999999996</v>
      </c>
      <c r="S45" s="9">
        <f>SUM(S10:S44)</f>
        <v>253582.07</v>
      </c>
    </row>
    <row r="46" spans="1:19" ht="15" customHeight="1" thickTop="1" x14ac:dyDescent="0.25"/>
    <row r="47" spans="1:19" ht="15" customHeight="1" x14ac:dyDescent="0.25">
      <c r="A47" s="15" t="s">
        <v>14</v>
      </c>
    </row>
    <row r="48" spans="1:19" ht="15" customHeight="1" x14ac:dyDescent="0.25">
      <c r="A48" s="15" t="s">
        <v>13</v>
      </c>
      <c r="E48" s="23"/>
      <c r="J48" s="23"/>
      <c r="O48" s="23"/>
    </row>
  </sheetData>
  <mergeCells count="5">
    <mergeCell ref="A1:S1"/>
    <mergeCell ref="B3:E3"/>
    <mergeCell ref="G3:J3"/>
    <mergeCell ref="L3:O3"/>
    <mergeCell ref="A8:S8"/>
  </mergeCells>
  <pageMargins left="0.25" right="0.5" top="0.25" bottom="0.25" header="0" footer="0"/>
  <pageSetup paperSize="5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Total</vt:lpstr>
      <vt:lpstr>Mountaineer</vt:lpstr>
      <vt:lpstr>Wheeling</vt:lpstr>
      <vt:lpstr>Mardi Gras</vt:lpstr>
      <vt:lpstr>Charles Town</vt:lpstr>
      <vt:lpstr>Greenbrier</vt:lpstr>
      <vt:lpstr>'Charles Town'!Print_Area</vt:lpstr>
      <vt:lpstr>Greenbrier!Print_Area</vt:lpstr>
      <vt:lpstr>'Mardi Gras'!Print_Area</vt:lpstr>
      <vt:lpstr>Mountaineer!Print_Area</vt:lpstr>
      <vt:lpstr>Total!Print_Area</vt:lpstr>
      <vt:lpstr>Wheeling!Print_Area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Dawson</dc:creator>
  <cp:lastModifiedBy>ITSUPPORT</cp:lastModifiedBy>
  <cp:lastPrinted>2020-02-28T15:20:40Z</cp:lastPrinted>
  <dcterms:created xsi:type="dcterms:W3CDTF">2018-09-06T17:44:55Z</dcterms:created>
  <dcterms:modified xsi:type="dcterms:W3CDTF">2020-02-28T15:38:13Z</dcterms:modified>
</cp:coreProperties>
</file>