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snow\DESKTOP\homework\excel-challenge\"/>
    </mc:Choice>
  </mc:AlternateContent>
  <xr:revisionPtr revIDLastSave="0" documentId="13_ncr:1_{7FDA56A4-5C33-4E35-82EB-2B7F3426024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rowdfunding" sheetId="1" r:id="rId1"/>
    <sheet name="Pivot Table 1" sheetId="9" r:id="rId2"/>
    <sheet name="Pivot Table 2" sheetId="13" r:id="rId3"/>
    <sheet name="Outcome Based on Launch Date" sheetId="5" r:id="rId4"/>
    <sheet name="Crowdfunding Goal Analysis " sheetId="6" r:id="rId5"/>
    <sheet name="Sucessful vs. Unsucessful" sheetId="12" r:id="rId6"/>
    <sheet name="Summary Table" sheetId="10" r:id="rId7"/>
  </sheets>
  <calcPr calcId="191029" concurrentCalc="0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B3" i="6"/>
  <c r="C3" i="6"/>
  <c r="E3" i="6"/>
  <c r="H3" i="6"/>
  <c r="D4" i="6"/>
  <c r="B4" i="6"/>
  <c r="C4" i="6"/>
  <c r="E4" i="6"/>
  <c r="H4" i="6"/>
  <c r="D5" i="6"/>
  <c r="B5" i="6"/>
  <c r="C5" i="6"/>
  <c r="E5" i="6"/>
  <c r="H5" i="6"/>
  <c r="D6" i="6"/>
  <c r="B6" i="6"/>
  <c r="C6" i="6"/>
  <c r="E6" i="6"/>
  <c r="H6" i="6"/>
  <c r="D7" i="6"/>
  <c r="B7" i="6"/>
  <c r="C7" i="6"/>
  <c r="E7" i="6"/>
  <c r="H7" i="6"/>
  <c r="D8" i="6"/>
  <c r="B8" i="6"/>
  <c r="C8" i="6"/>
  <c r="E8" i="6"/>
  <c r="H8" i="6"/>
  <c r="D9" i="6"/>
  <c r="E9" i="6"/>
  <c r="H9" i="6"/>
  <c r="D10" i="6"/>
  <c r="B10" i="6"/>
  <c r="C10" i="6"/>
  <c r="E10" i="6"/>
  <c r="H10" i="6"/>
  <c r="D11" i="6"/>
  <c r="B11" i="6"/>
  <c r="C11" i="6"/>
  <c r="E11" i="6"/>
  <c r="H11" i="6"/>
  <c r="D12" i="6"/>
  <c r="B12" i="6"/>
  <c r="C12" i="6"/>
  <c r="E12" i="6"/>
  <c r="H12" i="6"/>
  <c r="D13" i="6"/>
  <c r="B13" i="6"/>
  <c r="C13" i="6"/>
  <c r="E13" i="6"/>
  <c r="H13" i="6"/>
  <c r="G3" i="6"/>
  <c r="G4" i="6"/>
  <c r="G5" i="6"/>
  <c r="G6" i="6"/>
  <c r="G7" i="6"/>
  <c r="G8" i="6"/>
  <c r="C9" i="6"/>
  <c r="G9" i="6"/>
  <c r="G10" i="6"/>
  <c r="G11" i="6"/>
  <c r="G12" i="6"/>
  <c r="G13" i="6"/>
  <c r="C2" i="6"/>
  <c r="B2" i="6"/>
  <c r="D2" i="6"/>
  <c r="E2" i="6"/>
  <c r="G2" i="6"/>
  <c r="H2" i="6"/>
  <c r="B9" i="6"/>
  <c r="F3" i="6"/>
  <c r="F4" i="6"/>
  <c r="F5" i="6"/>
  <c r="F6" i="6"/>
  <c r="F7" i="6"/>
  <c r="F8" i="6"/>
  <c r="F9" i="6"/>
  <c r="F10" i="6"/>
  <c r="F11" i="6"/>
  <c r="F12" i="6"/>
  <c r="F13" i="6"/>
  <c r="F2" i="6"/>
  <c r="S5" i="1"/>
  <c r="S2" i="1"/>
  <c r="S3" i="1"/>
  <c r="U3" i="1"/>
  <c r="S4" i="1"/>
  <c r="U4" i="1"/>
  <c r="U5" i="1"/>
  <c r="S6" i="1"/>
  <c r="U6" i="1"/>
  <c r="S7" i="1"/>
  <c r="U7" i="1"/>
  <c r="S8" i="1"/>
  <c r="U8" i="1"/>
  <c r="S9" i="1"/>
  <c r="U9" i="1"/>
  <c r="S10" i="1"/>
  <c r="U10" i="1"/>
  <c r="S11" i="1"/>
  <c r="U11" i="1"/>
  <c r="S12" i="1"/>
  <c r="U12" i="1"/>
  <c r="S13" i="1"/>
  <c r="U13" i="1"/>
  <c r="S14" i="1"/>
  <c r="U14" i="1"/>
  <c r="S15" i="1"/>
  <c r="U15" i="1"/>
  <c r="S16" i="1"/>
  <c r="U16" i="1"/>
  <c r="S17" i="1"/>
  <c r="U17" i="1"/>
  <c r="S18" i="1"/>
  <c r="U18" i="1"/>
  <c r="S19" i="1"/>
  <c r="U19" i="1"/>
  <c r="S20" i="1"/>
  <c r="U20" i="1"/>
  <c r="S21" i="1"/>
  <c r="U21" i="1"/>
  <c r="S22" i="1"/>
  <c r="U22" i="1"/>
  <c r="S23" i="1"/>
  <c r="U23" i="1"/>
  <c r="S24" i="1"/>
  <c r="U24" i="1"/>
  <c r="S25" i="1"/>
  <c r="U25" i="1"/>
  <c r="S26" i="1"/>
  <c r="U26" i="1"/>
  <c r="S27" i="1"/>
  <c r="U27" i="1"/>
  <c r="S28" i="1"/>
  <c r="U28" i="1"/>
  <c r="S29" i="1"/>
  <c r="U29" i="1"/>
  <c r="S30" i="1"/>
  <c r="U30" i="1"/>
  <c r="S31" i="1"/>
  <c r="U31" i="1"/>
  <c r="S32" i="1"/>
  <c r="U32" i="1"/>
  <c r="S33" i="1"/>
  <c r="U33" i="1"/>
  <c r="S34" i="1"/>
  <c r="U34" i="1"/>
  <c r="S35" i="1"/>
  <c r="U35" i="1"/>
  <c r="S36" i="1"/>
  <c r="U36" i="1"/>
  <c r="S37" i="1"/>
  <c r="U37" i="1"/>
  <c r="S38" i="1"/>
  <c r="U38" i="1"/>
  <c r="S39" i="1"/>
  <c r="U39" i="1"/>
  <c r="S40" i="1"/>
  <c r="U40" i="1"/>
  <c r="S41" i="1"/>
  <c r="U41" i="1"/>
  <c r="S42" i="1"/>
  <c r="U42" i="1"/>
  <c r="S43" i="1"/>
  <c r="U43" i="1"/>
  <c r="S44" i="1"/>
  <c r="U44" i="1"/>
  <c r="S45" i="1"/>
  <c r="U45" i="1"/>
  <c r="S46" i="1"/>
  <c r="U46" i="1"/>
  <c r="S47" i="1"/>
  <c r="U47" i="1"/>
  <c r="S48" i="1"/>
  <c r="U48" i="1"/>
  <c r="S49" i="1"/>
  <c r="U49" i="1"/>
  <c r="S50" i="1"/>
  <c r="U50" i="1"/>
  <c r="S51" i="1"/>
  <c r="U51" i="1"/>
  <c r="S52" i="1"/>
  <c r="U52" i="1"/>
  <c r="S53" i="1"/>
  <c r="U53" i="1"/>
  <c r="S54" i="1"/>
  <c r="U54" i="1"/>
  <c r="S55" i="1"/>
  <c r="U55" i="1"/>
  <c r="S56" i="1"/>
  <c r="U56" i="1"/>
  <c r="S57" i="1"/>
  <c r="U57" i="1"/>
  <c r="S58" i="1"/>
  <c r="U58" i="1"/>
  <c r="S59" i="1"/>
  <c r="U59" i="1"/>
  <c r="S60" i="1"/>
  <c r="U60" i="1"/>
  <c r="S61" i="1"/>
  <c r="U61" i="1"/>
  <c r="S62" i="1"/>
  <c r="U62" i="1"/>
  <c r="S63" i="1"/>
  <c r="U63" i="1"/>
  <c r="S64" i="1"/>
  <c r="U64" i="1"/>
  <c r="S65" i="1"/>
  <c r="U65" i="1"/>
  <c r="S66" i="1"/>
  <c r="U66" i="1"/>
  <c r="S67" i="1"/>
  <c r="U67" i="1"/>
  <c r="S68" i="1"/>
  <c r="U68" i="1"/>
  <c r="S69" i="1"/>
  <c r="U69" i="1"/>
  <c r="S70" i="1"/>
  <c r="U70" i="1"/>
  <c r="S71" i="1"/>
  <c r="U71" i="1"/>
  <c r="S72" i="1"/>
  <c r="U72" i="1"/>
  <c r="S73" i="1"/>
  <c r="U73" i="1"/>
  <c r="S74" i="1"/>
  <c r="U74" i="1"/>
  <c r="S75" i="1"/>
  <c r="U75" i="1"/>
  <c r="S76" i="1"/>
  <c r="U76" i="1"/>
  <c r="S77" i="1"/>
  <c r="U77" i="1"/>
  <c r="S78" i="1"/>
  <c r="U78" i="1"/>
  <c r="S79" i="1"/>
  <c r="U79" i="1"/>
  <c r="S80" i="1"/>
  <c r="U80" i="1"/>
  <c r="S81" i="1"/>
  <c r="U81" i="1"/>
  <c r="S82" i="1"/>
  <c r="U82" i="1"/>
  <c r="S83" i="1"/>
  <c r="U83" i="1"/>
  <c r="S84" i="1"/>
  <c r="U84" i="1"/>
  <c r="S85" i="1"/>
  <c r="U85" i="1"/>
  <c r="S86" i="1"/>
  <c r="U86" i="1"/>
  <c r="S87" i="1"/>
  <c r="U87" i="1"/>
  <c r="S88" i="1"/>
  <c r="U88" i="1"/>
  <c r="S89" i="1"/>
  <c r="U89" i="1"/>
  <c r="S90" i="1"/>
  <c r="U90" i="1"/>
  <c r="S91" i="1"/>
  <c r="U91" i="1"/>
  <c r="S92" i="1"/>
  <c r="U92" i="1"/>
  <c r="S93" i="1"/>
  <c r="U93" i="1"/>
  <c r="S94" i="1"/>
  <c r="U94" i="1"/>
  <c r="S95" i="1"/>
  <c r="U95" i="1"/>
  <c r="S96" i="1"/>
  <c r="U96" i="1"/>
  <c r="S97" i="1"/>
  <c r="U97" i="1"/>
  <c r="S98" i="1"/>
  <c r="U98" i="1"/>
  <c r="S99" i="1"/>
  <c r="U99" i="1"/>
  <c r="S100" i="1"/>
  <c r="U100" i="1"/>
  <c r="S101" i="1"/>
  <c r="U101" i="1"/>
  <c r="S102" i="1"/>
  <c r="U102" i="1"/>
  <c r="S103" i="1"/>
  <c r="U103" i="1"/>
  <c r="S104" i="1"/>
  <c r="U104" i="1"/>
  <c r="S105" i="1"/>
  <c r="U105" i="1"/>
  <c r="S106" i="1"/>
  <c r="U106" i="1"/>
  <c r="S107" i="1"/>
  <c r="U107" i="1"/>
  <c r="S108" i="1"/>
  <c r="U108" i="1"/>
  <c r="S109" i="1"/>
  <c r="U109" i="1"/>
  <c r="S110" i="1"/>
  <c r="U110" i="1"/>
  <c r="S111" i="1"/>
  <c r="U111" i="1"/>
  <c r="S112" i="1"/>
  <c r="U112" i="1"/>
  <c r="S113" i="1"/>
  <c r="U113" i="1"/>
  <c r="S114" i="1"/>
  <c r="U114" i="1"/>
  <c r="S115" i="1"/>
  <c r="U115" i="1"/>
  <c r="S116" i="1"/>
  <c r="U116" i="1"/>
  <c r="S117" i="1"/>
  <c r="U117" i="1"/>
  <c r="S118" i="1"/>
  <c r="U118" i="1"/>
  <c r="S119" i="1"/>
  <c r="U119" i="1"/>
  <c r="S120" i="1"/>
  <c r="U120" i="1"/>
  <c r="S121" i="1"/>
  <c r="U121" i="1"/>
  <c r="S122" i="1"/>
  <c r="U122" i="1"/>
  <c r="S123" i="1"/>
  <c r="U123" i="1"/>
  <c r="S124" i="1"/>
  <c r="U124" i="1"/>
  <c r="S125" i="1"/>
  <c r="U125" i="1"/>
  <c r="S126" i="1"/>
  <c r="U126" i="1"/>
  <c r="S127" i="1"/>
  <c r="U127" i="1"/>
  <c r="S128" i="1"/>
  <c r="U128" i="1"/>
  <c r="S129" i="1"/>
  <c r="U129" i="1"/>
  <c r="S130" i="1"/>
  <c r="U130" i="1"/>
  <c r="S131" i="1"/>
  <c r="U131" i="1"/>
  <c r="S132" i="1"/>
  <c r="U132" i="1"/>
  <c r="S133" i="1"/>
  <c r="U133" i="1"/>
  <c r="S134" i="1"/>
  <c r="U134" i="1"/>
  <c r="S135" i="1"/>
  <c r="U135" i="1"/>
  <c r="S136" i="1"/>
  <c r="U136" i="1"/>
  <c r="S137" i="1"/>
  <c r="U137" i="1"/>
  <c r="S138" i="1"/>
  <c r="U138" i="1"/>
  <c r="S139" i="1"/>
  <c r="U139" i="1"/>
  <c r="S140" i="1"/>
  <c r="U140" i="1"/>
  <c r="S141" i="1"/>
  <c r="U141" i="1"/>
  <c r="S142" i="1"/>
  <c r="U142" i="1"/>
  <c r="S143" i="1"/>
  <c r="U143" i="1"/>
  <c r="S144" i="1"/>
  <c r="U144" i="1"/>
  <c r="S145" i="1"/>
  <c r="U145" i="1"/>
  <c r="S146" i="1"/>
  <c r="U146" i="1"/>
  <c r="S147" i="1"/>
  <c r="U147" i="1"/>
  <c r="S148" i="1"/>
  <c r="U148" i="1"/>
  <c r="S149" i="1"/>
  <c r="U149" i="1"/>
  <c r="S150" i="1"/>
  <c r="U150" i="1"/>
  <c r="S151" i="1"/>
  <c r="U151" i="1"/>
  <c r="S152" i="1"/>
  <c r="U152" i="1"/>
  <c r="S153" i="1"/>
  <c r="U153" i="1"/>
  <c r="S154" i="1"/>
  <c r="U154" i="1"/>
  <c r="S155" i="1"/>
  <c r="U155" i="1"/>
  <c r="S156" i="1"/>
  <c r="U156" i="1"/>
  <c r="S157" i="1"/>
  <c r="U157" i="1"/>
  <c r="S158" i="1"/>
  <c r="U158" i="1"/>
  <c r="S159" i="1"/>
  <c r="U159" i="1"/>
  <c r="S160" i="1"/>
  <c r="U160" i="1"/>
  <c r="S161" i="1"/>
  <c r="U161" i="1"/>
  <c r="S162" i="1"/>
  <c r="U162" i="1"/>
  <c r="S163" i="1"/>
  <c r="U163" i="1"/>
  <c r="S164" i="1"/>
  <c r="U164" i="1"/>
  <c r="S165" i="1"/>
  <c r="U165" i="1"/>
  <c r="S166" i="1"/>
  <c r="U166" i="1"/>
  <c r="S167" i="1"/>
  <c r="U167" i="1"/>
  <c r="S168" i="1"/>
  <c r="U168" i="1"/>
  <c r="S169" i="1"/>
  <c r="U169" i="1"/>
  <c r="S170" i="1"/>
  <c r="U170" i="1"/>
  <c r="S171" i="1"/>
  <c r="U171" i="1"/>
  <c r="S172" i="1"/>
  <c r="U172" i="1"/>
  <c r="S173" i="1"/>
  <c r="U173" i="1"/>
  <c r="S174" i="1"/>
  <c r="U174" i="1"/>
  <c r="S175" i="1"/>
  <c r="U175" i="1"/>
  <c r="S176" i="1"/>
  <c r="U176" i="1"/>
  <c r="S177" i="1"/>
  <c r="U177" i="1"/>
  <c r="S178" i="1"/>
  <c r="U178" i="1"/>
  <c r="S179" i="1"/>
  <c r="U179" i="1"/>
  <c r="S180" i="1"/>
  <c r="U180" i="1"/>
  <c r="S181" i="1"/>
  <c r="U181" i="1"/>
  <c r="S182" i="1"/>
  <c r="U182" i="1"/>
  <c r="S183" i="1"/>
  <c r="U183" i="1"/>
  <c r="S184" i="1"/>
  <c r="U184" i="1"/>
  <c r="S185" i="1"/>
  <c r="U185" i="1"/>
  <c r="S186" i="1"/>
  <c r="U186" i="1"/>
  <c r="S187" i="1"/>
  <c r="U187" i="1"/>
  <c r="S188" i="1"/>
  <c r="U188" i="1"/>
  <c r="S189" i="1"/>
  <c r="U189" i="1"/>
  <c r="S190" i="1"/>
  <c r="U190" i="1"/>
  <c r="S191" i="1"/>
  <c r="U191" i="1"/>
  <c r="S192" i="1"/>
  <c r="U192" i="1"/>
  <c r="S193" i="1"/>
  <c r="U193" i="1"/>
  <c r="S194" i="1"/>
  <c r="U194" i="1"/>
  <c r="S195" i="1"/>
  <c r="U195" i="1"/>
  <c r="S196" i="1"/>
  <c r="U196" i="1"/>
  <c r="S197" i="1"/>
  <c r="U197" i="1"/>
  <c r="S198" i="1"/>
  <c r="U198" i="1"/>
  <c r="S199" i="1"/>
  <c r="U199" i="1"/>
  <c r="S200" i="1"/>
  <c r="U200" i="1"/>
  <c r="S201" i="1"/>
  <c r="U201" i="1"/>
  <c r="S202" i="1"/>
  <c r="U202" i="1"/>
  <c r="S203" i="1"/>
  <c r="U203" i="1"/>
  <c r="S204" i="1"/>
  <c r="U204" i="1"/>
  <c r="S205" i="1"/>
  <c r="U205" i="1"/>
  <c r="S206" i="1"/>
  <c r="U206" i="1"/>
  <c r="S207" i="1"/>
  <c r="U207" i="1"/>
  <c r="S208" i="1"/>
  <c r="U208" i="1"/>
  <c r="S209" i="1"/>
  <c r="U209" i="1"/>
  <c r="S210" i="1"/>
  <c r="U210" i="1"/>
  <c r="S211" i="1"/>
  <c r="U211" i="1"/>
  <c r="S212" i="1"/>
  <c r="U212" i="1"/>
  <c r="S213" i="1"/>
  <c r="U213" i="1"/>
  <c r="S214" i="1"/>
  <c r="U214" i="1"/>
  <c r="S215" i="1"/>
  <c r="U215" i="1"/>
  <c r="S216" i="1"/>
  <c r="U216" i="1"/>
  <c r="S217" i="1"/>
  <c r="U217" i="1"/>
  <c r="S218" i="1"/>
  <c r="U218" i="1"/>
  <c r="S219" i="1"/>
  <c r="U219" i="1"/>
  <c r="S220" i="1"/>
  <c r="U220" i="1"/>
  <c r="S221" i="1"/>
  <c r="U221" i="1"/>
  <c r="S222" i="1"/>
  <c r="U222" i="1"/>
  <c r="S223" i="1"/>
  <c r="U223" i="1"/>
  <c r="S224" i="1"/>
  <c r="U224" i="1"/>
  <c r="S225" i="1"/>
  <c r="U225" i="1"/>
  <c r="S226" i="1"/>
  <c r="U226" i="1"/>
  <c r="S227" i="1"/>
  <c r="U227" i="1"/>
  <c r="S228" i="1"/>
  <c r="U228" i="1"/>
  <c r="S229" i="1"/>
  <c r="U229" i="1"/>
  <c r="S230" i="1"/>
  <c r="U230" i="1"/>
  <c r="S231" i="1"/>
  <c r="U231" i="1"/>
  <c r="S232" i="1"/>
  <c r="U232" i="1"/>
  <c r="S233" i="1"/>
  <c r="U233" i="1"/>
  <c r="S234" i="1"/>
  <c r="U234" i="1"/>
  <c r="S235" i="1"/>
  <c r="U235" i="1"/>
  <c r="S236" i="1"/>
  <c r="U236" i="1"/>
  <c r="S237" i="1"/>
  <c r="U237" i="1"/>
  <c r="S238" i="1"/>
  <c r="U238" i="1"/>
  <c r="S239" i="1"/>
  <c r="U239" i="1"/>
  <c r="S240" i="1"/>
  <c r="U240" i="1"/>
  <c r="S241" i="1"/>
  <c r="U241" i="1"/>
  <c r="S242" i="1"/>
  <c r="U242" i="1"/>
  <c r="S243" i="1"/>
  <c r="U243" i="1"/>
  <c r="S244" i="1"/>
  <c r="U244" i="1"/>
  <c r="S245" i="1"/>
  <c r="U245" i="1"/>
  <c r="S246" i="1"/>
  <c r="U246" i="1"/>
  <c r="S247" i="1"/>
  <c r="U247" i="1"/>
  <c r="S248" i="1"/>
  <c r="U248" i="1"/>
  <c r="S249" i="1"/>
  <c r="U249" i="1"/>
  <c r="S250" i="1"/>
  <c r="U250" i="1"/>
  <c r="S251" i="1"/>
  <c r="U251" i="1"/>
  <c r="S252" i="1"/>
  <c r="U252" i="1"/>
  <c r="S253" i="1"/>
  <c r="U253" i="1"/>
  <c r="S254" i="1"/>
  <c r="U254" i="1"/>
  <c r="S255" i="1"/>
  <c r="U255" i="1"/>
  <c r="S256" i="1"/>
  <c r="U256" i="1"/>
  <c r="S257" i="1"/>
  <c r="U257" i="1"/>
  <c r="S258" i="1"/>
  <c r="U258" i="1"/>
  <c r="S259" i="1"/>
  <c r="U259" i="1"/>
  <c r="S260" i="1"/>
  <c r="U260" i="1"/>
  <c r="S261" i="1"/>
  <c r="U261" i="1"/>
  <c r="S262" i="1"/>
  <c r="U262" i="1"/>
  <c r="S263" i="1"/>
  <c r="U263" i="1"/>
  <c r="S264" i="1"/>
  <c r="U264" i="1"/>
  <c r="S265" i="1"/>
  <c r="U265" i="1"/>
  <c r="S266" i="1"/>
  <c r="U266" i="1"/>
  <c r="S267" i="1"/>
  <c r="U267" i="1"/>
  <c r="S268" i="1"/>
  <c r="U268" i="1"/>
  <c r="S269" i="1"/>
  <c r="U269" i="1"/>
  <c r="S270" i="1"/>
  <c r="U270" i="1"/>
  <c r="S271" i="1"/>
  <c r="U271" i="1"/>
  <c r="S272" i="1"/>
  <c r="U272" i="1"/>
  <c r="S273" i="1"/>
  <c r="U273" i="1"/>
  <c r="S274" i="1"/>
  <c r="U274" i="1"/>
  <c r="S275" i="1"/>
  <c r="U275" i="1"/>
  <c r="S276" i="1"/>
  <c r="U276" i="1"/>
  <c r="S277" i="1"/>
  <c r="U277" i="1"/>
  <c r="S278" i="1"/>
  <c r="U278" i="1"/>
  <c r="S279" i="1"/>
  <c r="U279" i="1"/>
  <c r="S280" i="1"/>
  <c r="U280" i="1"/>
  <c r="S281" i="1"/>
  <c r="U281" i="1"/>
  <c r="S282" i="1"/>
  <c r="U282" i="1"/>
  <c r="S283" i="1"/>
  <c r="U283" i="1"/>
  <c r="S284" i="1"/>
  <c r="U284" i="1"/>
  <c r="S285" i="1"/>
  <c r="U285" i="1"/>
  <c r="S286" i="1"/>
  <c r="U286" i="1"/>
  <c r="S287" i="1"/>
  <c r="U287" i="1"/>
  <c r="S288" i="1"/>
  <c r="U288" i="1"/>
  <c r="S289" i="1"/>
  <c r="U289" i="1"/>
  <c r="S290" i="1"/>
  <c r="U290" i="1"/>
  <c r="S291" i="1"/>
  <c r="U291" i="1"/>
  <c r="S292" i="1"/>
  <c r="U292" i="1"/>
  <c r="S293" i="1"/>
  <c r="U293" i="1"/>
  <c r="S294" i="1"/>
  <c r="U294" i="1"/>
  <c r="S295" i="1"/>
  <c r="U295" i="1"/>
  <c r="S296" i="1"/>
  <c r="U296" i="1"/>
  <c r="S297" i="1"/>
  <c r="U297" i="1"/>
  <c r="S298" i="1"/>
  <c r="U298" i="1"/>
  <c r="S299" i="1"/>
  <c r="U299" i="1"/>
  <c r="S300" i="1"/>
  <c r="U300" i="1"/>
  <c r="S301" i="1"/>
  <c r="U301" i="1"/>
  <c r="S302" i="1"/>
  <c r="U302" i="1"/>
  <c r="S303" i="1"/>
  <c r="U303" i="1"/>
  <c r="S304" i="1"/>
  <c r="U304" i="1"/>
  <c r="S305" i="1"/>
  <c r="U305" i="1"/>
  <c r="S306" i="1"/>
  <c r="U306" i="1"/>
  <c r="S307" i="1"/>
  <c r="U307" i="1"/>
  <c r="S308" i="1"/>
  <c r="U308" i="1"/>
  <c r="S309" i="1"/>
  <c r="U309" i="1"/>
  <c r="S310" i="1"/>
  <c r="U310" i="1"/>
  <c r="S311" i="1"/>
  <c r="U311" i="1"/>
  <c r="S312" i="1"/>
  <c r="U312" i="1"/>
  <c r="S313" i="1"/>
  <c r="U313" i="1"/>
  <c r="S314" i="1"/>
  <c r="U314" i="1"/>
  <c r="S315" i="1"/>
  <c r="U315" i="1"/>
  <c r="S316" i="1"/>
  <c r="U316" i="1"/>
  <c r="S317" i="1"/>
  <c r="U317" i="1"/>
  <c r="S318" i="1"/>
  <c r="U318" i="1"/>
  <c r="S319" i="1"/>
  <c r="U319" i="1"/>
  <c r="S320" i="1"/>
  <c r="U320" i="1"/>
  <c r="S321" i="1"/>
  <c r="U321" i="1"/>
  <c r="S322" i="1"/>
  <c r="U322" i="1"/>
  <c r="S323" i="1"/>
  <c r="U323" i="1"/>
  <c r="S324" i="1"/>
  <c r="U324" i="1"/>
  <c r="S325" i="1"/>
  <c r="U325" i="1"/>
  <c r="S326" i="1"/>
  <c r="U326" i="1"/>
  <c r="S327" i="1"/>
  <c r="U327" i="1"/>
  <c r="S328" i="1"/>
  <c r="U328" i="1"/>
  <c r="S329" i="1"/>
  <c r="U329" i="1"/>
  <c r="S330" i="1"/>
  <c r="U330" i="1"/>
  <c r="S331" i="1"/>
  <c r="U331" i="1"/>
  <c r="S332" i="1"/>
  <c r="U332" i="1"/>
  <c r="S333" i="1"/>
  <c r="U333" i="1"/>
  <c r="S334" i="1"/>
  <c r="U334" i="1"/>
  <c r="S335" i="1"/>
  <c r="U335" i="1"/>
  <c r="S336" i="1"/>
  <c r="U336" i="1"/>
  <c r="S337" i="1"/>
  <c r="U337" i="1"/>
  <c r="S338" i="1"/>
  <c r="U338" i="1"/>
  <c r="S339" i="1"/>
  <c r="U339" i="1"/>
  <c r="S340" i="1"/>
  <c r="U340" i="1"/>
  <c r="S341" i="1"/>
  <c r="U341" i="1"/>
  <c r="S342" i="1"/>
  <c r="U342" i="1"/>
  <c r="S343" i="1"/>
  <c r="U343" i="1"/>
  <c r="S344" i="1"/>
  <c r="U344" i="1"/>
  <c r="S345" i="1"/>
  <c r="U345" i="1"/>
  <c r="S346" i="1"/>
  <c r="U346" i="1"/>
  <c r="S347" i="1"/>
  <c r="U347" i="1"/>
  <c r="S348" i="1"/>
  <c r="U348" i="1"/>
  <c r="S349" i="1"/>
  <c r="U349" i="1"/>
  <c r="S350" i="1"/>
  <c r="U350" i="1"/>
  <c r="S351" i="1"/>
  <c r="U351" i="1"/>
  <c r="S352" i="1"/>
  <c r="U352" i="1"/>
  <c r="S353" i="1"/>
  <c r="U353" i="1"/>
  <c r="S354" i="1"/>
  <c r="U354" i="1"/>
  <c r="S355" i="1"/>
  <c r="U355" i="1"/>
  <c r="S356" i="1"/>
  <c r="U356" i="1"/>
  <c r="S357" i="1"/>
  <c r="U357" i="1"/>
  <c r="S358" i="1"/>
  <c r="U358" i="1"/>
  <c r="S359" i="1"/>
  <c r="U359" i="1"/>
  <c r="S360" i="1"/>
  <c r="U360" i="1"/>
  <c r="S361" i="1"/>
  <c r="U361" i="1"/>
  <c r="S362" i="1"/>
  <c r="U362" i="1"/>
  <c r="S363" i="1"/>
  <c r="U363" i="1"/>
  <c r="S364" i="1"/>
  <c r="U364" i="1"/>
  <c r="S365" i="1"/>
  <c r="U365" i="1"/>
  <c r="S366" i="1"/>
  <c r="U366" i="1"/>
  <c r="S367" i="1"/>
  <c r="U367" i="1"/>
  <c r="S368" i="1"/>
  <c r="U368" i="1"/>
  <c r="S369" i="1"/>
  <c r="U369" i="1"/>
  <c r="S370" i="1"/>
  <c r="U370" i="1"/>
  <c r="S371" i="1"/>
  <c r="U371" i="1"/>
  <c r="S372" i="1"/>
  <c r="U372" i="1"/>
  <c r="S373" i="1"/>
  <c r="U373" i="1"/>
  <c r="S374" i="1"/>
  <c r="U374" i="1"/>
  <c r="S375" i="1"/>
  <c r="U375" i="1"/>
  <c r="S376" i="1"/>
  <c r="U376" i="1"/>
  <c r="S377" i="1"/>
  <c r="U377" i="1"/>
  <c r="S378" i="1"/>
  <c r="U378" i="1"/>
  <c r="S379" i="1"/>
  <c r="U379" i="1"/>
  <c r="S380" i="1"/>
  <c r="U380" i="1"/>
  <c r="S381" i="1"/>
  <c r="U381" i="1"/>
  <c r="S382" i="1"/>
  <c r="U382" i="1"/>
  <c r="S383" i="1"/>
  <c r="U383" i="1"/>
  <c r="S384" i="1"/>
  <c r="U384" i="1"/>
  <c r="S385" i="1"/>
  <c r="U385" i="1"/>
  <c r="S386" i="1"/>
  <c r="U386" i="1"/>
  <c r="S387" i="1"/>
  <c r="U387" i="1"/>
  <c r="S388" i="1"/>
  <c r="U388" i="1"/>
  <c r="S389" i="1"/>
  <c r="U389" i="1"/>
  <c r="S390" i="1"/>
  <c r="U390" i="1"/>
  <c r="S391" i="1"/>
  <c r="U391" i="1"/>
  <c r="S392" i="1"/>
  <c r="U392" i="1"/>
  <c r="S393" i="1"/>
  <c r="U393" i="1"/>
  <c r="S394" i="1"/>
  <c r="U394" i="1"/>
  <c r="S395" i="1"/>
  <c r="U395" i="1"/>
  <c r="S396" i="1"/>
  <c r="U396" i="1"/>
  <c r="S397" i="1"/>
  <c r="U397" i="1"/>
  <c r="S398" i="1"/>
  <c r="U398" i="1"/>
  <c r="S399" i="1"/>
  <c r="U399" i="1"/>
  <c r="S400" i="1"/>
  <c r="U400" i="1"/>
  <c r="S401" i="1"/>
  <c r="U401" i="1"/>
  <c r="S402" i="1"/>
  <c r="U402" i="1"/>
  <c r="S403" i="1"/>
  <c r="U403" i="1"/>
  <c r="S404" i="1"/>
  <c r="U404" i="1"/>
  <c r="S405" i="1"/>
  <c r="U405" i="1"/>
  <c r="S406" i="1"/>
  <c r="U406" i="1"/>
  <c r="S407" i="1"/>
  <c r="U407" i="1"/>
  <c r="S408" i="1"/>
  <c r="U408" i="1"/>
  <c r="S409" i="1"/>
  <c r="U409" i="1"/>
  <c r="S410" i="1"/>
  <c r="U410" i="1"/>
  <c r="S411" i="1"/>
  <c r="U411" i="1"/>
  <c r="S412" i="1"/>
  <c r="U412" i="1"/>
  <c r="S413" i="1"/>
  <c r="U413" i="1"/>
  <c r="S414" i="1"/>
  <c r="U414" i="1"/>
  <c r="S415" i="1"/>
  <c r="U415" i="1"/>
  <c r="S416" i="1"/>
  <c r="U416" i="1"/>
  <c r="S417" i="1"/>
  <c r="U417" i="1"/>
  <c r="S418" i="1"/>
  <c r="U418" i="1"/>
  <c r="S419" i="1"/>
  <c r="U419" i="1"/>
  <c r="S420" i="1"/>
  <c r="U420" i="1"/>
  <c r="S421" i="1"/>
  <c r="U421" i="1"/>
  <c r="S422" i="1"/>
  <c r="U422" i="1"/>
  <c r="S423" i="1"/>
  <c r="U423" i="1"/>
  <c r="S424" i="1"/>
  <c r="U424" i="1"/>
  <c r="S425" i="1"/>
  <c r="U425" i="1"/>
  <c r="S426" i="1"/>
  <c r="U426" i="1"/>
  <c r="S427" i="1"/>
  <c r="U427" i="1"/>
  <c r="S428" i="1"/>
  <c r="U428" i="1"/>
  <c r="S429" i="1"/>
  <c r="U429" i="1"/>
  <c r="S430" i="1"/>
  <c r="U430" i="1"/>
  <c r="S431" i="1"/>
  <c r="U431" i="1"/>
  <c r="S432" i="1"/>
  <c r="U432" i="1"/>
  <c r="S433" i="1"/>
  <c r="U433" i="1"/>
  <c r="S434" i="1"/>
  <c r="U434" i="1"/>
  <c r="S435" i="1"/>
  <c r="U435" i="1"/>
  <c r="S436" i="1"/>
  <c r="U436" i="1"/>
  <c r="S437" i="1"/>
  <c r="U437" i="1"/>
  <c r="S438" i="1"/>
  <c r="U438" i="1"/>
  <c r="S439" i="1"/>
  <c r="U439" i="1"/>
  <c r="S440" i="1"/>
  <c r="U440" i="1"/>
  <c r="S441" i="1"/>
  <c r="U441" i="1"/>
  <c r="S442" i="1"/>
  <c r="U442" i="1"/>
  <c r="S443" i="1"/>
  <c r="U443" i="1"/>
  <c r="S444" i="1"/>
  <c r="U444" i="1"/>
  <c r="S445" i="1"/>
  <c r="U445" i="1"/>
  <c r="S446" i="1"/>
  <c r="U446" i="1"/>
  <c r="S447" i="1"/>
  <c r="U447" i="1"/>
  <c r="S448" i="1"/>
  <c r="U448" i="1"/>
  <c r="S449" i="1"/>
  <c r="U449" i="1"/>
  <c r="S450" i="1"/>
  <c r="U450" i="1"/>
  <c r="S451" i="1"/>
  <c r="U451" i="1"/>
  <c r="S452" i="1"/>
  <c r="U452" i="1"/>
  <c r="S453" i="1"/>
  <c r="U453" i="1"/>
  <c r="S454" i="1"/>
  <c r="U454" i="1"/>
  <c r="S455" i="1"/>
  <c r="U455" i="1"/>
  <c r="S456" i="1"/>
  <c r="U456" i="1"/>
  <c r="S457" i="1"/>
  <c r="U457" i="1"/>
  <c r="S458" i="1"/>
  <c r="U458" i="1"/>
  <c r="S459" i="1"/>
  <c r="U459" i="1"/>
  <c r="S460" i="1"/>
  <c r="U460" i="1"/>
  <c r="S461" i="1"/>
  <c r="U461" i="1"/>
  <c r="S462" i="1"/>
  <c r="U462" i="1"/>
  <c r="S463" i="1"/>
  <c r="U463" i="1"/>
  <c r="S464" i="1"/>
  <c r="U464" i="1"/>
  <c r="S465" i="1"/>
  <c r="U465" i="1"/>
  <c r="S466" i="1"/>
  <c r="U466" i="1"/>
  <c r="S467" i="1"/>
  <c r="U467" i="1"/>
  <c r="S468" i="1"/>
  <c r="U468" i="1"/>
  <c r="S469" i="1"/>
  <c r="U469" i="1"/>
  <c r="S470" i="1"/>
  <c r="U470" i="1"/>
  <c r="S471" i="1"/>
  <c r="U471" i="1"/>
  <c r="S472" i="1"/>
  <c r="U472" i="1"/>
  <c r="S473" i="1"/>
  <c r="U473" i="1"/>
  <c r="S474" i="1"/>
  <c r="U474" i="1"/>
  <c r="S475" i="1"/>
  <c r="U475" i="1"/>
  <c r="S476" i="1"/>
  <c r="U476" i="1"/>
  <c r="S477" i="1"/>
  <c r="U477" i="1"/>
  <c r="S478" i="1"/>
  <c r="U478" i="1"/>
  <c r="S479" i="1"/>
  <c r="U479" i="1"/>
  <c r="S480" i="1"/>
  <c r="U480" i="1"/>
  <c r="S481" i="1"/>
  <c r="U481" i="1"/>
  <c r="S482" i="1"/>
  <c r="U482" i="1"/>
  <c r="S483" i="1"/>
  <c r="U483" i="1"/>
  <c r="S484" i="1"/>
  <c r="U484" i="1"/>
  <c r="S485" i="1"/>
  <c r="U485" i="1"/>
  <c r="S486" i="1"/>
  <c r="U486" i="1"/>
  <c r="S487" i="1"/>
  <c r="U487" i="1"/>
  <c r="S488" i="1"/>
  <c r="U488" i="1"/>
  <c r="S489" i="1"/>
  <c r="U489" i="1"/>
  <c r="S490" i="1"/>
  <c r="U490" i="1"/>
  <c r="S491" i="1"/>
  <c r="U491" i="1"/>
  <c r="S492" i="1"/>
  <c r="U492" i="1"/>
  <c r="S493" i="1"/>
  <c r="U493" i="1"/>
  <c r="S494" i="1"/>
  <c r="U494" i="1"/>
  <c r="S495" i="1"/>
  <c r="U495" i="1"/>
  <c r="S496" i="1"/>
  <c r="U496" i="1"/>
  <c r="S497" i="1"/>
  <c r="U497" i="1"/>
  <c r="S498" i="1"/>
  <c r="U498" i="1"/>
  <c r="S499" i="1"/>
  <c r="U499" i="1"/>
  <c r="S500" i="1"/>
  <c r="U500" i="1"/>
  <c r="S501" i="1"/>
  <c r="U501" i="1"/>
  <c r="S502" i="1"/>
  <c r="U502" i="1"/>
  <c r="S503" i="1"/>
  <c r="U503" i="1"/>
  <c r="S504" i="1"/>
  <c r="U504" i="1"/>
  <c r="S505" i="1"/>
  <c r="U505" i="1"/>
  <c r="S506" i="1"/>
  <c r="U506" i="1"/>
  <c r="S507" i="1"/>
  <c r="U507" i="1"/>
  <c r="S508" i="1"/>
  <c r="U508" i="1"/>
  <c r="S509" i="1"/>
  <c r="U509" i="1"/>
  <c r="S510" i="1"/>
  <c r="U510" i="1"/>
  <c r="S511" i="1"/>
  <c r="U511" i="1"/>
  <c r="S512" i="1"/>
  <c r="U512" i="1"/>
  <c r="S513" i="1"/>
  <c r="U513" i="1"/>
  <c r="S514" i="1"/>
  <c r="U514" i="1"/>
  <c r="S515" i="1"/>
  <c r="U515" i="1"/>
  <c r="S516" i="1"/>
  <c r="U516" i="1"/>
  <c r="S517" i="1"/>
  <c r="U517" i="1"/>
  <c r="S518" i="1"/>
  <c r="U518" i="1"/>
  <c r="S519" i="1"/>
  <c r="U519" i="1"/>
  <c r="S520" i="1"/>
  <c r="U520" i="1"/>
  <c r="S521" i="1"/>
  <c r="U521" i="1"/>
  <c r="S522" i="1"/>
  <c r="U522" i="1"/>
  <c r="S523" i="1"/>
  <c r="U523" i="1"/>
  <c r="S524" i="1"/>
  <c r="U524" i="1"/>
  <c r="S525" i="1"/>
  <c r="U525" i="1"/>
  <c r="S526" i="1"/>
  <c r="U526" i="1"/>
  <c r="S527" i="1"/>
  <c r="U527" i="1"/>
  <c r="S528" i="1"/>
  <c r="U528" i="1"/>
  <c r="S529" i="1"/>
  <c r="U529" i="1"/>
  <c r="S530" i="1"/>
  <c r="U530" i="1"/>
  <c r="S531" i="1"/>
  <c r="U531" i="1"/>
  <c r="S532" i="1"/>
  <c r="U532" i="1"/>
  <c r="S533" i="1"/>
  <c r="U533" i="1"/>
  <c r="S534" i="1"/>
  <c r="U534" i="1"/>
  <c r="S535" i="1"/>
  <c r="U535" i="1"/>
  <c r="S536" i="1"/>
  <c r="U536" i="1"/>
  <c r="S537" i="1"/>
  <c r="U537" i="1"/>
  <c r="S538" i="1"/>
  <c r="U538" i="1"/>
  <c r="S539" i="1"/>
  <c r="U539" i="1"/>
  <c r="S540" i="1"/>
  <c r="U540" i="1"/>
  <c r="S541" i="1"/>
  <c r="U541" i="1"/>
  <c r="S542" i="1"/>
  <c r="U542" i="1"/>
  <c r="S543" i="1"/>
  <c r="U543" i="1"/>
  <c r="S544" i="1"/>
  <c r="U544" i="1"/>
  <c r="S545" i="1"/>
  <c r="U545" i="1"/>
  <c r="S546" i="1"/>
  <c r="U546" i="1"/>
  <c r="S547" i="1"/>
  <c r="U547" i="1"/>
  <c r="S548" i="1"/>
  <c r="U548" i="1"/>
  <c r="S549" i="1"/>
  <c r="U549" i="1"/>
  <c r="S550" i="1"/>
  <c r="U550" i="1"/>
  <c r="S551" i="1"/>
  <c r="U551" i="1"/>
  <c r="S552" i="1"/>
  <c r="U552" i="1"/>
  <c r="S553" i="1"/>
  <c r="U553" i="1"/>
  <c r="S554" i="1"/>
  <c r="U554" i="1"/>
  <c r="S555" i="1"/>
  <c r="U555" i="1"/>
  <c r="S556" i="1"/>
  <c r="U556" i="1"/>
  <c r="S557" i="1"/>
  <c r="U557" i="1"/>
  <c r="S558" i="1"/>
  <c r="U558" i="1"/>
  <c r="S559" i="1"/>
  <c r="U559" i="1"/>
  <c r="S560" i="1"/>
  <c r="U560" i="1"/>
  <c r="S561" i="1"/>
  <c r="U561" i="1"/>
  <c r="S562" i="1"/>
  <c r="U562" i="1"/>
  <c r="S563" i="1"/>
  <c r="U563" i="1"/>
  <c r="S564" i="1"/>
  <c r="U564" i="1"/>
  <c r="S565" i="1"/>
  <c r="U565" i="1"/>
  <c r="S566" i="1"/>
  <c r="U566" i="1"/>
  <c r="S567" i="1"/>
  <c r="U567" i="1"/>
  <c r="S568" i="1"/>
  <c r="U568" i="1"/>
  <c r="S569" i="1"/>
  <c r="U569" i="1"/>
  <c r="S570" i="1"/>
  <c r="U570" i="1"/>
  <c r="S571" i="1"/>
  <c r="U571" i="1"/>
  <c r="S572" i="1"/>
  <c r="U572" i="1"/>
  <c r="S573" i="1"/>
  <c r="U573" i="1"/>
  <c r="S574" i="1"/>
  <c r="U574" i="1"/>
  <c r="S575" i="1"/>
  <c r="U575" i="1"/>
  <c r="S576" i="1"/>
  <c r="U576" i="1"/>
  <c r="S577" i="1"/>
  <c r="U577" i="1"/>
  <c r="S578" i="1"/>
  <c r="U578" i="1"/>
  <c r="S579" i="1"/>
  <c r="U579" i="1"/>
  <c r="S580" i="1"/>
  <c r="U580" i="1"/>
  <c r="S581" i="1"/>
  <c r="U581" i="1"/>
  <c r="S582" i="1"/>
  <c r="U582" i="1"/>
  <c r="S583" i="1"/>
  <c r="U583" i="1"/>
  <c r="S584" i="1"/>
  <c r="U584" i="1"/>
  <c r="S585" i="1"/>
  <c r="U585" i="1"/>
  <c r="S586" i="1"/>
  <c r="U586" i="1"/>
  <c r="S587" i="1"/>
  <c r="U587" i="1"/>
  <c r="S588" i="1"/>
  <c r="U588" i="1"/>
  <c r="S589" i="1"/>
  <c r="U589" i="1"/>
  <c r="S590" i="1"/>
  <c r="U590" i="1"/>
  <c r="S591" i="1"/>
  <c r="U591" i="1"/>
  <c r="S592" i="1"/>
  <c r="U592" i="1"/>
  <c r="S593" i="1"/>
  <c r="U593" i="1"/>
  <c r="S594" i="1"/>
  <c r="U594" i="1"/>
  <c r="S595" i="1"/>
  <c r="U595" i="1"/>
  <c r="S596" i="1"/>
  <c r="U596" i="1"/>
  <c r="S597" i="1"/>
  <c r="U597" i="1"/>
  <c r="S598" i="1"/>
  <c r="U598" i="1"/>
  <c r="S599" i="1"/>
  <c r="U599" i="1"/>
  <c r="S600" i="1"/>
  <c r="U600" i="1"/>
  <c r="S601" i="1"/>
  <c r="U601" i="1"/>
  <c r="S602" i="1"/>
  <c r="U602" i="1"/>
  <c r="S603" i="1"/>
  <c r="U603" i="1"/>
  <c r="S604" i="1"/>
  <c r="U604" i="1"/>
  <c r="S605" i="1"/>
  <c r="U605" i="1"/>
  <c r="S606" i="1"/>
  <c r="U606" i="1"/>
  <c r="S607" i="1"/>
  <c r="U607" i="1"/>
  <c r="S608" i="1"/>
  <c r="U608" i="1"/>
  <c r="S609" i="1"/>
  <c r="U609" i="1"/>
  <c r="S610" i="1"/>
  <c r="U610" i="1"/>
  <c r="S611" i="1"/>
  <c r="U611" i="1"/>
  <c r="S612" i="1"/>
  <c r="U612" i="1"/>
  <c r="S613" i="1"/>
  <c r="U613" i="1"/>
  <c r="S614" i="1"/>
  <c r="U614" i="1"/>
  <c r="S615" i="1"/>
  <c r="U615" i="1"/>
  <c r="S616" i="1"/>
  <c r="U616" i="1"/>
  <c r="S617" i="1"/>
  <c r="U617" i="1"/>
  <c r="S618" i="1"/>
  <c r="U618" i="1"/>
  <c r="S619" i="1"/>
  <c r="U619" i="1"/>
  <c r="S620" i="1"/>
  <c r="U620" i="1"/>
  <c r="S621" i="1"/>
  <c r="U621" i="1"/>
  <c r="S622" i="1"/>
  <c r="U622" i="1"/>
  <c r="S623" i="1"/>
  <c r="U623" i="1"/>
  <c r="S624" i="1"/>
  <c r="U624" i="1"/>
  <c r="S625" i="1"/>
  <c r="U625" i="1"/>
  <c r="S626" i="1"/>
  <c r="U626" i="1"/>
  <c r="S627" i="1"/>
  <c r="U627" i="1"/>
  <c r="S628" i="1"/>
  <c r="U628" i="1"/>
  <c r="S629" i="1"/>
  <c r="U629" i="1"/>
  <c r="S630" i="1"/>
  <c r="U630" i="1"/>
  <c r="S631" i="1"/>
  <c r="U631" i="1"/>
  <c r="S632" i="1"/>
  <c r="U632" i="1"/>
  <c r="S633" i="1"/>
  <c r="U633" i="1"/>
  <c r="S634" i="1"/>
  <c r="U634" i="1"/>
  <c r="S635" i="1"/>
  <c r="U635" i="1"/>
  <c r="S636" i="1"/>
  <c r="U636" i="1"/>
  <c r="S637" i="1"/>
  <c r="U637" i="1"/>
  <c r="S638" i="1"/>
  <c r="U638" i="1"/>
  <c r="S639" i="1"/>
  <c r="U639" i="1"/>
  <c r="S640" i="1"/>
  <c r="U640" i="1"/>
  <c r="S641" i="1"/>
  <c r="U641" i="1"/>
  <c r="S642" i="1"/>
  <c r="U642" i="1"/>
  <c r="S643" i="1"/>
  <c r="U643" i="1"/>
  <c r="S644" i="1"/>
  <c r="U644" i="1"/>
  <c r="S645" i="1"/>
  <c r="U645" i="1"/>
  <c r="S646" i="1"/>
  <c r="U646" i="1"/>
  <c r="S647" i="1"/>
  <c r="U647" i="1"/>
  <c r="S648" i="1"/>
  <c r="U648" i="1"/>
  <c r="S649" i="1"/>
  <c r="U649" i="1"/>
  <c r="S650" i="1"/>
  <c r="U650" i="1"/>
  <c r="S651" i="1"/>
  <c r="U651" i="1"/>
  <c r="S652" i="1"/>
  <c r="U652" i="1"/>
  <c r="S653" i="1"/>
  <c r="U653" i="1"/>
  <c r="S654" i="1"/>
  <c r="U654" i="1"/>
  <c r="S655" i="1"/>
  <c r="U655" i="1"/>
  <c r="S656" i="1"/>
  <c r="U656" i="1"/>
  <c r="S657" i="1"/>
  <c r="U657" i="1"/>
  <c r="S658" i="1"/>
  <c r="U658" i="1"/>
  <c r="S659" i="1"/>
  <c r="U659" i="1"/>
  <c r="S660" i="1"/>
  <c r="U660" i="1"/>
  <c r="S661" i="1"/>
  <c r="U661" i="1"/>
  <c r="S662" i="1"/>
  <c r="U662" i="1"/>
  <c r="S663" i="1"/>
  <c r="U663" i="1"/>
  <c r="S664" i="1"/>
  <c r="U664" i="1"/>
  <c r="S665" i="1"/>
  <c r="U665" i="1"/>
  <c r="S666" i="1"/>
  <c r="U666" i="1"/>
  <c r="S667" i="1"/>
  <c r="U667" i="1"/>
  <c r="S668" i="1"/>
  <c r="U668" i="1"/>
  <c r="S669" i="1"/>
  <c r="U669" i="1"/>
  <c r="S670" i="1"/>
  <c r="U670" i="1"/>
  <c r="S671" i="1"/>
  <c r="U671" i="1"/>
  <c r="S672" i="1"/>
  <c r="U672" i="1"/>
  <c r="S673" i="1"/>
  <c r="U673" i="1"/>
  <c r="S674" i="1"/>
  <c r="U674" i="1"/>
  <c r="S675" i="1"/>
  <c r="U675" i="1"/>
  <c r="S676" i="1"/>
  <c r="U676" i="1"/>
  <c r="S677" i="1"/>
  <c r="U677" i="1"/>
  <c r="S678" i="1"/>
  <c r="U678" i="1"/>
  <c r="S679" i="1"/>
  <c r="U679" i="1"/>
  <c r="S680" i="1"/>
  <c r="U680" i="1"/>
  <c r="S681" i="1"/>
  <c r="U681" i="1"/>
  <c r="S682" i="1"/>
  <c r="U682" i="1"/>
  <c r="S683" i="1"/>
  <c r="U683" i="1"/>
  <c r="S684" i="1"/>
  <c r="U684" i="1"/>
  <c r="S685" i="1"/>
  <c r="U685" i="1"/>
  <c r="S686" i="1"/>
  <c r="U686" i="1"/>
  <c r="S687" i="1"/>
  <c r="U687" i="1"/>
  <c r="S688" i="1"/>
  <c r="U688" i="1"/>
  <c r="S689" i="1"/>
  <c r="U689" i="1"/>
  <c r="S690" i="1"/>
  <c r="U690" i="1"/>
  <c r="S691" i="1"/>
  <c r="U691" i="1"/>
  <c r="S692" i="1"/>
  <c r="U692" i="1"/>
  <c r="S693" i="1"/>
  <c r="U693" i="1"/>
  <c r="S694" i="1"/>
  <c r="U694" i="1"/>
  <c r="S695" i="1"/>
  <c r="U695" i="1"/>
  <c r="S696" i="1"/>
  <c r="U696" i="1"/>
  <c r="S697" i="1"/>
  <c r="U697" i="1"/>
  <c r="S698" i="1"/>
  <c r="U698" i="1"/>
  <c r="S699" i="1"/>
  <c r="U699" i="1"/>
  <c r="S700" i="1"/>
  <c r="U700" i="1"/>
  <c r="S701" i="1"/>
  <c r="U701" i="1"/>
  <c r="S702" i="1"/>
  <c r="U702" i="1"/>
  <c r="S703" i="1"/>
  <c r="U703" i="1"/>
  <c r="S704" i="1"/>
  <c r="U704" i="1"/>
  <c r="S705" i="1"/>
  <c r="U705" i="1"/>
  <c r="S706" i="1"/>
  <c r="U706" i="1"/>
  <c r="S707" i="1"/>
  <c r="U707" i="1"/>
  <c r="S708" i="1"/>
  <c r="U708" i="1"/>
  <c r="S709" i="1"/>
  <c r="U709" i="1"/>
  <c r="S710" i="1"/>
  <c r="U710" i="1"/>
  <c r="S711" i="1"/>
  <c r="U711" i="1"/>
  <c r="S712" i="1"/>
  <c r="U712" i="1"/>
  <c r="S713" i="1"/>
  <c r="U713" i="1"/>
  <c r="S714" i="1"/>
  <c r="U714" i="1"/>
  <c r="S715" i="1"/>
  <c r="U715" i="1"/>
  <c r="S716" i="1"/>
  <c r="U716" i="1"/>
  <c r="S717" i="1"/>
  <c r="U717" i="1"/>
  <c r="S718" i="1"/>
  <c r="U718" i="1"/>
  <c r="S719" i="1"/>
  <c r="U719" i="1"/>
  <c r="S720" i="1"/>
  <c r="U720" i="1"/>
  <c r="S721" i="1"/>
  <c r="U721" i="1"/>
  <c r="S722" i="1"/>
  <c r="U722" i="1"/>
  <c r="S723" i="1"/>
  <c r="U723" i="1"/>
  <c r="S724" i="1"/>
  <c r="U724" i="1"/>
  <c r="S725" i="1"/>
  <c r="U725" i="1"/>
  <c r="S726" i="1"/>
  <c r="U726" i="1"/>
  <c r="S727" i="1"/>
  <c r="U727" i="1"/>
  <c r="S728" i="1"/>
  <c r="U728" i="1"/>
  <c r="S729" i="1"/>
  <c r="U729" i="1"/>
  <c r="S730" i="1"/>
  <c r="U730" i="1"/>
  <c r="S731" i="1"/>
  <c r="U731" i="1"/>
  <c r="S732" i="1"/>
  <c r="U732" i="1"/>
  <c r="S733" i="1"/>
  <c r="U733" i="1"/>
  <c r="S734" i="1"/>
  <c r="U734" i="1"/>
  <c r="S735" i="1"/>
  <c r="U735" i="1"/>
  <c r="S736" i="1"/>
  <c r="U736" i="1"/>
  <c r="S737" i="1"/>
  <c r="U737" i="1"/>
  <c r="S738" i="1"/>
  <c r="U738" i="1"/>
  <c r="S739" i="1"/>
  <c r="U739" i="1"/>
  <c r="S740" i="1"/>
  <c r="U740" i="1"/>
  <c r="S741" i="1"/>
  <c r="U741" i="1"/>
  <c r="S742" i="1"/>
  <c r="U742" i="1"/>
  <c r="S743" i="1"/>
  <c r="U743" i="1"/>
  <c r="S744" i="1"/>
  <c r="U744" i="1"/>
  <c r="S745" i="1"/>
  <c r="U745" i="1"/>
  <c r="S746" i="1"/>
  <c r="U746" i="1"/>
  <c r="S747" i="1"/>
  <c r="U747" i="1"/>
  <c r="S748" i="1"/>
  <c r="U748" i="1"/>
  <c r="S749" i="1"/>
  <c r="U749" i="1"/>
  <c r="S750" i="1"/>
  <c r="U750" i="1"/>
  <c r="S751" i="1"/>
  <c r="U751" i="1"/>
  <c r="S752" i="1"/>
  <c r="U752" i="1"/>
  <c r="S753" i="1"/>
  <c r="U753" i="1"/>
  <c r="S754" i="1"/>
  <c r="U754" i="1"/>
  <c r="S755" i="1"/>
  <c r="U755" i="1"/>
  <c r="S756" i="1"/>
  <c r="U756" i="1"/>
  <c r="S757" i="1"/>
  <c r="U757" i="1"/>
  <c r="S758" i="1"/>
  <c r="U758" i="1"/>
  <c r="S759" i="1"/>
  <c r="U759" i="1"/>
  <c r="S760" i="1"/>
  <c r="U760" i="1"/>
  <c r="S761" i="1"/>
  <c r="U761" i="1"/>
  <c r="S762" i="1"/>
  <c r="U762" i="1"/>
  <c r="S763" i="1"/>
  <c r="U763" i="1"/>
  <c r="S764" i="1"/>
  <c r="U764" i="1"/>
  <c r="S765" i="1"/>
  <c r="U765" i="1"/>
  <c r="S766" i="1"/>
  <c r="U766" i="1"/>
  <c r="S767" i="1"/>
  <c r="U767" i="1"/>
  <c r="S768" i="1"/>
  <c r="U768" i="1"/>
  <c r="S769" i="1"/>
  <c r="U769" i="1"/>
  <c r="S770" i="1"/>
  <c r="U770" i="1"/>
  <c r="S771" i="1"/>
  <c r="U771" i="1"/>
  <c r="S772" i="1"/>
  <c r="U772" i="1"/>
  <c r="S773" i="1"/>
  <c r="U773" i="1"/>
  <c r="S774" i="1"/>
  <c r="U774" i="1"/>
  <c r="S775" i="1"/>
  <c r="U775" i="1"/>
  <c r="S776" i="1"/>
  <c r="U776" i="1"/>
  <c r="S777" i="1"/>
  <c r="U777" i="1"/>
  <c r="S778" i="1"/>
  <c r="U778" i="1"/>
  <c r="S779" i="1"/>
  <c r="U779" i="1"/>
  <c r="S780" i="1"/>
  <c r="U780" i="1"/>
  <c r="S781" i="1"/>
  <c r="U781" i="1"/>
  <c r="S782" i="1"/>
  <c r="U782" i="1"/>
  <c r="S783" i="1"/>
  <c r="U783" i="1"/>
  <c r="S784" i="1"/>
  <c r="U784" i="1"/>
  <c r="S785" i="1"/>
  <c r="U785" i="1"/>
  <c r="S786" i="1"/>
  <c r="U786" i="1"/>
  <c r="S787" i="1"/>
  <c r="U787" i="1"/>
  <c r="S788" i="1"/>
  <c r="U788" i="1"/>
  <c r="S789" i="1"/>
  <c r="U789" i="1"/>
  <c r="S790" i="1"/>
  <c r="U790" i="1"/>
  <c r="S791" i="1"/>
  <c r="U791" i="1"/>
  <c r="S792" i="1"/>
  <c r="U792" i="1"/>
  <c r="S793" i="1"/>
  <c r="U793" i="1"/>
  <c r="S794" i="1"/>
  <c r="U794" i="1"/>
  <c r="S795" i="1"/>
  <c r="U795" i="1"/>
  <c r="S796" i="1"/>
  <c r="U796" i="1"/>
  <c r="S797" i="1"/>
  <c r="U797" i="1"/>
  <c r="S798" i="1"/>
  <c r="U798" i="1"/>
  <c r="S799" i="1"/>
  <c r="U799" i="1"/>
  <c r="S800" i="1"/>
  <c r="U800" i="1"/>
  <c r="S801" i="1"/>
  <c r="U801" i="1"/>
  <c r="S802" i="1"/>
  <c r="U802" i="1"/>
  <c r="S803" i="1"/>
  <c r="U803" i="1"/>
  <c r="S804" i="1"/>
  <c r="U804" i="1"/>
  <c r="S805" i="1"/>
  <c r="U805" i="1"/>
  <c r="S806" i="1"/>
  <c r="U806" i="1"/>
  <c r="S807" i="1"/>
  <c r="U807" i="1"/>
  <c r="S808" i="1"/>
  <c r="U808" i="1"/>
  <c r="S809" i="1"/>
  <c r="U809" i="1"/>
  <c r="S810" i="1"/>
  <c r="U810" i="1"/>
  <c r="S811" i="1"/>
  <c r="U811" i="1"/>
  <c r="S812" i="1"/>
  <c r="U812" i="1"/>
  <c r="S813" i="1"/>
  <c r="U813" i="1"/>
  <c r="S814" i="1"/>
  <c r="U814" i="1"/>
  <c r="S815" i="1"/>
  <c r="U815" i="1"/>
  <c r="S816" i="1"/>
  <c r="U816" i="1"/>
  <c r="S817" i="1"/>
  <c r="U817" i="1"/>
  <c r="S818" i="1"/>
  <c r="U818" i="1"/>
  <c r="S819" i="1"/>
  <c r="U819" i="1"/>
  <c r="S820" i="1"/>
  <c r="U820" i="1"/>
  <c r="S821" i="1"/>
  <c r="U821" i="1"/>
  <c r="S822" i="1"/>
  <c r="U822" i="1"/>
  <c r="S823" i="1"/>
  <c r="U823" i="1"/>
  <c r="S824" i="1"/>
  <c r="U824" i="1"/>
  <c r="S825" i="1"/>
  <c r="U825" i="1"/>
  <c r="S826" i="1"/>
  <c r="U826" i="1"/>
  <c r="S827" i="1"/>
  <c r="U827" i="1"/>
  <c r="S828" i="1"/>
  <c r="U828" i="1"/>
  <c r="S829" i="1"/>
  <c r="U829" i="1"/>
  <c r="S830" i="1"/>
  <c r="U830" i="1"/>
  <c r="S831" i="1"/>
  <c r="U831" i="1"/>
  <c r="S832" i="1"/>
  <c r="U832" i="1"/>
  <c r="S833" i="1"/>
  <c r="U833" i="1"/>
  <c r="S834" i="1"/>
  <c r="U834" i="1"/>
  <c r="S835" i="1"/>
  <c r="U835" i="1"/>
  <c r="S836" i="1"/>
  <c r="U836" i="1"/>
  <c r="S837" i="1"/>
  <c r="U837" i="1"/>
  <c r="S838" i="1"/>
  <c r="U838" i="1"/>
  <c r="S839" i="1"/>
  <c r="U839" i="1"/>
  <c r="S840" i="1"/>
  <c r="U840" i="1"/>
  <c r="S841" i="1"/>
  <c r="U841" i="1"/>
  <c r="S842" i="1"/>
  <c r="U842" i="1"/>
  <c r="S843" i="1"/>
  <c r="U843" i="1"/>
  <c r="S844" i="1"/>
  <c r="U844" i="1"/>
  <c r="S845" i="1"/>
  <c r="U845" i="1"/>
  <c r="S846" i="1"/>
  <c r="U846" i="1"/>
  <c r="S847" i="1"/>
  <c r="U847" i="1"/>
  <c r="S848" i="1"/>
  <c r="U848" i="1"/>
  <c r="S849" i="1"/>
  <c r="U849" i="1"/>
  <c r="S850" i="1"/>
  <c r="U850" i="1"/>
  <c r="S851" i="1"/>
  <c r="U851" i="1"/>
  <c r="S852" i="1"/>
  <c r="U852" i="1"/>
  <c r="S853" i="1"/>
  <c r="U853" i="1"/>
  <c r="S854" i="1"/>
  <c r="U854" i="1"/>
  <c r="S855" i="1"/>
  <c r="U855" i="1"/>
  <c r="S856" i="1"/>
  <c r="U856" i="1"/>
  <c r="S857" i="1"/>
  <c r="U857" i="1"/>
  <c r="S858" i="1"/>
  <c r="U858" i="1"/>
  <c r="S859" i="1"/>
  <c r="U859" i="1"/>
  <c r="S860" i="1"/>
  <c r="U860" i="1"/>
  <c r="S861" i="1"/>
  <c r="U861" i="1"/>
  <c r="S862" i="1"/>
  <c r="U862" i="1"/>
  <c r="S863" i="1"/>
  <c r="U863" i="1"/>
  <c r="S864" i="1"/>
  <c r="U864" i="1"/>
  <c r="S865" i="1"/>
  <c r="U865" i="1"/>
  <c r="S866" i="1"/>
  <c r="U866" i="1"/>
  <c r="S867" i="1"/>
  <c r="U867" i="1"/>
  <c r="S868" i="1"/>
  <c r="U868" i="1"/>
  <c r="S869" i="1"/>
  <c r="U869" i="1"/>
  <c r="S870" i="1"/>
  <c r="U870" i="1"/>
  <c r="S871" i="1"/>
  <c r="U871" i="1"/>
  <c r="S872" i="1"/>
  <c r="U872" i="1"/>
  <c r="S873" i="1"/>
  <c r="U873" i="1"/>
  <c r="S874" i="1"/>
  <c r="U874" i="1"/>
  <c r="S875" i="1"/>
  <c r="U875" i="1"/>
  <c r="S876" i="1"/>
  <c r="U876" i="1"/>
  <c r="S877" i="1"/>
  <c r="U877" i="1"/>
  <c r="S878" i="1"/>
  <c r="U878" i="1"/>
  <c r="S879" i="1"/>
  <c r="U879" i="1"/>
  <c r="S880" i="1"/>
  <c r="U880" i="1"/>
  <c r="S881" i="1"/>
  <c r="U881" i="1"/>
  <c r="S882" i="1"/>
  <c r="U882" i="1"/>
  <c r="S883" i="1"/>
  <c r="U883" i="1"/>
  <c r="S884" i="1"/>
  <c r="U884" i="1"/>
  <c r="S885" i="1"/>
  <c r="U885" i="1"/>
  <c r="S886" i="1"/>
  <c r="U886" i="1"/>
  <c r="S887" i="1"/>
  <c r="U887" i="1"/>
  <c r="S888" i="1"/>
  <c r="U888" i="1"/>
  <c r="S889" i="1"/>
  <c r="U889" i="1"/>
  <c r="S890" i="1"/>
  <c r="U890" i="1"/>
  <c r="S891" i="1"/>
  <c r="U891" i="1"/>
  <c r="S892" i="1"/>
  <c r="U892" i="1"/>
  <c r="S893" i="1"/>
  <c r="U893" i="1"/>
  <c r="S894" i="1"/>
  <c r="U894" i="1"/>
  <c r="S895" i="1"/>
  <c r="U895" i="1"/>
  <c r="S896" i="1"/>
  <c r="U896" i="1"/>
  <c r="S897" i="1"/>
  <c r="U897" i="1"/>
  <c r="S898" i="1"/>
  <c r="U898" i="1"/>
  <c r="S899" i="1"/>
  <c r="U899" i="1"/>
  <c r="S900" i="1"/>
  <c r="U900" i="1"/>
  <c r="S901" i="1"/>
  <c r="U901" i="1"/>
  <c r="S902" i="1"/>
  <c r="U902" i="1"/>
  <c r="S903" i="1"/>
  <c r="U903" i="1"/>
  <c r="S904" i="1"/>
  <c r="U904" i="1"/>
  <c r="S905" i="1"/>
  <c r="U905" i="1"/>
  <c r="S906" i="1"/>
  <c r="U906" i="1"/>
  <c r="S907" i="1"/>
  <c r="U907" i="1"/>
  <c r="S908" i="1"/>
  <c r="U908" i="1"/>
  <c r="S909" i="1"/>
  <c r="U909" i="1"/>
  <c r="S910" i="1"/>
  <c r="U910" i="1"/>
  <c r="S911" i="1"/>
  <c r="U911" i="1"/>
  <c r="S912" i="1"/>
  <c r="U912" i="1"/>
  <c r="S913" i="1"/>
  <c r="U913" i="1"/>
  <c r="S914" i="1"/>
  <c r="U914" i="1"/>
  <c r="S915" i="1"/>
  <c r="U915" i="1"/>
  <c r="S916" i="1"/>
  <c r="U916" i="1"/>
  <c r="S917" i="1"/>
  <c r="U917" i="1"/>
  <c r="S918" i="1"/>
  <c r="U918" i="1"/>
  <c r="S919" i="1"/>
  <c r="U919" i="1"/>
  <c r="S920" i="1"/>
  <c r="U920" i="1"/>
  <c r="S921" i="1"/>
  <c r="U921" i="1"/>
  <c r="S922" i="1"/>
  <c r="U922" i="1"/>
  <c r="S923" i="1"/>
  <c r="U923" i="1"/>
  <c r="S924" i="1"/>
  <c r="U924" i="1"/>
  <c r="S925" i="1"/>
  <c r="U925" i="1"/>
  <c r="S926" i="1"/>
  <c r="U926" i="1"/>
  <c r="S927" i="1"/>
  <c r="U927" i="1"/>
  <c r="S928" i="1"/>
  <c r="U928" i="1"/>
  <c r="S929" i="1"/>
  <c r="U929" i="1"/>
  <c r="S930" i="1"/>
  <c r="U930" i="1"/>
  <c r="S931" i="1"/>
  <c r="U931" i="1"/>
  <c r="S932" i="1"/>
  <c r="U932" i="1"/>
  <c r="S933" i="1"/>
  <c r="U933" i="1"/>
  <c r="S934" i="1"/>
  <c r="U934" i="1"/>
  <c r="S935" i="1"/>
  <c r="U935" i="1"/>
  <c r="S936" i="1"/>
  <c r="U936" i="1"/>
  <c r="S937" i="1"/>
  <c r="U937" i="1"/>
  <c r="S938" i="1"/>
  <c r="U938" i="1"/>
  <c r="S939" i="1"/>
  <c r="U939" i="1"/>
  <c r="S940" i="1"/>
  <c r="U940" i="1"/>
  <c r="S941" i="1"/>
  <c r="U941" i="1"/>
  <c r="S942" i="1"/>
  <c r="U942" i="1"/>
  <c r="S943" i="1"/>
  <c r="U943" i="1"/>
  <c r="S944" i="1"/>
  <c r="U944" i="1"/>
  <c r="S945" i="1"/>
  <c r="U945" i="1"/>
  <c r="S946" i="1"/>
  <c r="U946" i="1"/>
  <c r="S947" i="1"/>
  <c r="U947" i="1"/>
  <c r="S948" i="1"/>
  <c r="U948" i="1"/>
  <c r="S949" i="1"/>
  <c r="U949" i="1"/>
  <c r="S950" i="1"/>
  <c r="U950" i="1"/>
  <c r="S951" i="1"/>
  <c r="U951" i="1"/>
  <c r="S952" i="1"/>
  <c r="U952" i="1"/>
  <c r="S953" i="1"/>
  <c r="U953" i="1"/>
  <c r="S954" i="1"/>
  <c r="U954" i="1"/>
  <c r="S955" i="1"/>
  <c r="U955" i="1"/>
  <c r="S956" i="1"/>
  <c r="U956" i="1"/>
  <c r="S957" i="1"/>
  <c r="U957" i="1"/>
  <c r="S958" i="1"/>
  <c r="U958" i="1"/>
  <c r="S959" i="1"/>
  <c r="U959" i="1"/>
  <c r="S960" i="1"/>
  <c r="U960" i="1"/>
  <c r="S961" i="1"/>
  <c r="U961" i="1"/>
  <c r="S962" i="1"/>
  <c r="U962" i="1"/>
  <c r="S963" i="1"/>
  <c r="U963" i="1"/>
  <c r="S964" i="1"/>
  <c r="U964" i="1"/>
  <c r="S965" i="1"/>
  <c r="U965" i="1"/>
  <c r="S966" i="1"/>
  <c r="U966" i="1"/>
  <c r="S967" i="1"/>
  <c r="U967" i="1"/>
  <c r="S968" i="1"/>
  <c r="U968" i="1"/>
  <c r="S969" i="1"/>
  <c r="U969" i="1"/>
  <c r="S970" i="1"/>
  <c r="U970" i="1"/>
  <c r="S971" i="1"/>
  <c r="U971" i="1"/>
  <c r="S972" i="1"/>
  <c r="U972" i="1"/>
  <c r="S973" i="1"/>
  <c r="U973" i="1"/>
  <c r="S974" i="1"/>
  <c r="U974" i="1"/>
  <c r="S975" i="1"/>
  <c r="U975" i="1"/>
  <c r="S976" i="1"/>
  <c r="U976" i="1"/>
  <c r="S977" i="1"/>
  <c r="U977" i="1"/>
  <c r="S978" i="1"/>
  <c r="U978" i="1"/>
  <c r="S979" i="1"/>
  <c r="U979" i="1"/>
  <c r="S980" i="1"/>
  <c r="U980" i="1"/>
  <c r="S981" i="1"/>
  <c r="U981" i="1"/>
  <c r="S982" i="1"/>
  <c r="U982" i="1"/>
  <c r="S983" i="1"/>
  <c r="U983" i="1"/>
  <c r="S984" i="1"/>
  <c r="U984" i="1"/>
  <c r="S985" i="1"/>
  <c r="U985" i="1"/>
  <c r="S986" i="1"/>
  <c r="U986" i="1"/>
  <c r="S987" i="1"/>
  <c r="U987" i="1"/>
  <c r="S988" i="1"/>
  <c r="U988" i="1"/>
  <c r="S989" i="1"/>
  <c r="U989" i="1"/>
  <c r="S990" i="1"/>
  <c r="U990" i="1"/>
  <c r="S991" i="1"/>
  <c r="U991" i="1"/>
  <c r="S992" i="1"/>
  <c r="U992" i="1"/>
  <c r="S993" i="1"/>
  <c r="U993" i="1"/>
  <c r="S994" i="1"/>
  <c r="U994" i="1"/>
  <c r="S995" i="1"/>
  <c r="U995" i="1"/>
  <c r="S996" i="1"/>
  <c r="U996" i="1"/>
  <c r="S997" i="1"/>
  <c r="U997" i="1"/>
  <c r="S998" i="1"/>
  <c r="U998" i="1"/>
  <c r="S999" i="1"/>
  <c r="U999" i="1"/>
  <c r="S1000" i="1"/>
  <c r="U1000" i="1"/>
  <c r="S1001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<sst xmlns="http://schemas.openxmlformats.org/spreadsheetml/2006/main" count="6129" uniqueCount="2108">
  <si>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</si>
  <si>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</si>
  <si>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</si>
  <si>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</si>
  <si>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</si>
  <si>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</si>
  <si>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</si>
  <si>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</si>
  <si>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</si>
  <si>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</si>
  <si>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</si>
  <si>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</si>
  <si>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</si>
  <si>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</si>
  <si>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</si>
  <si>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</si>
  <si>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</si>
  <si>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</si>
  <si>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</si>
  <si>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</si>
  <si>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</si>
  <si>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</si>
  <si>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</si>
  <si>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</si>
  <si>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</si>
  <si>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</si>
  <si>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</si>
  <si>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</si>
  <si>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</si>
  <si>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</si>
  <si>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</si>
  <si>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</si>
  <si>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</si>
  <si>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</si>
  <si>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</si>
  <si>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</si>
  <si>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</si>
  <si>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</si>
  <si>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</si>
  <si>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</si>
  <si>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</si>
  <si>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</si>
  <si>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</si>
  <si>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</si>
  <si>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</si>
  <si>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</si>
  <si>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</si>
  <si>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</si>
  <si>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</si>
  <si>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</si>
  <si>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</si>
  <si>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</si>
  <si>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</si>
  <si>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</si>
  <si>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</si>
  <si>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</si>
  <si>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</si>
  <si>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</si>
  <si>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</si>
  <si>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</si>
  <si>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</si>
  <si>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</si>
  <si>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</si>
  <si>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</si>
  <si>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</si>
  <si>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</si>
  <si>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</si>
  <si>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</si>
  <si>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</si>
  <si>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</si>
  <si>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</si>
  <si>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</si>
  <si>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</si>
  <si>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</si>
  <si>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</si>
  <si>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</si>
  <si>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</si>
  <si>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</si>
  <si>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</si>
  <si>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</si>
  <si>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</si>
  <si>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</si>
  <si>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</si>
  <si>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</si>
  <si>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</si>
  <si>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</si>
  <si>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</si>
  <si>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</si>
  <si>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</si>
  <si>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</si>
  <si>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</si>
  <si>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</si>
  <si>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</si>
  <si>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</si>
  <si>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</si>
  <si>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</si>
  <si>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</si>
  <si>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</si>
  <si>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</si>
  <si>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</si>
  <si>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</si>
  <si>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</si>
  <si>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</si>
  <si>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</si>
  <si>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</si>
  <si>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</si>
  <si>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</si>
  <si>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</si>
  <si>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</si>
  <si>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</si>
  <si>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</si>
  <si>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</si>
  <si>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</si>
  <si>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</si>
  <si>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</si>
  <si>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</si>
  <si>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</si>
  <si>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</si>
  <si>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</si>
  <si>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</si>
  <si>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</si>
  <si>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</si>
  <si>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</si>
  <si>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</si>
  <si>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</si>
  <si>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</si>
  <si>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</si>
  <si>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</si>
  <si>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</si>
  <si>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</si>
  <si>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</si>
  <si>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</si>
  <si>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</si>
  <si>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</si>
  <si>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</si>
  <si>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</si>
  <si>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</si>
  <si>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</si>
  <si>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</si>
  <si>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</si>
  <si>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</si>
  <si>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</si>
  <si>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</si>
  <si>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</si>
  <si>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</si>
  <si>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</si>
  <si>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</si>
  <si>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</si>
  <si>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</si>
  <si>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</si>
  <si>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</si>
  <si>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</si>
  <si>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</si>
  <si>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</si>
  <si>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</si>
  <si>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</si>
  <si>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</si>
  <si>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</si>
  <si>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</si>
  <si>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</si>
  <si>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</si>
  <si>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</si>
  <si>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</si>
  <si>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</si>
  <si>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</si>
  <si>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</si>
  <si>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</si>
  <si>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</si>
  <si>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</si>
  <si>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</si>
  <si>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</si>
  <si>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</si>
  <si>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</si>
  <si>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</si>
  <si>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</si>
  <si>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</si>
  <si>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</si>
  <si>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</si>
  <si>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</si>
  <si>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</si>
  <si>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</si>
  <si>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</si>
  <si>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</si>
  <si>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</si>
  <si>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</si>
  <si>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</si>
  <si>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</si>
  <si>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</si>
  <si>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</si>
  <si>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</si>
  <si>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</si>
  <si>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</si>
  <si>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</si>
  <si>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</si>
  <si>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</si>
  <si>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</si>
  <si>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</si>
  <si>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</si>
  <si>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</si>
  <si>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</si>
  <si>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</si>
  <si>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</si>
  <si>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</si>
  <si>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</si>
  <si>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</si>
  <si>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</si>
  <si>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</si>
  <si>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</si>
  <si>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</si>
  <si>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</si>
  <si>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</si>
  <si>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</si>
  <si>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</si>
  <si>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</si>
  <si>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</si>
  <si>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</si>
  <si>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</si>
  <si>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</si>
  <si>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</si>
  <si>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</si>
  <si>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</si>
  <si>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</si>
  <si>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</si>
  <si>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</si>
  <si>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</si>
  <si>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</si>
  <si>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</si>
  <si>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</si>
  <si>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</si>
  <si>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</si>
  <si>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</si>
  <si>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</si>
  <si>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</si>
  <si>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</si>
  <si>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</si>
  <si>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</si>
  <si>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</si>
  <si>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</si>
  <si>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</si>
  <si>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</si>
  <si>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</si>
  <si>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</si>
  <si>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</si>
  <si>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</si>
  <si>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</si>
  <si>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</si>
  <si>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</si>
  <si>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</si>
  <si>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</si>
  <si>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</si>
  <si>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</si>
  <si>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</si>
  <si>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</si>
  <si>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</si>
  <si>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</si>
  <si>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</si>
  <si>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</si>
  <si>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</si>
  <si>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</si>
  <si>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</si>
  <si>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</si>
  <si>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</si>
  <si>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</si>
  <si>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</si>
  <si>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</si>
  <si>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</si>
  <si>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</si>
  <si>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</si>
  <si>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</si>
  <si>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</si>
  <si>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</si>
  <si>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</si>
  <si>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</si>
  <si>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</si>
  <si>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</si>
  <si>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</si>
  <si>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</si>
  <si>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</si>
  <si>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</si>
  <si>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</si>
  <si>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</si>
  <si>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</si>
  <si>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</si>
  <si>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</si>
  <si>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</si>
  <si>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</si>
  <si>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</si>
  <si>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</si>
  <si>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</si>
  <si>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</si>
  <si>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</si>
  <si>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</si>
  <si>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</si>
  <si>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</si>
  <si>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</si>
  <si>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</si>
  <si>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</si>
  <si>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</si>
  <si>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</si>
  <si>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</si>
  <si>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</si>
  <si>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</si>
  <si>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</si>
  <si>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</si>
  <si>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</si>
  <si>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</si>
  <si>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</si>
  <si>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</si>
  <si>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</si>
  <si>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</si>
  <si>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</si>
  <si>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</si>
  <si>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</si>
  <si>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</si>
  <si>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</si>
  <si>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</si>
  <si>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</si>
  <si>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</si>
  <si>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</si>
  <si>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</si>
  <si>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</si>
  <si>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</si>
  <si>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</si>
  <si>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</si>
  <si>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</si>
  <si>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</si>
  <si>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</si>
  <si>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</si>
  <si>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</si>
  <si>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</si>
  <si>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</si>
  <si>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</si>
  <si>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</si>
  <si>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</si>
  <si>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</si>
  <si>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</si>
  <si>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</si>
  <si>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</si>
  <si>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</si>
  <si>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</si>
  <si>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</si>
  <si>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</si>
  <si>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</si>
  <si>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</si>
  <si>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</si>
  <si>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</si>
  <si>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</si>
  <si>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</si>
  <si>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</si>
  <si>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</si>
  <si>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</si>
  <si>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</si>
  <si>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</si>
  <si>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</si>
  <si>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</si>
  <si>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</si>
  <si>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</si>
  <si>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</si>
  <si>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</si>
  <si>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</si>
  <si>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</si>
  <si>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</si>
  <si>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</si>
  <si>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</si>
  <si>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</si>
  <si>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</si>
  <si>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</si>
  <si>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</si>
  <si>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</si>
  <si>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</si>
  <si>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</si>
  <si>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</si>
  <si>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</si>
  <si>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</si>
  <si>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</si>
  <si>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</si>
  <si>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</si>
  <si>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</si>
  <si>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</si>
  <si>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</si>
  <si>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</si>
  <si>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</si>
  <si>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</si>
  <si>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</si>
  <si>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</si>
  <si>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</si>
  <si>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</si>
  <si>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</si>
  <si>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</si>
  <si>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</si>
  <si>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</si>
  <si>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</si>
  <si>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</si>
  <si>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</si>
  <si>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</si>
  <si>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</si>
  <si>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</si>
  <si>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</si>
  <si>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</si>
  <si>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</si>
  <si>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</si>
  <si>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</si>
  <si>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</si>
  <si>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</si>
  <si>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</si>
  <si>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</si>
  <si>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</si>
  <si>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</si>
  <si>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</si>
  <si>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</si>
  <si>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</si>
  <si>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</si>
  <si>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</si>
  <si>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</si>
  <si>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</si>
  <si>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</si>
  <si>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</si>
  <si>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</si>
  <si>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</si>
  <si>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</si>
  <si>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</si>
  <si>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</si>
  <si>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</si>
  <si>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</si>
  <si>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</si>
  <si>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</si>
  <si>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</si>
  <si>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</si>
  <si>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</si>
  <si>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</si>
  <si>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</si>
  <si>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</si>
  <si>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</si>
  <si>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</si>
  <si>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</si>
  <si>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</si>
  <si>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</si>
  <si>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</si>
  <si>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</si>
  <si>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</si>
  <si>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</si>
  <si>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</si>
  <si>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</si>
  <si>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</si>
  <si>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</si>
  <si>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</si>
  <si>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</si>
  <si>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</si>
  <si>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</si>
  <si>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</si>
  <si>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</si>
  <si>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</si>
  <si>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</si>
  <si>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</si>
  <si>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</si>
  <si>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</si>
  <si>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</si>
  <si>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</si>
  <si>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</si>
  <si>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</si>
  <si>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</si>
  <si>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</si>
  <si>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</si>
  <si>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</si>
  <si>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</si>
  <si>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</si>
  <si>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</si>
  <si>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</si>
  <si>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</si>
  <si>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</si>
  <si>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</si>
  <si>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</si>
  <si>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</si>
  <si>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</si>
  <si>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</si>
  <si>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</si>
  <si>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</si>
  <si>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</si>
  <si>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</si>
  <si>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</si>
  <si>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</si>
  <si>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</si>
  <si>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</si>
  <si>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</si>
  <si>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</si>
  <si>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</si>
  <si>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</si>
  <si>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</si>
  <si>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</si>
  <si>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</si>
  <si>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</si>
  <si>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</si>
  <si>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</si>
  <si>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</si>
  <si>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</si>
  <si>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</si>
  <si>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</si>
  <si>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</si>
  <si>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</si>
  <si>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</si>
  <si>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</si>
  <si>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</si>
  <si>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</si>
  <si>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</si>
  <si>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</si>
  <si>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</si>
  <si>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</si>
  <si>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</si>
  <si>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</si>
  <si>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</si>
  <si>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</si>
  <si>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</si>
  <si>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</si>
  <si>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</si>
  <si>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</si>
  <si>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</si>
  <si>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</si>
  <si>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</si>
  <si>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</si>
  <si>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</si>
  <si>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</si>
  <si>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</si>
  <si>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</si>
  <si>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</si>
  <si>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</si>
  <si>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</si>
  <si>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</si>
  <si>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</si>
  <si>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</si>
  <si>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</si>
  <si>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</si>
  <si>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</si>
  <si>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</si>
  <si>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</si>
  <si>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</si>
  <si>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</si>
  <si>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</si>
  <si>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</si>
  <si>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</si>
  <si>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</si>
  <si>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</si>
  <si>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</si>
  <si>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</si>
  <si>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</si>
  <si>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</si>
  <si>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</si>
  <si>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</si>
  <si>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</si>
  <si>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</si>
  <si>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</si>
  <si>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</si>
  <si>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</si>
  <si>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</si>
  <si>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</si>
  <si>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</si>
  <si>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</si>
  <si>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</si>
  <si>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</si>
  <si>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</si>
  <si>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</si>
  <si>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</si>
  <si>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</si>
  <si>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</si>
  <si>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</si>
  <si>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</si>
  <si>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</si>
  <si>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</si>
  <si>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</si>
  <si>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</si>
  <si>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</si>
  <si>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</si>
  <si>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</si>
  <si>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</si>
  <si>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</si>
  <si>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</si>
  <si>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</si>
  <si>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</si>
  <si>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</si>
  <si>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</si>
  <si>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</si>
  <si>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</si>
  <si>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</si>
  <si>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</si>
  <si>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</si>
  <si>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</si>
  <si>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</si>
  <si>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</si>
  <si>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</si>
  <si>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</si>
  <si>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</si>
  <si>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</si>
  <si>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</si>
  <si>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</si>
  <si>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</si>
  <si>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</si>
  <si>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</si>
  <si>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</si>
  <si>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</si>
  <si>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</si>
  <si>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</si>
  <si>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</si>
  <si>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</si>
  <si>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</si>
  <si>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</si>
  <si>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</si>
  <si>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</si>
  <si>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</si>
  <si>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</si>
  <si>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</si>
  <si>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</si>
  <si>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</si>
  <si>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</si>
  <si>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</si>
  <si>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</si>
  <si>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</si>
  <si>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</si>
  <si>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</si>
  <si>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</si>
  <si>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</si>
  <si>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</si>
  <si>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</si>
  <si>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</si>
  <si>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</si>
  <si>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</si>
  <si>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</si>
  <si>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</si>
  <si>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</si>
  <si>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</si>
  <si>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</si>
  <si>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</si>
  <si>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</si>
  <si>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</si>
  <si>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</si>
  <si>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</si>
  <si>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</si>
  <si>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</si>
  <si>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</si>
  <si>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</si>
  <si>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</si>
  <si>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</si>
  <si>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</si>
  <si>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</si>
  <si>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</si>
  <si>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</si>
  <si>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</si>
  <si>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</si>
  <si>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</si>
  <si>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</si>
  <si>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</si>
  <si>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</si>
  <si>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</si>
  <si>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</si>
  <si>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</si>
  <si>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</si>
  <si>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</si>
  <si>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</si>
  <si>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</si>
  <si>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</si>
  <si>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</si>
  <si>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</si>
  <si>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</si>
  <si>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</si>
  <si>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</si>
  <si>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</si>
  <si>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</si>
  <si>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</si>
  <si>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</si>
  <si>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</si>
  <si>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</si>
  <si>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</si>
  <si>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</si>
  <si>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</si>
  <si>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</si>
  <si>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</si>
  <si>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</si>
  <si>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</si>
  <si>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</si>
  <si>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</si>
  <si>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</si>
  <si>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</si>
  <si>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</si>
  <si>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</si>
  <si>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</si>
  <si>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</si>
  <si>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</si>
  <si>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</si>
  <si>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</si>
  <si>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</si>
  <si>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</si>
  <si>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</si>
  <si>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</si>
  <si>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</si>
  <si>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</si>
  <si>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</si>
  <si>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</si>
  <si>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</si>
  <si>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</si>
  <si>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</si>
  <si>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</si>
  <si>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</si>
  <si>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</si>
  <si>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</si>
  <si>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</si>
  <si>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</si>
  <si>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</si>
  <si>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</si>
  <si>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</si>
  <si>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</si>
  <si>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</si>
  <si>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</si>
  <si>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</si>
  <si>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</si>
  <si>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</si>
  <si>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</si>
  <si>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</si>
  <si>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</si>
  <si>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</si>
  <si>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</si>
  <si>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</si>
  <si>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</si>
  <si>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</si>
  <si>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</si>
  <si>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</si>
  <si>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</si>
  <si>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</si>
  <si>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</si>
  <si>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</si>
  <si>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</si>
  <si>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</si>
  <si>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</si>
  <si>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</si>
  <si>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</si>
  <si>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</si>
  <si>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</si>
  <si>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</si>
  <si>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</si>
  <si>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</si>
  <si>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</si>
  <si>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</si>
  <si>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</si>
  <si>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</si>
  <si>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</si>
  <si>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</si>
  <si>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</si>
  <si>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</si>
  <si>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</si>
  <si>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</si>
  <si>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</si>
  <si>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</si>
  <si>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</si>
  <si>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</si>
  <si>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</si>
  <si>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</si>
  <si>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</si>
  <si>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</si>
  <si>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</si>
  <si>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</si>
  <si>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</si>
  <si>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</si>
  <si>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</si>
  <si>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</si>
  <si>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</si>
  <si>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</si>
  <si>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</si>
  <si>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</si>
  <si>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</si>
  <si>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</si>
  <si>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</si>
  <si>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</si>
  <si>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</si>
  <si>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</si>
  <si>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</si>
  <si>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</si>
  <si>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</si>
  <si>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</si>
  <si>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</si>
  <si>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</si>
  <si>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</si>
  <si>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</si>
  <si>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</si>
  <si>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</si>
  <si>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</si>
  <si>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</si>
  <si>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</si>
  <si>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</si>
  <si>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</si>
  <si>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</si>
  <si>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</si>
  <si>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</si>
  <si>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</si>
  <si>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</si>
  <si>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</si>
  <si>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</si>
  <si>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</si>
  <si>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</si>
  <si>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</si>
  <si>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</si>
  <si>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</si>
  <si>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</si>
  <si>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</si>
  <si>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</si>
  <si>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</si>
  <si>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</si>
  <si>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</si>
  <si>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</si>
  <si>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</si>
  <si>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</si>
  <si>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</si>
  <si>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</si>
  <si>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</si>
  <si>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</si>
  <si>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</si>
  <si>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</si>
  <si>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</si>
  <si>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</si>
  <si>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</si>
  <si>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</si>
  <si>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</si>
  <si>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</si>
  <si>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</si>
  <si>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</si>
  <si>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</si>
  <si>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</si>
  <si>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</si>
  <si>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</si>
  <si>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</si>
  <si>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</si>
  <si>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</si>
  <si>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</si>
  <si>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</si>
  <si>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</si>
  <si>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</si>
  <si>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</si>
  <si>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</si>
  <si>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</si>
  <si>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</si>
  <si>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</si>
  <si>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</si>
  <si>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</si>
  <si>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</si>
  <si>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</si>
  <si>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</si>
  <si>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</si>
  <si>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</si>
  <si>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</si>
  <si>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</si>
  <si>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</si>
  <si>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</si>
  <si>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</si>
  <si>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</si>
  <si>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</si>
  <si>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</si>
  <si>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</si>
  <si>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</si>
  <si>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</si>
  <si>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</si>
  <si>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</si>
  <si>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</si>
  <si>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</si>
  <si>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</si>
  <si>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</si>
  <si>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</si>
  <si>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</si>
  <si>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</si>
  <si>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</si>
  <si>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</si>
  <si>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</si>
  <si>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</si>
  <si>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</si>
  <si>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</si>
  <si>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</si>
  <si>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</si>
  <si>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</si>
  <si>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</si>
  <si>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</si>
  <si>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</si>
  <si>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</si>
  <si>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</si>
  <si>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</si>
  <si>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</si>
  <si>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</si>
  <si>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</si>
  <si>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</si>
  <si>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</si>
  <si>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</si>
  <si>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</si>
  <si>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</si>
  <si>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</si>
  <si>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</si>
  <si>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</si>
  <si>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</si>
  <si>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</si>
  <si>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</si>
  <si>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</si>
  <si>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</si>
  <si>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</si>
  <si>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</si>
  <si>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</si>
  <si>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</si>
  <si>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</si>
  <si>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</si>
  <si>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</si>
  <si>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</si>
  <si>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</si>
  <si>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</si>
  <si>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</si>
  <si>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</si>
  <si>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</si>
  <si>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</si>
  <si>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</si>
  <si>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</si>
  <si>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</si>
  <si>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</si>
  <si>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</si>
  <si>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</si>
  <si>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</si>
  <si>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</si>
  <si>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</si>
  <si>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</si>
  <si>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</si>
  <si>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</si>
  <si>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</si>
  <si>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</si>
  <si>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</si>
  <si>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</si>
  <si>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</si>
  <si>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</si>
  <si>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</si>
  <si>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</si>
  <si>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</si>
  <si>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</si>
  <si>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</si>
  <si>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</si>
  <si>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</si>
  <si>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</si>
  <si>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</si>
  <si>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</si>
  <si>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</si>
  <si>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</si>
  <si>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</si>
  <si>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</si>
  <si>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</si>
  <si>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</si>
  <si>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</si>
  <si>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</si>
  <si>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</si>
  <si>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</si>
  <si>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</si>
  <si>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</si>
  <si>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</si>
  <si>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</si>
  <si>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</si>
  <si>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</si>
  <si>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</si>
  <si>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</si>
  <si>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</si>
  <si>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</si>
  <si>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</si>
  <si>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</si>
  <si>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</si>
  <si>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</si>
  <si>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</si>
  <si>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</si>
  <si>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</si>
  <si>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</si>
  <si>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</si>
  <si>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</si>
  <si>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</si>
  <si>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</si>
  <si>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</si>
  <si>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</si>
  <si>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</si>
  <si>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</si>
  <si>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</si>
  <si>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</si>
  <si>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</si>
  <si>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</si>
  <si>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</si>
  <si>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</si>
  <si>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</si>
  <si>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</si>
  <si>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</si>
  <si>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</si>
  <si>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</si>
  <si>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</si>
  <si>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</si>
  <si>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</si>
  <si>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</si>
  <si>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</si>
  <si>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</si>
  <si>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</si>
  <si>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</si>
  <si>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</si>
  <si>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</si>
  <si>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</si>
  <si>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</si>
  <si>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</si>
  <si>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</si>
  <si>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</si>
  <si>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</si>
  <si>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</si>
  <si>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</si>
  <si>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</si>
  <si>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</si>
  <si>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</si>
  <si>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</si>
  <si>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</si>
  <si>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</si>
  <si>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</si>
  <si>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</si>
  <si>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</si>
  <si>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</si>
  <si>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</si>
  <si>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</si>
  <si>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</si>
  <si>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</si>
  <si>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</si>
  <si>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</si>
  <si>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</si>
  <si>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</si>
  <si>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</si>
  <si>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</si>
  <si>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</si>
  <si>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</si>
  <si>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</si>
  <si>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</si>
  <si>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</si>
  <si>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</si>
  <si>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</si>
  <si>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</si>
  <si>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</si>
  <si>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</si>
  <si>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</si>
  <si>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</si>
  <si>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</si>
  <si>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</si>
  <si>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</si>
  <si>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</si>
  <si>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</si>
  <si>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</si>
  <si>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</si>
  <si>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</si>
  <si>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</si>
  <si>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</si>
  <si>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</si>
  <si>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</si>
  <si>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</si>
  <si>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</si>
  <si>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</si>
  <si>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</si>
  <si>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</si>
  <si>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</si>
  <si>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</si>
  <si>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</si>
  <si>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</si>
  <si>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</si>
  <si>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</si>
  <si>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</si>
  <si>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</si>
  <si>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</si>
  <si>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</si>
  <si>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</si>
  <si>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</si>
  <si>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</si>
  <si>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</si>
  <si>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</si>
  <si>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</si>
  <si>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</si>
  <si>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</si>
  <si>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</si>
  <si>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</si>
  <si>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</si>
  <si>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</si>
  <si>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</si>
  <si>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</si>
  <si>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</si>
  <si>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</si>
  <si>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</si>
  <si>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</si>
  <si>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</si>
  <si>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</si>
  <si>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</si>
  <si>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</si>
  <si>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</si>
  <si>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</si>
  <si>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</si>
  <si>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</si>
  <si>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</si>
  <si>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</si>
  <si>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</si>
  <si>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</si>
  <si>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</si>
  <si>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</si>
  <si>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</si>
  <si>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</si>
  <si>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</si>
  <si>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</si>
  <si>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</si>
  <si>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</si>
  <si>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</si>
  <si>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</si>
  <si>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</si>
  <si>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</si>
  <si>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</si>
  <si>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</si>
  <si>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</si>
  <si>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</si>
  <si>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</si>
  <si>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</si>
  <si>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</si>
  <si>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</si>
  <si>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</si>
  <si>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</si>
  <si>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</si>
  <si>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</si>
  <si>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</si>
  <si>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</si>
  <si>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</si>
  <si>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</si>
  <si>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</si>
  <si>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</si>
  <si>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</si>
  <si>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</si>
  <si>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</si>
  <si>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</si>
  <si>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</si>
  <si>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</si>
  <si>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</si>
  <si>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</si>
  <si>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</si>
  <si>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</si>
  <si>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</si>
  <si>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</si>
  <si>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</si>
  <si>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</si>
  <si>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</si>
  <si>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</si>
  <si>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</si>
  <si>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</si>
  <si>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</si>
  <si>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</si>
  <si>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</si>
  <si>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</si>
  <si>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</si>
  <si>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</si>
  <si>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</si>
  <si>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</si>
  <si>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</si>
  <si>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</si>
  <si>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</si>
  <si>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</si>
  <si>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</si>
  <si>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</si>
  <si>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</si>
  <si>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</si>
  <si>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</si>
  <si>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</si>
  <si>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</si>
  <si>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</si>
  <si>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</si>
  <si>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</si>
  <si>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</si>
  <si>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</si>
  <si>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</si>
  <si>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</si>
  <si>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</si>
  <si>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</si>
  <si>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</si>
  <si>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</si>
  <si>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</si>
  <si>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</si>
  <si>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</si>
  <si>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</si>
  <si>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</si>
  <si>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</si>
  <si>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</si>
  <si>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</si>
  <si>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</si>
  <si>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</si>
  <si>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</si>
  <si>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</si>
  <si>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</si>
  <si>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</si>
  <si>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</si>
  <si>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</si>
  <si>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</si>
  <si>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</si>
  <si>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</si>
  <si>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</si>
  <si>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</si>
  <si>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</si>
  <si>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</si>
  <si>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</si>
  <si>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</si>
  <si>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</si>
  <si>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</si>
  <si>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</si>
  <si>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</si>
  <si>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</si>
  <si>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</si>
  <si>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</si>
  <si>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</si>
  <si>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</si>
  <si>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</si>
  <si>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</si>
  <si>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</si>
  <si>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</si>
  <si>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</si>
  <si>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</si>
  <si>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</si>
  <si>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</si>
  <si>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</si>
  <si>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</si>
  <si>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</si>
  <si>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</si>
  <si>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</si>
  <si>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</si>
  <si>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</si>
  <si>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</si>
  <si>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</si>
  <si>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</si>
  <si>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</si>
  <si>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</si>
  <si>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</si>
  <si>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</si>
  <si>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</si>
  <si>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</si>
  <si>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</si>
  <si>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</si>
  <si>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</si>
  <si>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</si>
  <si>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</si>
  <si>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</si>
  <si>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</si>
  <si>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</si>
  <si>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</si>
  <si>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</si>
  <si>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</si>
  <si>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</si>
  <si>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</si>
  <si>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</si>
  <si>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</si>
  <si>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</si>
  <si>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</si>
  <si>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</si>
  <si>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</si>
  <si>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</si>
  <si>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</si>
  <si>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</si>
  <si>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</si>
  <si>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</si>
  <si>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</si>
  <si>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</si>
  <si>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</si>
  <si>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</si>
  <si>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</si>
  <si>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</si>
  <si>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</si>
  <si>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</si>
  <si>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</si>
  <si>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</si>
  <si>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</si>
  <si>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</si>
  <si>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</si>
  <si>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</si>
  <si>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</si>
  <si>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</si>
  <si>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</si>
  <si>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</si>
  <si>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</si>
  <si>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</si>
  <si>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</si>
  <si>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</si>
  <si>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</si>
  <si>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</si>
  <si>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</si>
  <si>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</si>
  <si>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</si>
  <si>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</si>
  <si>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</si>
  <si>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</si>
  <si>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</si>
  <si>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</si>
  <si>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</si>
  <si>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</si>
  <si>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</si>
  <si>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</si>
  <si>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</si>
  <si>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</si>
  <si>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</si>
  <si>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</si>
  <si>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</si>
  <si>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</si>
  <si>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</si>
  <si>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</si>
  <si>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</si>
  <si>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</si>
  <si>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</si>
  <si>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</si>
  <si>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</si>
  <si>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</si>
  <si>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</si>
  <si>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</si>
  <si>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</si>
  <si>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</si>
  <si>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</si>
  <si>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</si>
  <si>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</si>
  <si>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</si>
  <si>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</si>
  <si>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</si>
  <si>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</si>
  <si>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</si>
  <si>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</si>
  <si>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</si>
  <si>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</si>
  <si>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</si>
  <si>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</si>
  <si>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</si>
  <si>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</si>
  <si>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</si>
  <si>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</si>
  <si>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</si>
  <si>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</si>
  <si>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</si>
  <si>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</si>
  <si>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</si>
  <si>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</si>
  <si>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</si>
  <si>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</si>
  <si>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</si>
  <si>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</si>
  <si>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</si>
  <si>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</si>
  <si>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</si>
  <si>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</si>
  <si>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</si>
  <si>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</si>
  <si>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</si>
  <si>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</si>
  <si>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</si>
  <si>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</si>
  <si>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</si>
  <si>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</si>
  <si>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</si>
  <si>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</si>
  <si>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</si>
  <si>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</si>
  <si>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</si>
  <si>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</si>
  <si>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</si>
  <si>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</si>
  <si>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</si>
  <si>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</si>
  <si>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</si>
  <si>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</si>
  <si>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</si>
  <si>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</si>
  <si>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</si>
  <si>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</si>
  <si>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</si>
  <si>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</si>
  <si>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</si>
  <si>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</si>
  <si>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</si>
  <si>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</si>
  <si>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</si>
  <si>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</si>
  <si>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</si>
  <si>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</si>
  <si>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</si>
  <si>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</si>
  <si>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</si>
  <si>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</si>
  <si>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</si>
  <si>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</si>
  <si>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</si>
  <si>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</si>
  <si>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</si>
  <si>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</si>
  <si>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</si>
  <si>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</si>
  <si>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</si>
  <si>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</si>
  <si>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</si>
  <si>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</si>
  <si>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</si>
  <si>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</si>
  <si>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</si>
  <si>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</si>
  <si>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</si>
  <si>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</si>
  <si>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</si>
  <si>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</si>
  <si>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</si>
  <si>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</si>
  <si>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</si>
  <si>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</si>
  <si>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</si>
  <si>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</si>
  <si>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</si>
  <si>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</si>
  <si>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</si>
  <si>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</si>
  <si>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</si>
  <si>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</si>
  <si>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</si>
  <si>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</si>
  <si>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</si>
  <si>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</si>
  <si>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</si>
  <si>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</si>
  <si>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</si>
  <si>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</si>
  <si>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</si>
  <si>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</si>
  <si>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</si>
  <si>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</si>
  <si>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</si>
  <si>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</si>
  <si>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</si>
  <si>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</si>
  <si>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</si>
  <si>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</si>
  <si>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</si>
  <si>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</si>
  <si>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</si>
  <si>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</si>
  <si>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</si>
  <si>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</si>
  <si>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</si>
  <si>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</si>
  <si>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</si>
  <si>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</si>
  <si>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</si>
  <si>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</si>
  <si>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</si>
  <si>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</si>
  <si>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</si>
  <si>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</si>
  <si>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</si>
  <si>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</si>
  <si>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</si>
  <si>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</si>
  <si>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</si>
  <si>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</si>
  <si>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</si>
  <si>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</si>
  <si>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</si>
  <si>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</si>
  <si>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</si>
  <si>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</si>
  <si>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</si>
  <si>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</si>
  <si>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</si>
  <si>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</si>
  <si>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</si>
  <si>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</si>
  <si>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</si>
  <si>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</si>
  <si>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</si>
  <si>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</si>
  <si>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</si>
  <si>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</si>
  <si>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</si>
  <si>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</si>
  <si>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</si>
  <si>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</si>
  <si>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</si>
  <si>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</si>
  <si>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</si>
  <si>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</si>
  <si>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</si>
  <si>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</si>
  <si>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</si>
  <si>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</si>
  <si>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</si>
  <si>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</si>
  <si>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</si>
  <si>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</si>
  <si>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</si>
  <si>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</si>
  <si>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</si>
  <si>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</si>
  <si>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</si>
  <si>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</si>
  <si>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</si>
  <si>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</si>
  <si>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</si>
  <si>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</si>
  <si>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</si>
  <si>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</si>
  <si>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</si>
  <si>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</si>
  <si>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</si>
  <si>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</si>
  <si>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</si>
  <si>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</si>
  <si>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</si>
  <si>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</si>
  <si>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</si>
  <si>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</si>
  <si>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</si>
  <si>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</si>
  <si>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</si>
  <si>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</si>
  <si>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</si>
  <si>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</si>
  <si>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</si>
  <si>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</si>
  <si>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</si>
  <si>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</si>
  <si>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</si>
  <si>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</si>
  <si>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</si>
  <si>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</si>
  <si>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</si>
  <si>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</si>
  <si>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</si>
  <si>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</si>
  <si>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</si>
  <si>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</si>
  <si>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</si>
  <si>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</si>
  <si>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</si>
  <si>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</si>
  <si>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</si>
  <si>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</si>
  <si>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</si>
  <si>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</si>
  <si>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</si>
  <si>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</si>
  <si>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</si>
  <si>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</si>
  <si>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</si>
  <si>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</si>
  <si>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</si>
  <si>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</si>
  <si>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</si>
  <si>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</si>
  <si>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</si>
  <si>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</si>
  <si>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</si>
  <si>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</si>
  <si>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</si>
  <si>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</si>
  <si>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</si>
  <si>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</si>
  <si>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</si>
  <si>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</si>
  <si>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</si>
  <si>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</si>
  <si>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</si>
  <si>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</si>
  <si>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</si>
  <si>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</si>
  <si>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</si>
  <si>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</si>
  <si>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</si>
  <si>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</si>
  <si>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</si>
  <si>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</si>
  <si>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</si>
  <si>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</si>
  <si>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</si>
  <si>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</si>
  <si>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</si>
  <si>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</si>
  <si>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</si>
  <si>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</si>
  <si>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</si>
  <si>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</si>
  <si>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</si>
  <si>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</si>
  <si>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</si>
  <si>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</si>
  <si>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</si>
  <si>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</si>
  <si>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</si>
  <si>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</si>
  <si>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</si>
  <si>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</si>
  <si>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</si>
  <si>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</si>
  <si>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</si>
  <si>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</si>
  <si>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</si>
  <si>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</si>
  <si>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</si>
  <si>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</si>
  <si>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</si>
  <si>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</si>
  <si>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</si>
  <si>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</si>
  <si>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</si>
  <si>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</si>
  <si>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</si>
  <si>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</si>
  <si>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</si>
  <si>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</si>
  <si>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</si>
  <si>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</si>
  <si>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</si>
  <si>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</si>
  <si>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</si>
  <si>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</si>
  <si>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</si>
  <si>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</si>
  <si>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</si>
  <si>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</si>
  <si>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</si>
  <si>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</si>
  <si>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</si>
  <si>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</si>
  <si>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</si>
  <si>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</si>
  <si>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</si>
  <si>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</si>
  <si>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</si>
  <si>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</si>
  <si>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</si>
  <si>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</si>
  <si>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</si>
  <si>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</si>
  <si>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</si>
  <si>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</si>
  <si>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</si>
  <si>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</si>
  <si>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</si>
  <si>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</si>
  <si>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</si>
  <si>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</si>
  <si>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</si>
  <si>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</si>
  <si>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</si>
  <si>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</si>
  <si>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</si>
  <si>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</si>
  <si>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</si>
  <si>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</si>
  <si>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</si>
  <si>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</si>
  <si>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</si>
  <si>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</si>
  <si>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</si>
  <si>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</si>
  <si>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</si>
  <si>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</si>
  <si>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</si>
  <si>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</si>
  <si>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</si>
  <si>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</si>
  <si>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</si>
  <si>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</si>
  <si>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</si>
  <si>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</si>
  <si>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</si>
  <si>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</si>
  <si>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</si>
  <si>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</si>
  <si>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</si>
  <si>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</si>
  <si>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</si>
  <si>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</si>
  <si>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</si>
  <si>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</si>
  <si>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</si>
  <si>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</si>
  <si>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</si>
  <si>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</si>
  <si>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</si>
  <si>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</si>
  <si>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</si>
  <si>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</si>
  <si>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</si>
  <si>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</si>
  <si>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</si>
  <si>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</si>
  <si>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</si>
  <si>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</si>
  <si>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</si>
  <si>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</si>
  <si>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</si>
  <si>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</si>
  <si>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</si>
  <si>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</si>
  <si>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</si>
  <si>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</si>
  <si>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</si>
  <si>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</si>
  <si>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</si>
  <si>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</si>
  <si>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</si>
  <si>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</si>
  <si>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</si>
  <si>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</si>
  <si>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</si>
  <si>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</si>
  <si>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</si>
  <si>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</si>
  <si>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</si>
  <si>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</si>
  <si>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</si>
  <si>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</si>
  <si>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</si>
  <si>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</si>
  <si>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</si>
  <si>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</si>
  <si>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</si>
  <si>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</si>
  <si>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</si>
  <si>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</si>
  <si>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</si>
  <si>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</si>
  <si>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</si>
  <si>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</si>
  <si>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</si>
  <si>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</si>
  <si>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</si>
  <si>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</si>
  <si>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</si>
  <si>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</si>
  <si>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</si>
  <si>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</si>
  <si>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</si>
  <si>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</si>
  <si>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</si>
  <si>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</si>
  <si>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</si>
  <si>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</si>
  <si>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</si>
  <si>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</si>
  <si>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</si>
  <si>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</si>
  <si>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</si>
  <si>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</si>
  <si>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</si>
  <si>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</si>
  <si>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</si>
  <si>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</si>
  <si>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</si>
  <si>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</si>
  <si>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</si>
  <si>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</si>
  <si>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</si>
  <si>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</si>
  <si>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</si>
  <si>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</si>
  <si>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</si>
  <si>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</si>
  <si>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</si>
  <si>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</si>
  <si>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</si>
  <si>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</si>
  <si>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</si>
  <si>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</si>
  <si>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</si>
  <si>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</si>
  <si>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</si>
  <si>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</si>
  <si>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</si>
  <si>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</si>
  <si>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</si>
  <si>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</si>
  <si>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</si>
  <si>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</si>
  <si>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</si>
  <si>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</si>
  <si>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</si>
  <si>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</si>
  <si>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</si>
  <si>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</si>
  <si>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</si>
  <si>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</si>
  <si>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</si>
  <si>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</si>
  <si>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</si>
  <si>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</si>
  <si>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</si>
  <si>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</si>
  <si>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</si>
  <si>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</si>
  <si>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</si>
  <si>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</si>
  <si>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</si>
  <si>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</si>
  <si>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</si>
  <si>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</si>
  <si>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</si>
  <si>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</si>
  <si>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</si>
  <si>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</si>
  <si>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</si>
  <si>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</si>
  <si>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</si>
  <si>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</si>
  <si>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</si>
  <si>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</si>
  <si>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</si>
  <si>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</si>
  <si>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</si>
  <si>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</si>
  <si>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</si>
  <si>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</si>
  <si>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</si>
  <si>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</si>
  <si>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</si>
  <si>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</si>
  <si>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</si>
  <si>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</si>
  <si>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</si>
  <si>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</si>
  <si>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</si>
  <si>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</si>
  <si>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</si>
  <si>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</si>
  <si>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</si>
  <si>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</si>
  <si>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</si>
  <si>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</si>
  <si>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</si>
  <si>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</si>
  <si>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</si>
  <si>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</si>
  <si>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</si>
  <si>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</si>
  <si>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</si>
  <si>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</si>
  <si>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</si>
  <si>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</si>
  <si>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</si>
  <si>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</si>
  <si>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</si>
  <si>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</si>
  <si>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</si>
  <si>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</si>
  <si>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</si>
  <si>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</si>
  <si>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</si>
  <si>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</si>
  <si>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</si>
  <si>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</si>
  <si>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</si>
  <si>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</si>
  <si>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</si>
  <si>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</si>
  <si>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</si>
  <si>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</si>
  <si>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</si>
  <si>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</si>
  <si>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</si>
  <si>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</si>
  <si>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</si>
  <si>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</si>
  <si>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</si>
  <si>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</si>
  <si>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</si>
  <si>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</si>
  <si>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</si>
  <si>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</si>
  <si>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</si>
  <si>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</si>
  <si>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</si>
  <si>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</si>
  <si>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</si>
  <si>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</si>
  <si>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</si>
  <si>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</si>
  <si>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</si>
  <si>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</si>
  <si>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</si>
  <si>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</si>
  <si>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</si>
  <si>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</si>
  <si>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</si>
  <si>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</si>
  <si>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</si>
  <si>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</si>
  <si>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</si>
  <si>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</si>
  <si>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</si>
  <si>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</si>
  <si>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</si>
  <si>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</si>
  <si>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</si>
  <si>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</si>
  <si>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</si>
  <si>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</si>
  <si>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</si>
  <si>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</si>
  <si>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</si>
  <si>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</si>
  <si>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</si>
  <si>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</si>
  <si>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</si>
  <si>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</si>
  <si>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</si>
  <si>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</si>
  <si>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</si>
  <si>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</si>
  <si>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</si>
  <si>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</si>
  <si>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</si>
  <si>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</si>
  <si>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</si>
  <si>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</si>
  <si>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</si>
  <si>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</si>
  <si>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</si>
  <si>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</si>
  <si>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</si>
  <si>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</si>
  <si>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</si>
  <si>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</si>
  <si>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</si>
  <si>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</si>
  <si>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</si>
  <si>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</si>
  <si>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</si>
  <si>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</si>
  <si>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</si>
  <si>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</si>
  <si>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</si>
  <si>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</si>
  <si>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</si>
  <si>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</si>
  <si>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</si>
  <si>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</si>
  <si>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</si>
  <si>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</si>
  <si>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</si>
  <si>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</si>
  <si>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</si>
  <si>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</si>
  <si>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</si>
  <si>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</si>
  <si>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</si>
  <si>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</si>
  <si>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</si>
  <si>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</si>
  <si>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</si>
  <si>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</si>
  <si>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</si>
  <si>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</si>
  <si>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</si>
  <si>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</si>
  <si>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</si>
  <si>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</si>
  <si>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</si>
  <si>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</si>
  <si>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</si>
  <si>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</si>
  <si>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</si>
  <si>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</si>
  <si>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</si>
  <si>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</si>
  <si>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</si>
  <si>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</si>
  <si>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</si>
  <si>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</si>
  <si>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</si>
  <si>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</si>
  <si>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</si>
  <si>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</si>
  <si>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</si>
  <si>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</si>
  <si>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</si>
  <si>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</si>
  <si>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</si>
  <si>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</si>
  <si>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</si>
  <si>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</si>
  <si>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</si>
  <si>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</si>
  <si>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</si>
  <si>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</si>
  <si>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</si>
  <si>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</si>
  <si>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</si>
  <si>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</si>
  <si>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</si>
  <si>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</si>
  <si>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</si>
  <si>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</si>
  <si>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</si>
  <si>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</si>
  <si>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</si>
  <si>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</si>
  <si>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</si>
  <si>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</si>
  <si>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</si>
  <si>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</si>
  <si>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</si>
  <si>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</si>
  <si>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</si>
  <si>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</si>
  <si>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</si>
  <si>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</si>
  <si>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</si>
  <si>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</si>
  <si>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</si>
  <si>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</si>
  <si>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</si>
  <si>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</si>
  <si>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</si>
  <si>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</si>
  <si>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</si>
  <si>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</si>
  <si>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</si>
  <si>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</si>
  <si>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</si>
  <si>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</si>
  <si>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</si>
  <si>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</si>
  <si>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</si>
  <si>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</si>
  <si>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</si>
  <si>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</si>
  <si>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</si>
  <si>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</si>
  <si>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</si>
  <si>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</si>
  <si>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</si>
  <si>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</si>
  <si>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</si>
  <si>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</si>
  <si>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</si>
  <si>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</si>
  <si>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</si>
  <si>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</si>
  <si>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Category &amp; Sub-category</t>
  </si>
  <si>
    <t>Parent Category</t>
  </si>
  <si>
    <t>Sub Category</t>
  </si>
  <si>
    <t>Row Labels</t>
  </si>
  <si>
    <t>Grand Total</t>
  </si>
  <si>
    <t>Count of outcome</t>
  </si>
  <si>
    <t>Column Labels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</si>
  <si>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</si>
  <si>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</si>
  <si>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</si>
  <si>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</si>
  <si>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</si>
  <si>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</si>
  <si>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</si>
  <si>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</si>
  <si>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</si>
  <si>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</si>
  <si>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</si>
  <si>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</si>
  <si>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</si>
  <si>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</si>
  <si>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</si>
  <si>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</si>
  <si>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</si>
  <si>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</si>
  <si>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</si>
  <si>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</si>
  <si>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</si>
  <si>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</si>
  <si>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</si>
  <si>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</si>
  <si>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</si>
  <si>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</si>
  <si>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</si>
  <si>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</si>
  <si>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</si>
  <si>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</si>
  <si>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</si>
  <si>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</si>
  <si>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</si>
  <si>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</si>
  <si>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Outcome</t>
  </si>
  <si>
    <t>Date Created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</si>
  <si>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</si>
  <si>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</si>
  <si>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</si>
  <si>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</si>
  <si>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</si>
  <si>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</si>
  <si>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</si>
  <si>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</si>
  <si>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</si>
  <si>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</si>
  <si>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</si>
  <si>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</si>
  <si>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</si>
  <si>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</si>
  <si>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</si>
  <si>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</si>
  <si>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</si>
  <si>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</si>
  <si>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</si>
  <si>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</si>
  <si>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</si>
  <si>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</si>
  <si>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</si>
  <si>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</si>
  <si>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</si>
  <si>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</si>
  <si>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of Successful</t>
  </si>
  <si>
    <t>Number Failed</t>
  </si>
  <si>
    <t>Number Canceled</t>
  </si>
  <si>
    <t>Total Projects</t>
  </si>
  <si>
    <t>Percentage Successful</t>
  </si>
  <si>
    <t>Percentage Failed</t>
  </si>
  <si>
    <t>Percentaged Canceled</t>
  </si>
  <si>
    <t>Outcome by Catergory</t>
  </si>
  <si>
    <t>Sum of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</si>
</sst>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44" fontId="16" fillId="0" borderId="0" xfId="42" applyFont="1" applyAlignment="1">
      <alignment horizontal="center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9" fontId="0" fillId="0" borderId="0" xfId="43" applyFont="1"/>
    <xf numFmtId="0" fontId="0" fillId="33" borderId="0" xfId="0" applyFill="1"/>
    <xf numFmtId="0" fontId="0" fillId="34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0" formatCode="General"/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numFmt numFmtId="0" formatCode="General"/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3300"/>
        </patternFill>
      </fill>
    </dxf>
    <dxf>
      <fill>
        <patternFill patternType="solid">
          <bgColor rgb="FFFF3300"/>
        </patternFill>
      </fill>
    </dxf>
    <dxf>
      <fill>
        <patternFill patternType="solid">
          <bgColor rgb="FFFF3300"/>
        </patternFill>
      </fill>
    </dxf>
  </dxfs>
  <tableStyles count="0" defaultTableStyle="TableStyleMedium2" defaultPivotStyle="PivotStyleLight16"/>
  <colors>
    <mruColors>
      <color rgb="FFFF3300"/>
      <color rgb="FFFF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[Snowden_CrowdfundingBook.xlsx]Pivot Table 1!PivotTable8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F-4EC3-B4BB-67517304625B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F-4EC3-B4BB-67517304625B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F-4EC3-B4BB-67517304625B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F-4EC3-B4BB-675173046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255535"/>
        <c:axId val="724238015"/>
      </c:barChart>
      <c:catAx>
        <c:axId val="64625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38015"/>
        <c:crosses val="autoZero"/>
        <c:auto val="1"/>
        <c:lblAlgn val="ctr"/>
        <c:lblOffset val="100"/>
        <c:noMultiLvlLbl val="0"/>
      </c:catAx>
      <c:valAx>
        <c:axId val="7242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5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0</c:v>
              </c:pt>
              <c:pt idx="2">
                <c:v>4</c:v>
              </c:pt>
              <c:pt idx="3">
                <c:v>2</c:v>
              </c:pt>
              <c:pt idx="4">
                <c:v>0</c:v>
              </c:pt>
              <c:pt idx="5">
                <c:v>1</c:v>
              </c:pt>
              <c:pt idx="6">
                <c:v>4</c:v>
              </c:pt>
              <c:pt idx="7">
                <c:v>3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4</c:v>
              </c:pt>
              <c:pt idx="13">
                <c:v>23</c:v>
              </c:pt>
              <c:pt idx="14">
                <c:v>0</c:v>
              </c:pt>
              <c:pt idx="15">
                <c:v>6</c:v>
              </c:pt>
              <c:pt idx="16">
                <c:v>0</c:v>
              </c:pt>
              <c:pt idx="17">
                <c:v>1</c:v>
              </c:pt>
              <c:pt idx="18">
                <c:v>3</c:v>
              </c:pt>
              <c:pt idx="19">
                <c:v>0</c:v>
              </c:pt>
              <c:pt idx="20">
                <c:v>1</c:v>
              </c:pt>
              <c:pt idx="21">
                <c:v>0</c:v>
              </c:pt>
              <c:pt idx="22">
                <c:v>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0B9E-471F-A1F0-8DB6665E7490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10</c:v>
              </c:pt>
              <c:pt idx="1">
                <c:v>0</c:v>
              </c:pt>
              <c:pt idx="2">
                <c:v>21</c:v>
              </c:pt>
              <c:pt idx="3">
                <c:v>12</c:v>
              </c:pt>
              <c:pt idx="4">
                <c:v>8</c:v>
              </c:pt>
              <c:pt idx="5">
                <c:v>7</c:v>
              </c:pt>
              <c:pt idx="6">
                <c:v>20</c:v>
              </c:pt>
              <c:pt idx="7">
                <c:v>19</c:v>
              </c:pt>
              <c:pt idx="8">
                <c:v>6</c:v>
              </c:pt>
              <c:pt idx="9">
                <c:v>3</c:v>
              </c:pt>
              <c:pt idx="10">
                <c:v>8</c:v>
              </c:pt>
              <c:pt idx="11">
                <c:v>6</c:v>
              </c:pt>
              <c:pt idx="12">
                <c:v>11</c:v>
              </c:pt>
              <c:pt idx="13">
                <c:v>132</c:v>
              </c:pt>
              <c:pt idx="14">
                <c:v>4</c:v>
              </c:pt>
              <c:pt idx="15">
                <c:v>30</c:v>
              </c:pt>
              <c:pt idx="16">
                <c:v>9</c:v>
              </c:pt>
              <c:pt idx="17">
                <c:v>5</c:v>
              </c:pt>
              <c:pt idx="18">
                <c:v>3</c:v>
              </c:pt>
              <c:pt idx="19">
                <c:v>7</c:v>
              </c:pt>
              <c:pt idx="20">
                <c:v>15</c:v>
              </c:pt>
              <c:pt idx="21">
                <c:v>16</c:v>
              </c:pt>
              <c:pt idx="22">
                <c:v>12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B9E-471F-A1F0-8DB6665E7490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</c:v>
              </c:pt>
              <c:pt idx="1">
                <c:v>0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0B9E-471F-A1F0-8DB6665E7490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21</c:v>
              </c:pt>
              <c:pt idx="1">
                <c:v>4</c:v>
              </c:pt>
              <c:pt idx="2">
                <c:v>34</c:v>
              </c:pt>
              <c:pt idx="3">
                <c:v>22</c:v>
              </c:pt>
              <c:pt idx="4">
                <c:v>10</c:v>
              </c:pt>
              <c:pt idx="5">
                <c:v>9</c:v>
              </c:pt>
              <c:pt idx="6">
                <c:v>22</c:v>
              </c:pt>
              <c:pt idx="7">
                <c:v>23</c:v>
              </c:pt>
              <c:pt idx="8">
                <c:v>10</c:v>
              </c:pt>
              <c:pt idx="9">
                <c:v>4</c:v>
              </c:pt>
              <c:pt idx="10">
                <c:v>4</c:v>
              </c:pt>
              <c:pt idx="11">
                <c:v>13</c:v>
              </c:pt>
              <c:pt idx="12">
                <c:v>26</c:v>
              </c:pt>
              <c:pt idx="13">
                <c:v>187</c:v>
              </c:pt>
              <c:pt idx="14">
                <c:v>4</c:v>
              </c:pt>
              <c:pt idx="15">
                <c:v>49</c:v>
              </c:pt>
              <c:pt idx="16">
                <c:v>5</c:v>
              </c:pt>
              <c:pt idx="17">
                <c:v>9</c:v>
              </c:pt>
              <c:pt idx="18">
                <c:v>11</c:v>
              </c:pt>
              <c:pt idx="19">
                <c:v>14</c:v>
              </c:pt>
              <c:pt idx="20">
                <c:v>17</c:v>
              </c:pt>
              <c:pt idx="21">
                <c:v>28</c:v>
              </c:pt>
              <c:pt idx="22">
                <c:v>36</c:v>
              </c:pt>
              <c:pt idx="2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3-0B9E-471F-A1F0-8DB6665E7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234895"/>
        <c:axId val="703951519"/>
      </c:barChart>
      <c:catAx>
        <c:axId val="64623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51519"/>
        <c:crosses val="autoZero"/>
        <c:auto val="1"/>
        <c:lblAlgn val="ctr"/>
        <c:lblOffset val="100"/>
        <c:noMultiLvlLbl val="0"/>
      </c:catAx>
      <c:valAx>
        <c:axId val="7039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3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[Snowden_CrowdfundingBook.xlsx]Outcome Based on Launch Date!PivotTable4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4-4D78-B987-B0F360B5B3BF}"/>
            </c:ext>
          </c:extLst>
        </c:ser>
        <c:ser>
          <c:idx val="1"/>
          <c:order val="1"/>
          <c:tx>
            <c:strRef>
              <c:f>'Outcome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4-4D78-B987-B0F360B5B3BF}"/>
            </c:ext>
          </c:extLst>
        </c:ser>
        <c:ser>
          <c:idx val="2"/>
          <c:order val="2"/>
          <c:tx>
            <c:strRef>
              <c:f>'Outcome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4-4D78-B987-B0F360B5B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942527"/>
        <c:axId val="1596188591"/>
      </c:lineChart>
      <c:catAx>
        <c:axId val="70394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188591"/>
        <c:crosses val="autoZero"/>
        <c:auto val="1"/>
        <c:lblAlgn val="ctr"/>
        <c:lblOffset val="100"/>
        <c:noMultiLvlLbl val="0"/>
      </c:catAx>
      <c:valAx>
        <c:axId val="15961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4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'Crowdfunding Goal Analysis 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 '!$F$2:$F$13</c:f>
              <c:numCache>
                <c:formatCode>0%</c:formatCode>
                <c:ptCount val="12"/>
                <c:pt idx="0">
                  <c:v>0.48780487804878048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A00-9B71-2EB15B73595F}"/>
            </c:ext>
          </c:extLst>
        </c:ser>
        <c:ser>
          <c:idx val="1"/>
          <c:order val="1"/>
          <c:tx>
            <c:strRef>
              <c:f>'Crowdfunding Goal Analysis 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 '!$G$2:$G$13</c:f>
              <c:numCache>
                <c:formatCode>0%</c:formatCode>
                <c:ptCount val="12"/>
                <c:pt idx="0">
                  <c:v>0.48780487804878048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A00-9B71-2EB15B73595F}"/>
            </c:ext>
          </c:extLst>
        </c:ser>
        <c:ser>
          <c:idx val="2"/>
          <c:order val="2"/>
          <c:tx>
            <c:strRef>
              <c:f>'Crowdfunding Goal Analysis '!$H$1</c:f>
              <c:strCache>
                <c:ptCount val="1"/>
                <c:pt idx="0">
                  <c:v>Percentaged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 '!$H$2:$H$13</c:f>
              <c:numCache>
                <c:formatCode>0%</c:formatCode>
                <c:ptCount val="12"/>
                <c:pt idx="0">
                  <c:v>2.4390243902439025E-2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9-4A00-9B71-2EB15B73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072735"/>
        <c:axId val="700069823"/>
      </c:lineChart>
      <c:catAx>
        <c:axId val="69907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69823"/>
        <c:crosses val="autoZero"/>
        <c:auto val="1"/>
        <c:lblAlgn val="ctr"/>
        <c:lblOffset val="100"/>
        <c:noMultiLvlLbl val="0"/>
      </c:catAx>
      <c:valAx>
        <c:axId val="7000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7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231140</xdr:colOff>
      <xdr:row>4</xdr:row>
      <xdr:rowOff>147955</xdr:rowOff>
    </xdr:from>
    <xdr:to>
      <xdr:col>14</xdr:col>
      <xdr:colOff>96521</xdr:colOff>
      <xdr:row>17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20EFF-7768-562B-71F5-56FC9E279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4</xdr:row>
      <xdr:rowOff>99060</xdr:rowOff>
    </xdr:from>
    <xdr:to>
      <xdr:col>12</xdr:col>
      <xdr:colOff>707813</xdr:colOff>
      <xdr:row>22</xdr:row>
      <xdr:rowOff>91863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323E90-2C86-4DDF-B7D7-9403C375F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3</xdr:row>
      <xdr:rowOff>15240</xdr:rowOff>
    </xdr:from>
    <xdr:to>
      <xdr:col>14</xdr:col>
      <xdr:colOff>45720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61DA9-1850-D86F-7CE5-23D3CB894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751840</xdr:colOff>
      <xdr:row>13</xdr:row>
      <xdr:rowOff>91440</xdr:rowOff>
    </xdr:from>
    <xdr:to>
      <xdr:col>6</xdr:col>
      <xdr:colOff>208280</xdr:colOff>
      <xdr:row>27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0FA68E-6E3A-99A1-CAB0-A4859AA29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Snowden" refreshedDate="45227.755480208332" createdVersion="8" refreshedVersion="8" minRefreshableVersion="3" recordCount="1001" xr:uid="{77D069A1-FC66-49B1-9892-2BFEAA8CC4C7}">
  <cacheSource type="worksheet">
    <worksheetSource ref="A1:U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containsInteger="1" minValue="0" maxValue="2339"/>
    </cacheField>
    <cacheField name="Average Donation" numFmtId="44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/>
    </cacheField>
    <cacheField name="Outcome2" numFmtId="14">
      <sharedItems containsNonDate="0" containsDate="1" containsString="0" containsBlank="1" minDate="1970-01-01T00:00:12" maxDate="1970-01-01T00:00:12"/>
    </cacheField>
    <cacheField name="Years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Snowden" refreshedDate="45229.585071180554" createdVersion="8" refreshedVersion="8" minRefreshableVersion="3" recordCount="1000" xr:uid="{2B30BA2F-5BA4-4369-9790-5A20063A081C}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44">
      <sharedItems containsMixedTypes="1" containsNumber="1" minValue="0" maxValue="113.17073170731707"/>
    </cacheField>
    <cacheField name="Parent Category" numFmtId="0">
      <sharedItems/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Outcome2" numFmtId="14">
      <sharedItems containsSemiMixedTypes="0" containsNonDate="0" containsDate="1" containsString="0" minDate="1970-01-01T00:00:12" maxDate="1970-01-01T00:00:12" count="1">
        <d v="1970-01-01T00:00:12"/>
      </sharedItems>
    </cacheField>
    <cacheField name="Years" numFmtId="0">
      <sharedItems containsSemiMixedTypes="0" containsString="0" containsNumber="1" containsInteger="1" minValue="2010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1970-01-01T00:00:12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  <x v="1"/>
    <d v="1970-01-01T00:00:12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"/>
    <n v="100.01614035087719"/>
    <x v="2"/>
    <x v="2"/>
    <x v="2"/>
    <d v="1970-01-01T00:00:1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9"/>
    <n v="103.20833333333333"/>
    <x v="1"/>
    <x v="1"/>
    <x v="3"/>
    <d v="1970-01-01T00:00:12"/>
    <x v="3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"/>
    <n v="99.339622641509436"/>
    <x v="3"/>
    <x v="3"/>
    <x v="4"/>
    <d v="1970-01-01T00:00:12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4"/>
    <n v="75.833333333333329"/>
    <x v="3"/>
    <x v="3"/>
    <x v="5"/>
    <d v="1970-01-01T00:00:12"/>
    <x v="4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1"/>
    <n v="60.555555555555557"/>
    <x v="4"/>
    <x v="4"/>
    <x v="6"/>
    <d v="1970-01-01T00:00:12"/>
    <x v="5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8"/>
    <n v="64.93832599118943"/>
    <x v="3"/>
    <x v="3"/>
    <x v="7"/>
    <d v="1970-01-01T00:00:12"/>
    <x v="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20"/>
    <n v="30.997175141242938"/>
    <x v="3"/>
    <x v="3"/>
    <x v="8"/>
    <d v="1970-01-01T00:00:12"/>
    <x v="6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2"/>
    <n v="72.909090909090907"/>
    <x v="1"/>
    <x v="5"/>
    <x v="9"/>
    <d v="1970-01-01T00:00:12"/>
    <x v="2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"/>
    <n v="62.9"/>
    <x v="4"/>
    <x v="6"/>
    <x v="10"/>
    <d v="1970-01-01T00:00:12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"/>
    <n v="112.22222222222223"/>
    <x v="3"/>
    <x v="3"/>
    <x v="11"/>
    <d v="1970-01-01T00:00:12"/>
    <x v="6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"/>
    <n v="102.34545454545454"/>
    <x v="4"/>
    <x v="6"/>
    <x v="12"/>
    <d v="1970-01-01T00:00:12"/>
    <x v="3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"/>
    <n v="105.05102040816327"/>
    <x v="1"/>
    <x v="7"/>
    <x v="13"/>
    <d v="1970-01-01T00:00:12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7"/>
    <n v="94.144999999999996"/>
    <x v="1"/>
    <x v="7"/>
    <x v="14"/>
    <d v="1970-01-01T00:00:12"/>
    <x v="4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"/>
    <n v="84.986725663716811"/>
    <x v="2"/>
    <x v="8"/>
    <x v="15"/>
    <d v="1970-01-01T00:00:12"/>
    <x v="3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"/>
    <n v="110.41"/>
    <x v="5"/>
    <x v="9"/>
    <x v="16"/>
    <d v="1970-01-01T00:00:12"/>
    <x v="1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"/>
    <n v="107.96236989591674"/>
    <x v="4"/>
    <x v="10"/>
    <x v="17"/>
    <d v="1970-01-01T00:00:12"/>
    <x v="8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7"/>
    <n v="45.103703703703701"/>
    <x v="3"/>
    <x v="3"/>
    <x v="18"/>
    <d v="1970-01-01T00:00:12"/>
    <x v="9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9"/>
    <n v="45.001483679525222"/>
    <x v="3"/>
    <x v="3"/>
    <x v="19"/>
    <d v="1970-01-01T00:00:12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"/>
    <n v="105.97134670487107"/>
    <x v="4"/>
    <x v="6"/>
    <x v="20"/>
    <d v="1970-01-01T00:00:12"/>
    <x v="1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1"/>
    <n v="69.055555555555557"/>
    <x v="3"/>
    <x v="3"/>
    <x v="21"/>
    <d v="1970-01-01T00:00:12"/>
    <x v="8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"/>
    <n v="85.044943820224717"/>
    <x v="3"/>
    <x v="3"/>
    <x v="22"/>
    <d v="1970-01-01T00:00:12"/>
    <x v="9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"/>
    <n v="105.22535211267606"/>
    <x v="4"/>
    <x v="4"/>
    <x v="23"/>
    <d v="1970-01-01T00:00:12"/>
    <x v="3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3"/>
    <n v="39.003741114852225"/>
    <x v="2"/>
    <x v="8"/>
    <x v="24"/>
    <d v="1970-01-01T00:00:12"/>
    <x v="1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"/>
    <n v="73.030674846625772"/>
    <x v="6"/>
    <x v="11"/>
    <x v="25"/>
    <d v="1970-01-01T00:00:12"/>
    <x v="8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"/>
    <n v="35.009459459459457"/>
    <x v="3"/>
    <x v="3"/>
    <x v="26"/>
    <d v="1970-01-01T00:00:12"/>
    <x v="9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80"/>
    <n v="106.6"/>
    <x v="1"/>
    <x v="1"/>
    <x v="27"/>
    <d v="1970-01-01T00:00:12"/>
    <x v="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"/>
    <n v="61.997747747747745"/>
    <x v="3"/>
    <x v="3"/>
    <x v="28"/>
    <d v="1970-01-01T00:00:12"/>
    <x v="6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9"/>
    <n v="94.000622665006233"/>
    <x v="4"/>
    <x v="12"/>
    <x v="29"/>
    <d v="1970-01-01T00:00:12"/>
    <x v="9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1"/>
    <n v="112.05426356589147"/>
    <x v="4"/>
    <x v="10"/>
    <x v="30"/>
    <d v="1970-01-01T00:00:12"/>
    <x v="3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  <x v="31"/>
    <d v="1970-01-01T00:00:12"/>
    <x v="7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7"/>
    <n v="38.004334633723452"/>
    <x v="4"/>
    <x v="4"/>
    <x v="32"/>
    <d v="1970-01-01T00:00:12"/>
    <x v="9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8"/>
    <n v="35.000184535892231"/>
    <x v="3"/>
    <x v="3"/>
    <x v="33"/>
    <d v="1970-01-01T00:00:12"/>
    <x v="1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1"/>
    <n v="85"/>
    <x v="4"/>
    <x v="4"/>
    <x v="34"/>
    <d v="1970-01-01T00:00:12"/>
    <x v="5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"/>
    <n v="95.993893129770996"/>
    <x v="4"/>
    <x v="6"/>
    <x v="35"/>
    <d v="1970-01-01T00:00:12"/>
    <x v="3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"/>
    <n v="68.8125"/>
    <x v="3"/>
    <x v="3"/>
    <x v="36"/>
    <d v="1970-01-01T00:00:12"/>
    <x v="8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40"/>
    <n v="105.97196261682242"/>
    <x v="5"/>
    <x v="13"/>
    <x v="37"/>
    <d v="1970-01-01T00:00:12"/>
    <x v="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"/>
    <n v="75.261194029850742"/>
    <x v="7"/>
    <x v="14"/>
    <x v="38"/>
    <d v="1970-01-01T00:00:12"/>
    <x v="6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1"/>
    <n v="57.125"/>
    <x v="3"/>
    <x v="3"/>
    <x v="39"/>
    <d v="1970-01-01T00:00:12"/>
    <x v="2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"/>
    <n v="75.141414141414145"/>
    <x v="2"/>
    <x v="8"/>
    <x v="40"/>
    <d v="1970-01-01T00:00:12"/>
    <x v="6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3"/>
    <n v="107.42342342342343"/>
    <x v="1"/>
    <x v="1"/>
    <x v="41"/>
    <d v="1970-01-01T00:00:12"/>
    <x v="4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4"/>
    <n v="35.995495495495497"/>
    <x v="0"/>
    <x v="0"/>
    <x v="42"/>
    <d v="1970-01-01T00:00:12"/>
    <x v="8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6"/>
    <n v="26.998873148744366"/>
    <x v="5"/>
    <x v="15"/>
    <x v="43"/>
    <d v="1970-01-01T00:00:12"/>
    <x v="1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9"/>
    <n v="107.56122448979592"/>
    <x v="5"/>
    <x v="13"/>
    <x v="44"/>
    <d v="1970-01-01T00:00:12"/>
    <x v="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8"/>
    <n v="94.375"/>
    <x v="3"/>
    <x v="3"/>
    <x v="45"/>
    <d v="1970-01-01T00:00:12"/>
    <x v="7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5"/>
    <n v="46.163043478260867"/>
    <x v="1"/>
    <x v="1"/>
    <x v="46"/>
    <d v="1970-01-01T00:00:12"/>
    <x v="6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"/>
    <n v="47.845637583892618"/>
    <x v="3"/>
    <x v="3"/>
    <x v="47"/>
    <d v="1970-01-01T00:00:12"/>
    <x v="1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7"/>
    <n v="53.007815713698065"/>
    <x v="3"/>
    <x v="3"/>
    <x v="48"/>
    <d v="1970-01-01T00:00:12"/>
    <x v="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90"/>
    <n v="45.059405940594061"/>
    <x v="1"/>
    <x v="1"/>
    <x v="49"/>
    <d v="1970-01-01T00:00:12"/>
    <x v="3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  <x v="50"/>
    <d v="1970-01-01T00:00:12"/>
    <x v="2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2"/>
    <n v="99.006816632583508"/>
    <x v="2"/>
    <x v="8"/>
    <x v="51"/>
    <d v="1970-01-01T00:00:12"/>
    <x v="4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"/>
    <n v="32.786666666666669"/>
    <x v="3"/>
    <x v="3"/>
    <x v="52"/>
    <d v="1970-01-01T00:00:12"/>
    <x v="6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"/>
    <n v="59.119617224880386"/>
    <x v="4"/>
    <x v="6"/>
    <x v="53"/>
    <d v="1970-01-01T00:00:12"/>
    <x v="1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90"/>
    <n v="44.93333333333333"/>
    <x v="2"/>
    <x v="8"/>
    <x v="54"/>
    <d v="1970-01-01T00:00:12"/>
    <x v="9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8"/>
    <n v="89.664122137404576"/>
    <x v="1"/>
    <x v="17"/>
    <x v="55"/>
    <d v="1970-01-01T00:00:12"/>
    <x v="9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4"/>
    <n v="70.079268292682926"/>
    <x v="2"/>
    <x v="8"/>
    <x v="56"/>
    <d v="1970-01-01T00:00:12"/>
    <x v="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"/>
    <n v="31.059701492537314"/>
    <x v="6"/>
    <x v="11"/>
    <x v="57"/>
    <d v="1970-01-01T00:00:12"/>
    <x v="5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"/>
    <n v="29.061611374407583"/>
    <x v="3"/>
    <x v="3"/>
    <x v="58"/>
    <d v="1970-01-01T00:00:12"/>
    <x v="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"/>
    <n v="30.0859375"/>
    <x v="3"/>
    <x v="3"/>
    <x v="59"/>
    <d v="1970-01-01T00:00:12"/>
    <x v="5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"/>
    <n v="84.998125000000002"/>
    <x v="3"/>
    <x v="3"/>
    <x v="60"/>
    <d v="1970-01-01T00:00:12"/>
    <x v="4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3"/>
    <n v="82.001775410563695"/>
    <x v="3"/>
    <x v="3"/>
    <x v="61"/>
    <d v="1970-01-01T00:00:12"/>
    <x v="8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3"/>
    <n v="58.040160642570278"/>
    <x v="2"/>
    <x v="2"/>
    <x v="62"/>
    <d v="1970-01-01T00:00:12"/>
    <x v="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2"/>
    <n v="111.4"/>
    <x v="3"/>
    <x v="3"/>
    <x v="63"/>
    <d v="1970-01-01T00:00:12"/>
    <x v="5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8"/>
    <n v="71.94736842105263"/>
    <x v="2"/>
    <x v="2"/>
    <x v="64"/>
    <d v="1970-01-01T00:00:12"/>
    <x v="9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"/>
    <n v="61.038135593220339"/>
    <x v="3"/>
    <x v="3"/>
    <x v="65"/>
    <d v="1970-01-01T00:00:12"/>
    <x v="8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"/>
    <n v="108.91666666666667"/>
    <x v="3"/>
    <x v="3"/>
    <x v="66"/>
    <d v="1970-01-01T00:00:12"/>
    <x v="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"/>
    <n v="29.001722017220171"/>
    <x v="2"/>
    <x v="8"/>
    <x v="67"/>
    <d v="1970-01-01T00:00:12"/>
    <x v="6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5"/>
    <n v="58.975609756097562"/>
    <x v="3"/>
    <x v="3"/>
    <x v="68"/>
    <d v="1970-01-01T00:00:12"/>
    <x v="5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"/>
    <n v="111.82352941176471"/>
    <x v="3"/>
    <x v="3"/>
    <x v="69"/>
    <d v="1970-01-01T00:00:12"/>
    <x v="6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4"/>
    <n v="63.995555555555555"/>
    <x v="3"/>
    <x v="3"/>
    <x v="70"/>
    <d v="1970-01-01T00:00:12"/>
    <x v="6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"/>
    <n v="85.315789473684205"/>
    <x v="3"/>
    <x v="3"/>
    <x v="71"/>
    <d v="1970-01-01T00:00:12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"/>
    <n v="74.481481481481481"/>
    <x v="4"/>
    <x v="10"/>
    <x v="72"/>
    <d v="1970-01-01T00:00:12"/>
    <x v="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1"/>
    <n v="105.14772727272727"/>
    <x v="1"/>
    <x v="17"/>
    <x v="73"/>
    <d v="1970-01-01T00:00:12"/>
    <x v="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"/>
    <n v="56.188235294117646"/>
    <x v="1"/>
    <x v="16"/>
    <x v="74"/>
    <d v="1970-01-01T00:00:12"/>
    <x v="7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1"/>
    <n v="85.917647058823533"/>
    <x v="7"/>
    <x v="14"/>
    <x v="75"/>
    <d v="1970-01-01T00:00:12"/>
    <x v="9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"/>
    <n v="57.00296912114014"/>
    <x v="3"/>
    <x v="3"/>
    <x v="76"/>
    <d v="1970-01-01T00:00:12"/>
    <x v="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7"/>
    <n v="79.642857142857139"/>
    <x v="4"/>
    <x v="10"/>
    <x v="77"/>
    <d v="1970-01-01T00:00:12"/>
    <x v="6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1"/>
    <n v="41.018181818181816"/>
    <x v="5"/>
    <x v="18"/>
    <x v="78"/>
    <d v="1970-01-01T00:00:12"/>
    <x v="9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70"/>
    <n v="48.004773269689736"/>
    <x v="3"/>
    <x v="3"/>
    <x v="79"/>
    <d v="1970-01-01T00:00:12"/>
    <x v="9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"/>
    <n v="55.212598425196852"/>
    <x v="6"/>
    <x v="11"/>
    <x v="80"/>
    <d v="1970-01-01T00:00:12"/>
    <x v="5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"/>
    <n v="92.109489051094897"/>
    <x v="1"/>
    <x v="1"/>
    <x v="81"/>
    <d v="1970-01-01T00:00:12"/>
    <x v="5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"/>
    <n v="83.183333333333337"/>
    <x v="6"/>
    <x v="11"/>
    <x v="82"/>
    <d v="1970-01-01T00:00:12"/>
    <x v="3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8"/>
    <n v="39.996000000000002"/>
    <x v="1"/>
    <x v="5"/>
    <x v="83"/>
    <d v="1970-01-01T00:00:12"/>
    <x v="7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"/>
    <n v="111.1336898395722"/>
    <x v="2"/>
    <x v="8"/>
    <x v="84"/>
    <d v="1970-01-01T00:00:12"/>
    <x v="4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"/>
    <n v="90.563380281690144"/>
    <x v="1"/>
    <x v="7"/>
    <x v="85"/>
    <d v="1970-01-01T00:00:12"/>
    <x v="8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8"/>
    <n v="61.108374384236456"/>
    <x v="3"/>
    <x v="3"/>
    <x v="86"/>
    <d v="1970-01-01T00:00:12"/>
    <x v="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2"/>
    <n v="83.022941970310384"/>
    <x v="1"/>
    <x v="1"/>
    <x v="87"/>
    <d v="1970-01-01T00:00:12"/>
    <x v="8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1"/>
    <n v="110.76106194690266"/>
    <x v="5"/>
    <x v="18"/>
    <x v="88"/>
    <d v="1970-01-01T00:00:12"/>
    <x v="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3"/>
    <n v="89.458333333333329"/>
    <x v="3"/>
    <x v="3"/>
    <x v="89"/>
    <d v="1970-01-01T00:00:12"/>
    <x v="6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9"/>
    <n v="57.849056603773583"/>
    <x v="3"/>
    <x v="3"/>
    <x v="90"/>
    <d v="1970-01-01T00:00:12"/>
    <x v="7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"/>
    <n v="109.99705449189985"/>
    <x v="5"/>
    <x v="18"/>
    <x v="91"/>
    <d v="1970-01-01T00:00:12"/>
    <x v="7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9"/>
    <n v="103.96586345381526"/>
    <x v="6"/>
    <x v="11"/>
    <x v="92"/>
    <d v="1970-01-01T00:00:12"/>
    <x v="6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1"/>
    <n v="107.99508196721311"/>
    <x v="3"/>
    <x v="3"/>
    <x v="93"/>
    <d v="1970-01-01T00:00:12"/>
    <x v="4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4"/>
    <n v="48.927777777777777"/>
    <x v="2"/>
    <x v="2"/>
    <x v="94"/>
    <d v="1970-01-01T00:00:12"/>
    <x v="3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66666666666664"/>
    <x v="4"/>
    <x v="4"/>
    <x v="95"/>
    <d v="1970-01-01T00:00:12"/>
    <x v="3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"/>
    <n v="64.999141999141997"/>
    <x v="3"/>
    <x v="3"/>
    <x v="96"/>
    <d v="1970-01-01T00:00:12"/>
    <x v="8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7"/>
    <n v="106.61061946902655"/>
    <x v="0"/>
    <x v="0"/>
    <x v="48"/>
    <d v="1970-01-01T00:00:12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4"/>
    <n v="27.009016393442622"/>
    <x v="6"/>
    <x v="11"/>
    <x v="97"/>
    <d v="1970-01-01T00:00:12"/>
    <x v="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7"/>
    <n v="91.16463414634147"/>
    <x v="3"/>
    <x v="3"/>
    <x v="98"/>
    <d v="1970-01-01T00:00:12"/>
    <x v="1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  <x v="99"/>
    <d v="1970-01-01T00:00:12"/>
    <x v="8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"/>
    <n v="56.054878048780488"/>
    <x v="1"/>
    <x v="5"/>
    <x v="100"/>
    <d v="1970-01-01T00:00:12"/>
    <x v="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2"/>
    <n v="31.017857142857142"/>
    <x v="2"/>
    <x v="8"/>
    <x v="101"/>
    <d v="1970-01-01T00:00:12"/>
    <x v="9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5"/>
    <n v="66.513513513513516"/>
    <x v="1"/>
    <x v="5"/>
    <x v="102"/>
    <d v="1970-01-01T00:00:12"/>
    <x v="6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"/>
    <n v="89.005216484089729"/>
    <x v="1"/>
    <x v="7"/>
    <x v="103"/>
    <d v="1970-01-01T00:00:12"/>
    <x v="5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5"/>
    <n v="103.46315789473684"/>
    <x v="2"/>
    <x v="2"/>
    <x v="104"/>
    <d v="1970-01-01T00:00:1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"/>
    <n v="95.278911564625844"/>
    <x v="3"/>
    <x v="3"/>
    <x v="105"/>
    <d v="1970-01-01T00:00:12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"/>
    <n v="75.895348837209298"/>
    <x v="3"/>
    <x v="3"/>
    <x v="106"/>
    <d v="1970-01-01T00:00:12"/>
    <x v="9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"/>
    <n v="107.57831325301204"/>
    <x v="4"/>
    <x v="4"/>
    <x v="107"/>
    <d v="1970-01-01T00:00:12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"/>
    <n v="51.31666666666667"/>
    <x v="4"/>
    <x v="19"/>
    <x v="108"/>
    <d v="1970-01-01T00:00:12"/>
    <x v="1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5"/>
    <n v="71.983108108108112"/>
    <x v="0"/>
    <x v="0"/>
    <x v="109"/>
    <d v="1970-01-01T00:00:12"/>
    <x v="9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0"/>
    <n v="108.95414201183432"/>
    <x v="5"/>
    <x v="15"/>
    <x v="110"/>
    <d v="1970-01-01T00:00:12"/>
    <x v="4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9"/>
    <n v="35"/>
    <x v="2"/>
    <x v="2"/>
    <x v="111"/>
    <d v="1970-01-01T00:00:12"/>
    <x v="1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7"/>
    <n v="94.938931297709928"/>
    <x v="0"/>
    <x v="0"/>
    <x v="112"/>
    <d v="1970-01-01T00:00:12"/>
    <x v="5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"/>
    <n v="109.65079365079364"/>
    <x v="2"/>
    <x v="8"/>
    <x v="113"/>
    <d v="1970-01-01T00:00:12"/>
    <x v="3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"/>
    <n v="44.001815980629537"/>
    <x v="5"/>
    <x v="13"/>
    <x v="114"/>
    <d v="1970-01-01T00:00:12"/>
    <x v="5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  <x v="115"/>
    <d v="1970-01-01T00:00:12"/>
    <x v="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4"/>
    <n v="30.992727272727272"/>
    <x v="4"/>
    <x v="19"/>
    <x v="116"/>
    <d v="1970-01-01T00:00:12"/>
    <x v="8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8"/>
    <n v="94.791044776119406"/>
    <x v="7"/>
    <x v="14"/>
    <x v="117"/>
    <d v="1970-01-01T00:00:12"/>
    <x v="1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5"/>
    <n v="69.79220779220779"/>
    <x v="4"/>
    <x v="4"/>
    <x v="118"/>
    <d v="1970-01-01T00:00:12"/>
    <x v="1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"/>
    <n v="63.003367003367003"/>
    <x v="6"/>
    <x v="20"/>
    <x v="119"/>
    <d v="1970-01-01T00:00:12"/>
    <x v="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"/>
    <n v="110.0343300110742"/>
    <x v="6"/>
    <x v="11"/>
    <x v="33"/>
    <d v="1970-01-01T00:00:12"/>
    <x v="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"/>
    <n v="25.997933274284026"/>
    <x v="5"/>
    <x v="13"/>
    <x v="120"/>
    <d v="1970-01-01T00:00:12"/>
    <x v="1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9"/>
    <n v="49.987915407854985"/>
    <x v="3"/>
    <x v="3"/>
    <x v="121"/>
    <d v="1970-01-01T00:00:12"/>
    <x v="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8"/>
    <n v="101.72340425531915"/>
    <x v="7"/>
    <x v="14"/>
    <x v="122"/>
    <d v="1970-01-01T00:00:12"/>
    <x v="3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60"/>
    <n v="47.083333333333336"/>
    <x v="3"/>
    <x v="3"/>
    <x v="123"/>
    <d v="1970-01-01T00:00:12"/>
    <x v="9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9"/>
    <n v="89.944444444444443"/>
    <x v="3"/>
    <x v="3"/>
    <x v="124"/>
    <d v="1970-01-01T00:00:12"/>
    <x v="7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"/>
    <n v="78.96875"/>
    <x v="3"/>
    <x v="3"/>
    <x v="125"/>
    <d v="1970-01-01T00:00:12"/>
    <x v="6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"/>
    <n v="80.067669172932327"/>
    <x v="1"/>
    <x v="1"/>
    <x v="126"/>
    <d v="1970-01-01T00:00:12"/>
    <x v="6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"/>
    <n v="86.472727272727269"/>
    <x v="0"/>
    <x v="0"/>
    <x v="127"/>
    <d v="1970-01-01T00:00:12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"/>
    <n v="28.001876172607879"/>
    <x v="4"/>
    <x v="6"/>
    <x v="128"/>
    <d v="1970-01-01T00:00:12"/>
    <x v="8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1"/>
    <n v="67.996725337699544"/>
    <x v="2"/>
    <x v="2"/>
    <x v="129"/>
    <d v="1970-01-01T00:00:1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"/>
    <n v="43.078651685393261"/>
    <x v="3"/>
    <x v="3"/>
    <x v="130"/>
    <d v="1970-01-01T00:00:12"/>
    <x v="9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1"/>
    <n v="87.95597484276729"/>
    <x v="1"/>
    <x v="21"/>
    <x v="131"/>
    <d v="1970-01-01T00:00:12"/>
    <x v="8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90"/>
    <n v="94.987234042553197"/>
    <x v="4"/>
    <x v="4"/>
    <x v="132"/>
    <d v="1970-01-01T00:00:12"/>
    <x v="8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"/>
    <n v="46.905982905982903"/>
    <x v="3"/>
    <x v="3"/>
    <x v="133"/>
    <d v="1970-01-01T00:00:12"/>
    <x v="2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"/>
    <n v="46.913793103448278"/>
    <x v="4"/>
    <x v="6"/>
    <x v="134"/>
    <d v="1970-01-01T00:00:12"/>
    <x v="1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2"/>
    <n v="94.24"/>
    <x v="5"/>
    <x v="9"/>
    <x v="135"/>
    <d v="1970-01-01T00:00:12"/>
    <x v="6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  <x v="136"/>
    <d v="1970-01-01T00:00:12"/>
    <x v="4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1"/>
    <n v="59.036809815950917"/>
    <x v="2"/>
    <x v="8"/>
    <x v="137"/>
    <d v="1970-01-01T00:00:12"/>
    <x v="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"/>
    <n v="65.989247311827953"/>
    <x v="4"/>
    <x v="4"/>
    <x v="138"/>
    <d v="1970-01-01T00:00:12"/>
    <x v="9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"/>
    <n v="60.992530345471522"/>
    <x v="2"/>
    <x v="2"/>
    <x v="139"/>
    <d v="1970-01-01T00:00:12"/>
    <x v="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"/>
    <n v="98.307692307692307"/>
    <x v="2"/>
    <x v="2"/>
    <x v="107"/>
    <d v="1970-01-01T00:00:12"/>
    <x v="4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6"/>
    <n v="104.6"/>
    <x v="1"/>
    <x v="7"/>
    <x v="140"/>
    <d v="1970-01-01T00:00:12"/>
    <x v="6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"/>
    <n v="86.066666666666663"/>
    <x v="3"/>
    <x v="3"/>
    <x v="141"/>
    <d v="1970-01-01T00:00:12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7"/>
    <n v="76.989583333333329"/>
    <x v="2"/>
    <x v="8"/>
    <x v="142"/>
    <d v="1970-01-01T00:00:12"/>
    <x v="1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"/>
    <n v="29.764705882352942"/>
    <x v="3"/>
    <x v="3"/>
    <x v="143"/>
    <d v="1970-01-01T00:00:12"/>
    <x v="8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"/>
    <n v="46.91959798994975"/>
    <x v="3"/>
    <x v="3"/>
    <x v="144"/>
    <d v="1970-01-01T00:00:12"/>
    <x v="7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"/>
    <n v="105.18691588785046"/>
    <x v="2"/>
    <x v="8"/>
    <x v="145"/>
    <d v="1970-01-01T00:00:12"/>
    <x v="5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20"/>
    <n v="69.907692307692301"/>
    <x v="1"/>
    <x v="7"/>
    <x v="146"/>
    <d v="1970-01-01T00:00:12"/>
    <x v="2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  <x v="147"/>
    <d v="1970-01-01T00:00:12"/>
    <x v="9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"/>
    <n v="60.011588275391958"/>
    <x v="1"/>
    <x v="5"/>
    <x v="148"/>
    <d v="1970-01-01T00:00:12"/>
    <x v="1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"/>
    <n v="52.006220379146917"/>
    <x v="1"/>
    <x v="7"/>
    <x v="149"/>
    <d v="1970-01-01T00:00:12"/>
    <x v="5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3"/>
    <n v="31.000176025347649"/>
    <x v="3"/>
    <x v="3"/>
    <x v="150"/>
    <d v="1970-01-01T00:00:12"/>
    <x v="4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9"/>
    <n v="95.042492917847028"/>
    <x v="1"/>
    <x v="7"/>
    <x v="151"/>
    <d v="1970-01-01T00:00:12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"/>
    <n v="75.968174204355108"/>
    <x v="3"/>
    <x v="3"/>
    <x v="152"/>
    <d v="1970-01-01T00:00:12"/>
    <x v="6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4"/>
    <n v="71.013192612137203"/>
    <x v="1"/>
    <x v="1"/>
    <x v="153"/>
    <d v="1970-01-01T00:00:12"/>
    <x v="3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3"/>
    <n v="73.733333333333334"/>
    <x v="7"/>
    <x v="14"/>
    <x v="154"/>
    <d v="1970-01-01T00:00:12"/>
    <x v="2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1"/>
    <n v="113.17073170731707"/>
    <x v="1"/>
    <x v="1"/>
    <x v="155"/>
    <d v="1970-01-01T00:00:12"/>
    <x v="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"/>
    <n v="105.00933552992861"/>
    <x v="3"/>
    <x v="3"/>
    <x v="156"/>
    <d v="1970-01-01T00:00:12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"/>
    <n v="79.176829268292678"/>
    <x v="2"/>
    <x v="8"/>
    <x v="157"/>
    <d v="1970-01-01T00:00:12"/>
    <x v="3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"/>
    <n v="57.333333333333336"/>
    <x v="2"/>
    <x v="2"/>
    <x v="158"/>
    <d v="1970-01-01T00:00:12"/>
    <x v="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50"/>
    <n v="58.178343949044589"/>
    <x v="1"/>
    <x v="1"/>
    <x v="159"/>
    <d v="1970-01-01T00:00:12"/>
    <x v="9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"/>
    <n v="36.032520325203251"/>
    <x v="7"/>
    <x v="14"/>
    <x v="160"/>
    <d v="1970-01-01T00:00:12"/>
    <x v="5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"/>
    <n v="107.99068767908309"/>
    <x v="3"/>
    <x v="3"/>
    <x v="161"/>
    <d v="1970-01-01T00:00:12"/>
    <x v="5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2"/>
    <n v="44.005985634477256"/>
    <x v="2"/>
    <x v="2"/>
    <x v="162"/>
    <d v="1970-01-01T00:00:12"/>
    <x v="5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"/>
    <n v="55.077868852459019"/>
    <x v="7"/>
    <x v="14"/>
    <x v="163"/>
    <d v="1970-01-01T00:00:12"/>
    <x v="6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6"/>
    <n v="74"/>
    <x v="3"/>
    <x v="3"/>
    <x v="164"/>
    <d v="1970-01-01T00:00:12"/>
    <x v="2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"/>
    <n v="41.996858638743454"/>
    <x v="1"/>
    <x v="7"/>
    <x v="165"/>
    <d v="1970-01-01T00:00:12"/>
    <x v="3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"/>
    <n v="77.988161010260455"/>
    <x v="4"/>
    <x v="12"/>
    <x v="166"/>
    <d v="1970-01-01T00:00:12"/>
    <x v="4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"/>
    <n v="82.507462686567166"/>
    <x v="1"/>
    <x v="7"/>
    <x v="167"/>
    <d v="1970-01-01T00:00:12"/>
    <x v="5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1"/>
    <n v="104.2"/>
    <x v="5"/>
    <x v="18"/>
    <x v="168"/>
    <d v="1970-01-01T00:00:12"/>
    <x v="1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3"/>
    <n v="25.5"/>
    <x v="4"/>
    <x v="4"/>
    <x v="169"/>
    <d v="1970-01-01T00:00:12"/>
    <x v="1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"/>
    <n v="100.98334401024984"/>
    <x v="3"/>
    <x v="3"/>
    <x v="170"/>
    <d v="1970-01-01T00:00:12"/>
    <x v="2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5"/>
    <n v="111.83333333333333"/>
    <x v="2"/>
    <x v="8"/>
    <x v="171"/>
    <d v="1970-01-01T00:00:12"/>
    <x v="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"/>
    <n v="41.999115044247787"/>
    <x v="3"/>
    <x v="3"/>
    <x v="172"/>
    <d v="1970-01-01T00:00:12"/>
    <x v="7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5"/>
    <n v="110.05115089514067"/>
    <x v="3"/>
    <x v="3"/>
    <x v="173"/>
    <d v="1970-01-01T00:00:12"/>
    <x v="7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"/>
    <n v="58.997079225994888"/>
    <x v="3"/>
    <x v="3"/>
    <x v="174"/>
    <d v="1970-01-01T00:00:12"/>
    <x v="6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"/>
    <n v="32.985714285714288"/>
    <x v="0"/>
    <x v="0"/>
    <x v="175"/>
    <d v="1970-01-01T00:00:12"/>
    <x v="5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8"/>
    <n v="45.005654509471306"/>
    <x v="3"/>
    <x v="3"/>
    <x v="176"/>
    <d v="1970-01-01T00:00:12"/>
    <x v="2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"/>
    <n v="81.98196487897485"/>
    <x v="2"/>
    <x v="8"/>
    <x v="177"/>
    <d v="1970-01-01T00:00:12"/>
    <x v="6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2"/>
    <n v="39.080882352941174"/>
    <x v="2"/>
    <x v="2"/>
    <x v="178"/>
    <d v="1970-01-01T00:00:12"/>
    <x v="5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"/>
    <n v="58.996383363471971"/>
    <x v="3"/>
    <x v="3"/>
    <x v="179"/>
    <d v="1970-01-01T00:00:12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"/>
    <n v="40.988372093023258"/>
    <x v="1"/>
    <x v="1"/>
    <x v="180"/>
    <d v="1970-01-01T00:00:12"/>
    <x v="6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"/>
    <n v="31.029411764705884"/>
    <x v="3"/>
    <x v="3"/>
    <x v="181"/>
    <d v="1970-01-01T00:00:12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2"/>
    <n v="37.789473684210527"/>
    <x v="4"/>
    <x v="19"/>
    <x v="182"/>
    <d v="1970-01-01T00:00:12"/>
    <x v="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2"/>
    <n v="32.006772009029348"/>
    <x v="3"/>
    <x v="3"/>
    <x v="183"/>
    <d v="1970-01-01T00:00:12"/>
    <x v="1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30"/>
    <n v="95.966712898751737"/>
    <x v="4"/>
    <x v="12"/>
    <x v="184"/>
    <d v="1970-01-01T00:00:12"/>
    <x v="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"/>
    <n v="75"/>
    <x v="3"/>
    <x v="3"/>
    <x v="185"/>
    <d v="1970-01-01T00:00:12"/>
    <x v="1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4"/>
    <n v="102.0498866213152"/>
    <x v="3"/>
    <x v="3"/>
    <x v="186"/>
    <d v="1970-01-01T00:00:12"/>
    <x v="7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9"/>
    <n v="105.75"/>
    <x v="3"/>
    <x v="3"/>
    <x v="187"/>
    <d v="1970-01-01T00:00:12"/>
    <x v="2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8"/>
    <n v="37.069767441860463"/>
    <x v="3"/>
    <x v="3"/>
    <x v="188"/>
    <d v="1970-01-01T00:00:12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20"/>
    <n v="35.049382716049379"/>
    <x v="1"/>
    <x v="1"/>
    <x v="189"/>
    <d v="1970-01-01T00:00:12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6"/>
    <n v="46.338461538461537"/>
    <x v="1"/>
    <x v="7"/>
    <x v="190"/>
    <d v="1970-01-01T00:00:12"/>
    <x v="9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3"/>
    <n v="69.174603174603178"/>
    <x v="1"/>
    <x v="16"/>
    <x v="191"/>
    <d v="1970-01-01T00:00:12"/>
    <x v="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2"/>
    <n v="109.07824427480917"/>
    <x v="1"/>
    <x v="5"/>
    <x v="192"/>
    <d v="1970-01-01T00:00:12"/>
    <x v="9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"/>
    <n v="51.78"/>
    <x v="2"/>
    <x v="8"/>
    <x v="173"/>
    <d v="1970-01-01T00:00:12"/>
    <x v="7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"/>
    <n v="82.010055304172951"/>
    <x v="4"/>
    <x v="6"/>
    <x v="193"/>
    <d v="1970-01-01T00:00:12"/>
    <x v="5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"/>
    <n v="35.958333333333336"/>
    <x v="1"/>
    <x v="5"/>
    <x v="194"/>
    <d v="1970-01-01T00:00:12"/>
    <x v="6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4"/>
    <n v="74.461538461538467"/>
    <x v="1"/>
    <x v="1"/>
    <x v="195"/>
    <d v="1970-01-01T00:00:12"/>
    <x v="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  <x v="152"/>
    <d v="1970-01-01T00:00:12"/>
    <x v="6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"/>
    <n v="91.114649681528661"/>
    <x v="2"/>
    <x v="2"/>
    <x v="196"/>
    <d v="1970-01-01T00:00:12"/>
    <x v="1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9"/>
    <n v="79.792682926829272"/>
    <x v="0"/>
    <x v="0"/>
    <x v="197"/>
    <d v="1970-01-01T00:00:12"/>
    <x v="8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"/>
    <n v="42.999777678968428"/>
    <x v="3"/>
    <x v="3"/>
    <x v="198"/>
    <d v="1970-01-01T00:00:12"/>
    <x v="5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"/>
    <n v="63.225000000000001"/>
    <x v="1"/>
    <x v="17"/>
    <x v="199"/>
    <d v="1970-01-01T00:00:12"/>
    <x v="8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2"/>
    <n v="70.174999999999997"/>
    <x v="3"/>
    <x v="3"/>
    <x v="200"/>
    <d v="1970-01-01T00:00:12"/>
    <x v="9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9"/>
    <n v="61.333333333333336"/>
    <x v="5"/>
    <x v="13"/>
    <x v="201"/>
    <d v="1970-01-01T00:00:12"/>
    <x v="6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6"/>
    <n v="99"/>
    <x v="1"/>
    <x v="1"/>
    <x v="202"/>
    <d v="1970-01-01T00:00:12"/>
    <x v="9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"/>
    <n v="96.984900146127615"/>
    <x v="4"/>
    <x v="4"/>
    <x v="203"/>
    <d v="1970-01-01T00:00:12"/>
    <x v="5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"/>
    <n v="51.004950495049506"/>
    <x v="4"/>
    <x v="4"/>
    <x v="204"/>
    <d v="1970-01-01T00:00:12"/>
    <x v="7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"/>
    <n v="28.044247787610619"/>
    <x v="4"/>
    <x v="22"/>
    <x v="205"/>
    <d v="1970-01-01T00:00:12"/>
    <x v="5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5"/>
    <n v="60.984615384615381"/>
    <x v="3"/>
    <x v="3"/>
    <x v="206"/>
    <d v="1970-01-01T00:00:12"/>
    <x v="2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2"/>
    <n v="73.214285714285708"/>
    <x v="3"/>
    <x v="3"/>
    <x v="207"/>
    <d v="1970-01-01T00:00:12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"/>
    <n v="39.997435299603637"/>
    <x v="1"/>
    <x v="7"/>
    <x v="208"/>
    <d v="1970-01-01T00:00:12"/>
    <x v="6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"/>
    <n v="86.812121212121212"/>
    <x v="1"/>
    <x v="1"/>
    <x v="209"/>
    <d v="1970-01-01T00:00:12"/>
    <x v="6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4"/>
    <n v="42.125874125874127"/>
    <x v="3"/>
    <x v="3"/>
    <x v="210"/>
    <d v="1970-01-01T00:00:12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"/>
    <n v="103.97851239669421"/>
    <x v="3"/>
    <x v="3"/>
    <x v="211"/>
    <d v="1970-01-01T00:00:12"/>
    <x v="8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5"/>
    <n v="62.003211991434689"/>
    <x v="4"/>
    <x v="22"/>
    <x v="212"/>
    <d v="1970-01-01T00:00:12"/>
    <x v="3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6"/>
    <n v="31.005037783375315"/>
    <x v="4"/>
    <x v="12"/>
    <x v="213"/>
    <d v="1970-01-01T00:00:12"/>
    <x v="8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"/>
    <n v="89.991552956465242"/>
    <x v="4"/>
    <x v="10"/>
    <x v="214"/>
    <d v="1970-01-01T00:00:12"/>
    <x v="4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"/>
    <n v="39.235294117647058"/>
    <x v="3"/>
    <x v="3"/>
    <x v="215"/>
    <d v="1970-01-01T00:00:12"/>
    <x v="8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9"/>
    <n v="54.993116108306566"/>
    <x v="0"/>
    <x v="0"/>
    <x v="216"/>
    <d v="1970-01-01T00:00:12"/>
    <x v="4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8"/>
    <n v="47.992753623188406"/>
    <x v="7"/>
    <x v="14"/>
    <x v="217"/>
    <d v="1970-01-01T00:00:12"/>
    <x v="1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4"/>
    <n v="87.966702470461868"/>
    <x v="3"/>
    <x v="3"/>
    <x v="218"/>
    <d v="1970-01-01T00:00:12"/>
    <x v="7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4"/>
    <n v="51.999165275459099"/>
    <x v="4"/>
    <x v="22"/>
    <x v="219"/>
    <d v="1970-01-01T00:00:12"/>
    <x v="1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"/>
    <n v="29.999659863945578"/>
    <x v="1"/>
    <x v="1"/>
    <x v="220"/>
    <d v="1970-01-01T00:00:12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7"/>
    <n v="98.205357142857139"/>
    <x v="7"/>
    <x v="14"/>
    <x v="221"/>
    <d v="1970-01-01T00:00:12"/>
    <x v="6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9"/>
    <n v="108.96182396606575"/>
    <x v="6"/>
    <x v="20"/>
    <x v="222"/>
    <d v="1970-01-01T00:00:12"/>
    <x v="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20"/>
    <n v="66.998379254457049"/>
    <x v="4"/>
    <x v="10"/>
    <x v="172"/>
    <d v="1970-01-01T00:00:12"/>
    <x v="7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4"/>
    <n v="64.99333594668758"/>
    <x v="6"/>
    <x v="20"/>
    <x v="223"/>
    <d v="1970-01-01T00:00:12"/>
    <x v="5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"/>
    <n v="99.841584158415841"/>
    <x v="6"/>
    <x v="11"/>
    <x v="224"/>
    <d v="1970-01-01T00:00:12"/>
    <x v="3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7"/>
    <n v="82.432835820895519"/>
    <x v="3"/>
    <x v="3"/>
    <x v="225"/>
    <d v="1970-01-01T00:00:12"/>
    <x v="2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"/>
    <n v="63.293478260869563"/>
    <x v="3"/>
    <x v="3"/>
    <x v="226"/>
    <d v="1970-01-01T00:00:12"/>
    <x v="7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8"/>
    <n v="96.774193548387103"/>
    <x v="4"/>
    <x v="10"/>
    <x v="227"/>
    <d v="1970-01-01T00:00:12"/>
    <x v="8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"/>
    <n v="54.906040268456373"/>
    <x v="6"/>
    <x v="11"/>
    <x v="228"/>
    <d v="1970-01-01T00:00:12"/>
    <x v="5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2"/>
    <n v="39.010869565217391"/>
    <x v="4"/>
    <x v="10"/>
    <x v="229"/>
    <d v="1970-01-01T00:00:12"/>
    <x v="5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1"/>
    <n v="75.84210526315789"/>
    <x v="1"/>
    <x v="1"/>
    <x v="230"/>
    <d v="1970-01-01T00:00:12"/>
    <x v="3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"/>
    <n v="45.051671732522799"/>
    <x v="4"/>
    <x v="10"/>
    <x v="231"/>
    <d v="1970-01-01T00:00:12"/>
    <x v="1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"/>
    <n v="104.51546391752578"/>
    <x v="3"/>
    <x v="3"/>
    <x v="232"/>
    <d v="1970-01-01T00:00:12"/>
    <x v="5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8"/>
    <n v="76.268292682926827"/>
    <x v="2"/>
    <x v="8"/>
    <x v="233"/>
    <d v="1970-01-01T00:00:12"/>
    <x v="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9"/>
    <n v="69.015695067264573"/>
    <x v="3"/>
    <x v="3"/>
    <x v="194"/>
    <d v="1970-01-01T00:00:12"/>
    <x v="6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2"/>
    <n v="101.97684085510689"/>
    <x v="5"/>
    <x v="9"/>
    <x v="234"/>
    <d v="1970-01-01T00:00:12"/>
    <x v="1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8"/>
    <n v="42.915999999999997"/>
    <x v="1"/>
    <x v="1"/>
    <x v="235"/>
    <d v="1970-01-01T00:00:12"/>
    <x v="5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"/>
    <n v="43.025210084033617"/>
    <x v="3"/>
    <x v="3"/>
    <x v="236"/>
    <d v="1970-01-01T00:00:12"/>
    <x v="9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70"/>
    <n v="75.245283018867923"/>
    <x v="3"/>
    <x v="3"/>
    <x v="237"/>
    <d v="1970-01-01T00:00:12"/>
    <x v="1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"/>
    <n v="69.023364485981304"/>
    <x v="3"/>
    <x v="3"/>
    <x v="238"/>
    <d v="1970-01-01T00:00:12"/>
    <x v="1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6"/>
    <n v="65.986486486486484"/>
    <x v="2"/>
    <x v="2"/>
    <x v="239"/>
    <d v="1970-01-01T00:00:1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3"/>
    <n v="98.013800424628457"/>
    <x v="5"/>
    <x v="13"/>
    <x v="240"/>
    <d v="1970-01-01T00:00:12"/>
    <x v="7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"/>
    <n v="60.105504587155963"/>
    <x v="6"/>
    <x v="20"/>
    <x v="241"/>
    <d v="1970-01-01T00:00:12"/>
    <x v="1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"/>
    <n v="26.000773395204948"/>
    <x v="5"/>
    <x v="18"/>
    <x v="242"/>
    <d v="1970-01-01T00:00:12"/>
    <x v="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  <x v="67"/>
    <d v="1970-01-01T00:00:12"/>
    <x v="6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"/>
    <n v="38.019801980198018"/>
    <x v="3"/>
    <x v="3"/>
    <x v="243"/>
    <d v="1970-01-01T00:00:12"/>
    <x v="4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"/>
    <n v="106.15254237288136"/>
    <x v="3"/>
    <x v="3"/>
    <x v="244"/>
    <d v="1970-01-01T00:00:12"/>
    <x v="2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"/>
    <n v="81.019475655430711"/>
    <x v="4"/>
    <x v="6"/>
    <x v="245"/>
    <d v="1970-01-01T00:00:12"/>
    <x v="8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5"/>
    <n v="96.647727272727266"/>
    <x v="5"/>
    <x v="9"/>
    <x v="246"/>
    <d v="1970-01-01T00:00:12"/>
    <x v="5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"/>
    <n v="57.003535651149086"/>
    <x v="1"/>
    <x v="1"/>
    <x v="247"/>
    <d v="1970-01-01T00:00:12"/>
    <x v="8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"/>
    <n v="63.93333333333333"/>
    <x v="1"/>
    <x v="1"/>
    <x v="248"/>
    <d v="1970-01-01T00:00:12"/>
    <x v="7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  <x v="249"/>
    <d v="1970-01-01T00:00:12"/>
    <x v="2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"/>
    <n v="72.172043010752688"/>
    <x v="3"/>
    <x v="3"/>
    <x v="250"/>
    <d v="1970-01-01T00:00:12"/>
    <x v="7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8"/>
    <n v="77.934782608695656"/>
    <x v="7"/>
    <x v="14"/>
    <x v="251"/>
    <d v="1970-01-01T00:00:12"/>
    <x v="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8"/>
    <n v="38.065134099616856"/>
    <x v="1"/>
    <x v="1"/>
    <x v="136"/>
    <d v="1970-01-01T00:00:12"/>
    <x v="4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"/>
    <n v="57.936123348017624"/>
    <x v="1"/>
    <x v="1"/>
    <x v="252"/>
    <d v="1970-01-01T00:00:12"/>
    <x v="6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"/>
    <n v="49.794392523364486"/>
    <x v="1"/>
    <x v="7"/>
    <x v="253"/>
    <d v="1970-01-01T00:00:12"/>
    <x v="8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1"/>
    <n v="54.050251256281406"/>
    <x v="7"/>
    <x v="14"/>
    <x v="254"/>
    <d v="1970-01-01T00:00:12"/>
    <x v="6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3"/>
    <n v="30.002721335268504"/>
    <x v="3"/>
    <x v="3"/>
    <x v="255"/>
    <d v="1970-01-01T00:00:12"/>
    <x v="2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"/>
    <n v="70.127906976744185"/>
    <x v="3"/>
    <x v="3"/>
    <x v="256"/>
    <d v="1970-01-01T00:00:12"/>
    <x v="7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7"/>
    <n v="26.996228786926462"/>
    <x v="1"/>
    <x v="17"/>
    <x v="257"/>
    <d v="1970-01-01T00:00:12"/>
    <x v="1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4"/>
    <n v="51.990606936416185"/>
    <x v="3"/>
    <x v="3"/>
    <x v="258"/>
    <d v="1970-01-01T00:00:12"/>
    <x v="4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1"/>
    <n v="56.416666666666664"/>
    <x v="4"/>
    <x v="4"/>
    <x v="259"/>
    <d v="1970-01-01T00:00:12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3"/>
    <n v="101.63218390804597"/>
    <x v="4"/>
    <x v="19"/>
    <x v="260"/>
    <d v="1970-01-01T00:00:12"/>
    <x v="3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"/>
    <n v="25.005291005291006"/>
    <x v="6"/>
    <x v="11"/>
    <x v="261"/>
    <d v="1970-01-01T00:00:12"/>
    <x v="6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"/>
    <n v="32.016393442622949"/>
    <x v="7"/>
    <x v="14"/>
    <x v="262"/>
    <d v="1970-01-01T00:00:12"/>
    <x v="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"/>
    <n v="82.021647307286173"/>
    <x v="3"/>
    <x v="3"/>
    <x v="263"/>
    <d v="1970-01-01T00:00:12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"/>
    <n v="37.957446808510639"/>
    <x v="3"/>
    <x v="3"/>
    <x v="264"/>
    <d v="1970-01-01T00:00:12"/>
    <x v="5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"/>
    <n v="51.533333333333331"/>
    <x v="3"/>
    <x v="3"/>
    <x v="265"/>
    <d v="1970-01-01T00:00:12"/>
    <x v="5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2"/>
    <n v="81.198275862068968"/>
    <x v="5"/>
    <x v="18"/>
    <x v="266"/>
    <d v="1970-01-01T00:00:12"/>
    <x v="3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7"/>
    <n v="40.030075187969928"/>
    <x v="6"/>
    <x v="11"/>
    <x v="267"/>
    <d v="1970-01-01T00:00:12"/>
    <x v="4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"/>
    <n v="89.939759036144579"/>
    <x v="3"/>
    <x v="3"/>
    <x v="268"/>
    <d v="1970-01-01T00:00:12"/>
    <x v="6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6"/>
    <n v="96.692307692307693"/>
    <x v="2"/>
    <x v="2"/>
    <x v="269"/>
    <d v="1970-01-01T00:00:12"/>
    <x v="4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1"/>
    <n v="25.010989010989011"/>
    <x v="3"/>
    <x v="3"/>
    <x v="270"/>
    <d v="1970-01-01T00:00:12"/>
    <x v="9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"/>
    <n v="36.987277353689571"/>
    <x v="4"/>
    <x v="10"/>
    <x v="271"/>
    <d v="1970-01-01T00:00:12"/>
    <x v="5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2"/>
    <n v="73.012609117361791"/>
    <x v="3"/>
    <x v="3"/>
    <x v="272"/>
    <d v="1970-01-01T00:00:12"/>
    <x v="4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"/>
    <n v="68.240601503759393"/>
    <x v="4"/>
    <x v="19"/>
    <x v="73"/>
    <d v="1970-01-01T00:00:12"/>
    <x v="7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9"/>
    <n v="52.310344827586206"/>
    <x v="1"/>
    <x v="1"/>
    <x v="273"/>
    <d v="1970-01-01T00:00:12"/>
    <x v="7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"/>
    <n v="61.765151515151516"/>
    <x v="2"/>
    <x v="2"/>
    <x v="274"/>
    <d v="1970-01-01T00:00:12"/>
    <x v="4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"/>
    <n v="25.027559055118111"/>
    <x v="3"/>
    <x v="3"/>
    <x v="275"/>
    <d v="1970-01-01T00:00:12"/>
    <x v="7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"/>
    <n v="106.28804347826087"/>
    <x v="3"/>
    <x v="3"/>
    <x v="276"/>
    <d v="1970-01-01T00:00:12"/>
    <x v="7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10"/>
    <n v="75.07386363636364"/>
    <x v="1"/>
    <x v="5"/>
    <x v="277"/>
    <d v="1970-01-01T00:00:12"/>
    <x v="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8"/>
    <n v="39.970802919708028"/>
    <x v="1"/>
    <x v="16"/>
    <x v="278"/>
    <d v="1970-01-01T00:00:12"/>
    <x v="4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"/>
    <n v="39.982195845697326"/>
    <x v="3"/>
    <x v="3"/>
    <x v="279"/>
    <d v="1970-01-01T00:00:12"/>
    <x v="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"/>
    <n v="101.01541850220265"/>
    <x v="4"/>
    <x v="4"/>
    <x v="280"/>
    <d v="1970-01-01T00:00:12"/>
    <x v="2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7"/>
    <n v="76.813084112149539"/>
    <x v="2"/>
    <x v="2"/>
    <x v="281"/>
    <d v="1970-01-01T00:00:12"/>
    <x v="8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"/>
    <n v="71.7"/>
    <x v="0"/>
    <x v="0"/>
    <x v="282"/>
    <d v="1970-01-01T00:00:12"/>
    <x v="4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"/>
    <n v="33.28125"/>
    <x v="3"/>
    <x v="3"/>
    <x v="283"/>
    <d v="1970-01-01T00:00:12"/>
    <x v="6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40"/>
    <n v="43.923497267759565"/>
    <x v="3"/>
    <x v="3"/>
    <x v="284"/>
    <d v="1970-01-01T00:00:12"/>
    <x v="9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6"/>
    <n v="36.004712041884815"/>
    <x v="3"/>
    <x v="3"/>
    <x v="285"/>
    <d v="1970-01-01T00:00:12"/>
    <x v="2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5"/>
    <n v="88.21052631578948"/>
    <x v="3"/>
    <x v="3"/>
    <x v="286"/>
    <d v="1970-01-01T00:00:12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"/>
    <n v="65.240384615384613"/>
    <x v="3"/>
    <x v="3"/>
    <x v="287"/>
    <d v="1970-01-01T00:00:12"/>
    <x v="1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4"/>
    <n v="69.958333333333329"/>
    <x v="1"/>
    <x v="1"/>
    <x v="288"/>
    <d v="1970-01-01T00:00:12"/>
    <x v="7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"/>
    <n v="39.877551020408163"/>
    <x v="0"/>
    <x v="0"/>
    <x v="289"/>
    <d v="1970-01-01T00:00:12"/>
    <x v="7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  <x v="290"/>
    <d v="1970-01-01T00:00:12"/>
    <x v="5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5"/>
    <n v="41.023728813559323"/>
    <x v="4"/>
    <x v="4"/>
    <x v="291"/>
    <d v="1970-01-01T00:00:12"/>
    <x v="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2"/>
    <n v="98.914285714285711"/>
    <x v="3"/>
    <x v="3"/>
    <x v="292"/>
    <d v="1970-01-01T00:00:12"/>
    <x v="9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3"/>
    <n v="87.78125"/>
    <x v="1"/>
    <x v="7"/>
    <x v="293"/>
    <d v="1970-01-01T00:00:12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"/>
    <n v="80.767605633802816"/>
    <x v="4"/>
    <x v="4"/>
    <x v="294"/>
    <d v="1970-01-01T00:00:12"/>
    <x v="7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"/>
    <n v="94.28235294117647"/>
    <x v="3"/>
    <x v="3"/>
    <x v="295"/>
    <d v="1970-01-01T00:00:12"/>
    <x v="7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8"/>
    <n v="73.428571428571431"/>
    <x v="3"/>
    <x v="3"/>
    <x v="296"/>
    <d v="1970-01-01T00:00:12"/>
    <x v="5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"/>
    <n v="65.968133535660087"/>
    <x v="5"/>
    <x v="13"/>
    <x v="297"/>
    <d v="1970-01-01T00:00:12"/>
    <x v="4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"/>
    <n v="109.04109589041096"/>
    <x v="3"/>
    <x v="3"/>
    <x v="298"/>
    <d v="1970-01-01T00:00:12"/>
    <x v="8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"/>
    <n v="41.16"/>
    <x v="1"/>
    <x v="7"/>
    <x v="299"/>
    <d v="1970-01-01T00:00:12"/>
    <x v="8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"/>
    <n v="99.125"/>
    <x v="6"/>
    <x v="11"/>
    <x v="300"/>
    <d v="1970-01-01T00:00:12"/>
    <x v="6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"/>
    <n v="105.88429752066116"/>
    <x v="3"/>
    <x v="3"/>
    <x v="247"/>
    <d v="1970-01-01T00:00:12"/>
    <x v="8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"/>
    <n v="48.996525921966864"/>
    <x v="3"/>
    <x v="3"/>
    <x v="244"/>
    <d v="1970-01-01T00:00:12"/>
    <x v="2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"/>
    <n v="39"/>
    <x v="1"/>
    <x v="1"/>
    <x v="301"/>
    <d v="1970-01-01T00:00:12"/>
    <x v="4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5"/>
    <n v="31.022556390977442"/>
    <x v="4"/>
    <x v="4"/>
    <x v="188"/>
    <d v="1970-01-01T00:00:12"/>
    <x v="3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4"/>
    <n v="103.87096774193549"/>
    <x v="3"/>
    <x v="3"/>
    <x v="302"/>
    <d v="1970-01-01T00:00:12"/>
    <x v="1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7"/>
    <n v="59.268518518518519"/>
    <x v="0"/>
    <x v="0"/>
    <x v="303"/>
    <d v="1970-01-01T00:00:12"/>
    <x v="3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"/>
    <n v="42.3"/>
    <x v="3"/>
    <x v="3"/>
    <x v="304"/>
    <d v="1970-01-01T00:00:12"/>
    <x v="5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6"/>
    <n v="53.117647058823529"/>
    <x v="1"/>
    <x v="1"/>
    <x v="305"/>
    <d v="1970-01-01T00:00:12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9"/>
    <n v="50.796875"/>
    <x v="2"/>
    <x v="2"/>
    <x v="306"/>
    <d v="1970-01-01T00:00:12"/>
    <x v="6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"/>
    <n v="101.15"/>
    <x v="5"/>
    <x v="13"/>
    <x v="307"/>
    <d v="1970-01-01T00:00:12"/>
    <x v="8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"/>
    <n v="65.000810372771468"/>
    <x v="4"/>
    <x v="12"/>
    <x v="308"/>
    <d v="1970-01-01T00:00:12"/>
    <x v="8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7"/>
    <n v="37.998645510835914"/>
    <x v="3"/>
    <x v="3"/>
    <x v="309"/>
    <d v="1970-01-01T00:00:12"/>
    <x v="6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"/>
    <n v="82.615384615384613"/>
    <x v="4"/>
    <x v="4"/>
    <x v="310"/>
    <d v="1970-01-01T00:00:12"/>
    <x v="1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"/>
    <n v="37.941368078175898"/>
    <x v="3"/>
    <x v="3"/>
    <x v="311"/>
    <d v="1970-01-01T00:00:12"/>
    <x v="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1"/>
    <n v="80.780821917808225"/>
    <x v="3"/>
    <x v="3"/>
    <x v="79"/>
    <d v="1970-01-01T00:00:12"/>
    <x v="9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"/>
    <n v="25.984375"/>
    <x v="4"/>
    <x v="10"/>
    <x v="312"/>
    <d v="1970-01-01T00:00:12"/>
    <x v="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9"/>
    <n v="30.363636363636363"/>
    <x v="3"/>
    <x v="3"/>
    <x v="313"/>
    <d v="1970-01-01T00:00:12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4"/>
    <n v="54.004916018025398"/>
    <x v="1"/>
    <x v="1"/>
    <x v="314"/>
    <d v="1970-01-01T00:00:12"/>
    <x v="9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3"/>
    <n v="101.78672985781991"/>
    <x v="6"/>
    <x v="11"/>
    <x v="315"/>
    <d v="1970-01-01T00:00:12"/>
    <x v="7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5"/>
    <n v="45.003610108303249"/>
    <x v="4"/>
    <x v="4"/>
    <x v="316"/>
    <d v="1970-01-01T00:00:12"/>
    <x v="5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4"/>
    <n v="77.068421052631578"/>
    <x v="0"/>
    <x v="0"/>
    <x v="317"/>
    <d v="1970-01-01T00:00:12"/>
    <x v="8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0"/>
    <n v="88.076595744680844"/>
    <x v="2"/>
    <x v="8"/>
    <x v="318"/>
    <d v="1970-01-01T00:00:12"/>
    <x v="2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4"/>
    <n v="47.035573122529641"/>
    <x v="3"/>
    <x v="3"/>
    <x v="319"/>
    <d v="1970-01-01T00:00:12"/>
    <x v="9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7"/>
    <n v="110.99550763701707"/>
    <x v="1"/>
    <x v="1"/>
    <x v="32"/>
    <d v="1970-01-01T00:00:12"/>
    <x v="9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"/>
    <n v="87.003066141042481"/>
    <x v="1"/>
    <x v="1"/>
    <x v="320"/>
    <d v="1970-01-01T00:00:12"/>
    <x v="3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"/>
    <n v="63.994402985074629"/>
    <x v="1"/>
    <x v="1"/>
    <x v="321"/>
    <d v="1970-01-01T00:00:12"/>
    <x v="6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3"/>
    <n v="105.9945205479452"/>
    <x v="3"/>
    <x v="3"/>
    <x v="322"/>
    <d v="1970-01-01T00:00:12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"/>
    <n v="73.989349112426041"/>
    <x v="3"/>
    <x v="3"/>
    <x v="323"/>
    <d v="1970-01-01T00:00:12"/>
    <x v="8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80"/>
    <n v="84.02004626060139"/>
    <x v="3"/>
    <x v="3"/>
    <x v="324"/>
    <d v="1970-01-01T00:00:12"/>
    <x v="5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"/>
    <n v="88.966921119592882"/>
    <x v="7"/>
    <x v="14"/>
    <x v="325"/>
    <d v="1970-01-01T00:00:12"/>
    <x v="8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5"/>
    <n v="76.990453460620529"/>
    <x v="1"/>
    <x v="7"/>
    <x v="326"/>
    <d v="1970-01-01T00:00:12"/>
    <x v="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7"/>
    <n v="97.146341463414629"/>
    <x v="3"/>
    <x v="3"/>
    <x v="327"/>
    <d v="1970-01-01T00:00:12"/>
    <x v="2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4"/>
    <n v="33.013605442176868"/>
    <x v="3"/>
    <x v="3"/>
    <x v="328"/>
    <d v="1970-01-01T00:00:12"/>
    <x v="2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2"/>
    <n v="99.950602409638549"/>
    <x v="6"/>
    <x v="11"/>
    <x v="329"/>
    <d v="1970-01-01T00:00:12"/>
    <x v="9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5"/>
    <n v="69.966767371601208"/>
    <x v="4"/>
    <x v="6"/>
    <x v="330"/>
    <d v="1970-01-01T00:00:12"/>
    <x v="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"/>
    <n v="110.32"/>
    <x v="1"/>
    <x v="7"/>
    <x v="331"/>
    <d v="1970-01-01T00:00:12"/>
    <x v="5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1"/>
    <n v="66.005235602094245"/>
    <x v="2"/>
    <x v="2"/>
    <x v="332"/>
    <d v="1970-01-01T00:00:12"/>
    <x v="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2"/>
    <n v="41.005742176284812"/>
    <x v="0"/>
    <x v="0"/>
    <x v="333"/>
    <d v="1970-01-01T00:00:12"/>
    <x v="5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"/>
    <n v="103.96316359696641"/>
    <x v="3"/>
    <x v="3"/>
    <x v="296"/>
    <d v="1970-01-01T00:00:12"/>
    <x v="5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  <x v="334"/>
    <d v="1970-01-01T00:00:12"/>
    <x v="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8"/>
    <n v="47.009935419771487"/>
    <x v="1"/>
    <x v="1"/>
    <x v="335"/>
    <d v="1970-01-01T00:00:12"/>
    <x v="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5"/>
    <n v="29.606060606060606"/>
    <x v="3"/>
    <x v="3"/>
    <x v="336"/>
    <d v="1970-01-01T00:00:12"/>
    <x v="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1"/>
    <n v="81.010569583088667"/>
    <x v="3"/>
    <x v="3"/>
    <x v="337"/>
    <d v="1970-01-01T00:00:12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4"/>
    <n v="94.35"/>
    <x v="4"/>
    <x v="4"/>
    <x v="338"/>
    <d v="1970-01-01T00:00:12"/>
    <x v="2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9"/>
    <n v="26.058139534883722"/>
    <x v="2"/>
    <x v="8"/>
    <x v="339"/>
    <d v="1970-01-01T00:00:12"/>
    <x v="5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7"/>
    <n v="85.775000000000006"/>
    <x v="3"/>
    <x v="3"/>
    <x v="340"/>
    <d v="1970-01-01T00:00:12"/>
    <x v="4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5"/>
    <n v="103.73170731707317"/>
    <x v="6"/>
    <x v="11"/>
    <x v="341"/>
    <d v="1970-01-01T00:00:12"/>
    <x v="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2"/>
    <n v="49.826086956521742"/>
    <x v="7"/>
    <x v="14"/>
    <x v="342"/>
    <d v="1970-01-01T00:00:12"/>
    <x v="9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9"/>
    <n v="63.893048128342244"/>
    <x v="4"/>
    <x v="10"/>
    <x v="343"/>
    <d v="1970-01-01T00:00:12"/>
    <x v="8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"/>
    <n v="47.002434782608695"/>
    <x v="3"/>
    <x v="3"/>
    <x v="344"/>
    <d v="1970-01-01T00:00:12"/>
    <x v="8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4"/>
    <n v="108.47727272727273"/>
    <x v="3"/>
    <x v="3"/>
    <x v="345"/>
    <d v="1970-01-01T00:00:12"/>
    <x v="5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2"/>
    <n v="72.015706806282722"/>
    <x v="1"/>
    <x v="1"/>
    <x v="65"/>
    <d v="1970-01-01T00:00:12"/>
    <x v="8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"/>
    <n v="59.928057553956833"/>
    <x v="1"/>
    <x v="1"/>
    <x v="346"/>
    <d v="1970-01-01T00:00:12"/>
    <x v="8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"/>
    <n v="78.209677419354833"/>
    <x v="1"/>
    <x v="7"/>
    <x v="347"/>
    <d v="1970-01-01T00:00:12"/>
    <x v="9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"/>
    <n v="104.77678571428571"/>
    <x v="3"/>
    <x v="3"/>
    <x v="348"/>
    <d v="1970-01-01T00:00:12"/>
    <x v="7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"/>
    <n v="105.52475247524752"/>
    <x v="3"/>
    <x v="3"/>
    <x v="349"/>
    <d v="1970-01-01T00:00:12"/>
    <x v="8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9"/>
    <n v="24.933333333333334"/>
    <x v="3"/>
    <x v="3"/>
    <x v="350"/>
    <d v="1970-01-01T00:00:12"/>
    <x v="1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7"/>
    <n v="69.873786407766985"/>
    <x v="4"/>
    <x v="4"/>
    <x v="351"/>
    <d v="1970-01-01T00:00:12"/>
    <x v="6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"/>
    <n v="95.733766233766232"/>
    <x v="4"/>
    <x v="19"/>
    <x v="352"/>
    <d v="1970-01-01T00:00:12"/>
    <x v="2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"/>
    <n v="29.997485752598056"/>
    <x v="3"/>
    <x v="3"/>
    <x v="353"/>
    <d v="1970-01-01T00:00:12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8"/>
    <n v="59.011948529411768"/>
    <x v="3"/>
    <x v="3"/>
    <x v="354"/>
    <d v="1970-01-01T00:00:12"/>
    <x v="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2"/>
    <n v="84.757396449704146"/>
    <x v="4"/>
    <x v="4"/>
    <x v="355"/>
    <d v="1970-01-01T00:00:12"/>
    <x v="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"/>
    <n v="78.010921177587846"/>
    <x v="3"/>
    <x v="3"/>
    <x v="356"/>
    <d v="1970-01-01T00:00:12"/>
    <x v="5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"/>
    <n v="50.05215419501134"/>
    <x v="4"/>
    <x v="4"/>
    <x v="357"/>
    <d v="1970-01-01T00:00:12"/>
    <x v="3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5"/>
    <n v="59.16"/>
    <x v="1"/>
    <x v="7"/>
    <x v="358"/>
    <d v="1970-01-01T00:00:12"/>
    <x v="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"/>
    <n v="93.702290076335885"/>
    <x v="1"/>
    <x v="1"/>
    <x v="359"/>
    <d v="1970-01-01T00:00:12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"/>
    <n v="40.14173228346457"/>
    <x v="3"/>
    <x v="3"/>
    <x v="12"/>
    <d v="1970-01-01T00:00:12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4"/>
    <n v="70.090140845070422"/>
    <x v="4"/>
    <x v="4"/>
    <x v="360"/>
    <d v="1970-01-01T00:00:12"/>
    <x v="9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"/>
    <n v="66.181818181818187"/>
    <x v="3"/>
    <x v="3"/>
    <x v="361"/>
    <d v="1970-01-01T00:00:12"/>
    <x v="8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"/>
    <n v="47.714285714285715"/>
    <x v="3"/>
    <x v="3"/>
    <x v="362"/>
    <d v="1970-01-01T00:00:12"/>
    <x v="2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4"/>
    <n v="62.896774193548389"/>
    <x v="3"/>
    <x v="3"/>
    <x v="363"/>
    <d v="1970-01-01T00:00:12"/>
    <x v="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4"/>
    <n v="86.611940298507463"/>
    <x v="7"/>
    <x v="14"/>
    <x v="364"/>
    <d v="1970-01-01T00:00:12"/>
    <x v="5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"/>
    <n v="75.126984126984127"/>
    <x v="0"/>
    <x v="0"/>
    <x v="210"/>
    <d v="1970-01-01T00:00:12"/>
    <x v="3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"/>
    <n v="41.004167534903104"/>
    <x v="4"/>
    <x v="4"/>
    <x v="365"/>
    <d v="1970-01-01T00:00:12"/>
    <x v="5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"/>
    <n v="50.007915567282325"/>
    <x v="5"/>
    <x v="9"/>
    <x v="366"/>
    <d v="1970-01-01T00:00:12"/>
    <x v="3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"/>
    <n v="96.960674157303373"/>
    <x v="3"/>
    <x v="3"/>
    <x v="367"/>
    <d v="1970-01-01T00:00:12"/>
    <x v="6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"/>
    <n v="100.93160377358491"/>
    <x v="2"/>
    <x v="8"/>
    <x v="368"/>
    <d v="1970-01-01T00:00:12"/>
    <x v="4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"/>
    <n v="89.227586206896547"/>
    <x v="1"/>
    <x v="7"/>
    <x v="369"/>
    <d v="1970-01-01T00:00:12"/>
    <x v="4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"/>
    <n v="87.979166666666671"/>
    <x v="3"/>
    <x v="3"/>
    <x v="370"/>
    <d v="1970-01-01T00:00:12"/>
    <x v="6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7"/>
    <n v="89.54"/>
    <x v="7"/>
    <x v="14"/>
    <x v="371"/>
    <d v="1970-01-01T00:00:12"/>
    <x v="2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"/>
    <n v="29.09271523178808"/>
    <x v="5"/>
    <x v="9"/>
    <x v="287"/>
    <d v="1970-01-01T00:00:12"/>
    <x v="1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6"/>
    <n v="42.006218905472636"/>
    <x v="2"/>
    <x v="8"/>
    <x v="372"/>
    <d v="1970-01-01T00:00:1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9"/>
    <n v="47.004903563255965"/>
    <x v="1"/>
    <x v="17"/>
    <x v="373"/>
    <d v="1970-01-01T00:00:12"/>
    <x v="5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"/>
    <n v="110.44117647058823"/>
    <x v="4"/>
    <x v="4"/>
    <x v="374"/>
    <d v="1970-01-01T00:00:12"/>
    <x v="2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"/>
    <n v="41.990909090909092"/>
    <x v="3"/>
    <x v="3"/>
    <x v="375"/>
    <d v="1970-01-01T00:00:12"/>
    <x v="8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"/>
    <n v="48.012468827930178"/>
    <x v="4"/>
    <x v="6"/>
    <x v="376"/>
    <d v="1970-01-01T00:00:12"/>
    <x v="9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4"/>
    <n v="31.019823788546255"/>
    <x v="1"/>
    <x v="1"/>
    <x v="377"/>
    <d v="1970-01-01T00:00:12"/>
    <x v="2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8"/>
    <n v="99.203252032520325"/>
    <x v="4"/>
    <x v="10"/>
    <x v="378"/>
    <d v="1970-01-01T00:00:12"/>
    <x v="9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4"/>
    <n v="66.022316684378325"/>
    <x v="1"/>
    <x v="7"/>
    <x v="379"/>
    <d v="1970-01-01T00:00:12"/>
    <x v="8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  <x v="380"/>
    <d v="1970-01-01T00:00:12"/>
    <x v="2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"/>
    <n v="46.060200668896321"/>
    <x v="3"/>
    <x v="3"/>
    <x v="381"/>
    <d v="1970-01-01T00:00:12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"/>
    <n v="73.650000000000006"/>
    <x v="4"/>
    <x v="12"/>
    <x v="382"/>
    <d v="1970-01-01T00:00:12"/>
    <x v="4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"/>
    <n v="55.99336650082919"/>
    <x v="3"/>
    <x v="3"/>
    <x v="125"/>
    <d v="1970-01-01T00:00:12"/>
    <x v="6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6"/>
    <n v="68.985695127402778"/>
    <x v="3"/>
    <x v="3"/>
    <x v="383"/>
    <d v="1970-01-01T00:00:12"/>
    <x v="5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90"/>
    <n v="60.981609195402299"/>
    <x v="3"/>
    <x v="3"/>
    <x v="384"/>
    <d v="1970-01-01T00:00:12"/>
    <x v="9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"/>
    <n v="110.98139534883721"/>
    <x v="4"/>
    <x v="4"/>
    <x v="385"/>
    <d v="1970-01-01T00:00:12"/>
    <x v="2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6"/>
    <n v="25"/>
    <x v="3"/>
    <x v="3"/>
    <x v="386"/>
    <d v="1970-01-01T00:00:12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2"/>
    <n v="78.759740259740255"/>
    <x v="4"/>
    <x v="4"/>
    <x v="387"/>
    <d v="1970-01-01T00:00:12"/>
    <x v="7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"/>
    <n v="87.960784313725483"/>
    <x v="1"/>
    <x v="1"/>
    <x v="388"/>
    <d v="1970-01-01T00:00:12"/>
    <x v="5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"/>
    <n v="49.987398739873989"/>
    <x v="6"/>
    <x v="20"/>
    <x v="277"/>
    <d v="1970-01-01T00:00:12"/>
    <x v="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5"/>
    <n v="99.524390243902445"/>
    <x v="3"/>
    <x v="3"/>
    <x v="389"/>
    <d v="1970-01-01T00:00:12"/>
    <x v="5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9"/>
    <n v="104.82089552238806"/>
    <x v="5"/>
    <x v="13"/>
    <x v="390"/>
    <d v="1970-01-01T00:00:12"/>
    <x v="1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"/>
    <n v="108.01469237832875"/>
    <x v="4"/>
    <x v="10"/>
    <x v="391"/>
    <d v="1970-01-01T00:00:12"/>
    <x v="9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5"/>
    <n v="28.998544660724033"/>
    <x v="0"/>
    <x v="0"/>
    <x v="392"/>
    <d v="1970-01-01T00:00:12"/>
    <x v="6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"/>
    <n v="30.028708133971293"/>
    <x v="3"/>
    <x v="3"/>
    <x v="393"/>
    <d v="1970-01-01T00:00:12"/>
    <x v="4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4"/>
    <n v="41.005559416261292"/>
    <x v="4"/>
    <x v="4"/>
    <x v="394"/>
    <d v="1970-01-01T00:00:12"/>
    <x v="8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"/>
    <n v="62.866666666666667"/>
    <x v="3"/>
    <x v="3"/>
    <x v="395"/>
    <d v="1970-01-01T00:00:12"/>
    <x v="9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"/>
    <n v="47.005002501250623"/>
    <x v="4"/>
    <x v="4"/>
    <x v="396"/>
    <d v="1970-01-01T00:00:12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"/>
    <n v="26.997693638285604"/>
    <x v="2"/>
    <x v="2"/>
    <x v="397"/>
    <d v="1970-01-01T00:00:12"/>
    <x v="8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"/>
    <n v="68.329787234042556"/>
    <x v="3"/>
    <x v="3"/>
    <x v="398"/>
    <d v="1970-01-01T00:00:12"/>
    <x v="5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4"/>
    <n v="50.974576271186443"/>
    <x v="2"/>
    <x v="8"/>
    <x v="399"/>
    <d v="1970-01-01T00:00:12"/>
    <x v="5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"/>
    <n v="54.024390243902438"/>
    <x v="3"/>
    <x v="3"/>
    <x v="400"/>
    <d v="1970-01-01T00:00:12"/>
    <x v="6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1"/>
    <n v="97.055555555555557"/>
    <x v="0"/>
    <x v="0"/>
    <x v="116"/>
    <d v="1970-01-01T00:00:12"/>
    <x v="8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"/>
    <n v="24.867469879518072"/>
    <x v="1"/>
    <x v="7"/>
    <x v="401"/>
    <d v="1970-01-01T00:00:12"/>
    <x v="9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8"/>
    <n v="84.423913043478265"/>
    <x v="7"/>
    <x v="14"/>
    <x v="402"/>
    <d v="1970-01-01T00:00:12"/>
    <x v="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3"/>
    <n v="47.091324200913242"/>
    <x v="3"/>
    <x v="3"/>
    <x v="403"/>
    <d v="1970-01-01T00:00:12"/>
    <x v="2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3"/>
    <n v="77.996041171813147"/>
    <x v="3"/>
    <x v="3"/>
    <x v="404"/>
    <d v="1970-01-01T00:00:12"/>
    <x v="1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"/>
    <n v="62.967871485943775"/>
    <x v="4"/>
    <x v="10"/>
    <x v="405"/>
    <d v="1970-01-01T00:00:12"/>
    <x v="8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1"/>
    <n v="81.006080449017773"/>
    <x v="7"/>
    <x v="14"/>
    <x v="406"/>
    <d v="1970-01-01T00:00:12"/>
    <x v="1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8"/>
    <n v="65.321428571428569"/>
    <x v="3"/>
    <x v="3"/>
    <x v="407"/>
    <d v="1970-01-01T00:00:12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"/>
    <n v="104.43617021276596"/>
    <x v="3"/>
    <x v="3"/>
    <x v="408"/>
    <d v="1970-01-01T00:00:12"/>
    <x v="9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3"/>
    <n v="69.989010989010993"/>
    <x v="3"/>
    <x v="3"/>
    <x v="409"/>
    <d v="1970-01-01T00:00:12"/>
    <x v="1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"/>
    <n v="83.023989898989896"/>
    <x v="4"/>
    <x v="4"/>
    <x v="410"/>
    <d v="1970-01-01T00:00:12"/>
    <x v="2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7"/>
    <n v="90.3"/>
    <x v="3"/>
    <x v="3"/>
    <x v="411"/>
    <d v="1970-01-01T00:00:12"/>
    <x v="7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7"/>
    <n v="103.98131932282546"/>
    <x v="3"/>
    <x v="3"/>
    <x v="412"/>
    <d v="1970-01-01T00:00:12"/>
    <x v="1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"/>
    <n v="54.931726907630519"/>
    <x v="1"/>
    <x v="17"/>
    <x v="413"/>
    <d v="1970-01-01T00:00:12"/>
    <x v="3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"/>
    <n v="51.921875"/>
    <x v="4"/>
    <x v="10"/>
    <x v="414"/>
    <d v="1970-01-01T00:00:12"/>
    <x v="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9"/>
    <n v="60.02834008097166"/>
    <x v="3"/>
    <x v="3"/>
    <x v="415"/>
    <d v="1970-01-01T00:00:12"/>
    <x v="2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"/>
    <n v="44.003488879197555"/>
    <x v="4"/>
    <x v="22"/>
    <x v="416"/>
    <d v="1970-01-01T00:00:12"/>
    <x v="7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2"/>
    <n v="53.003513254551258"/>
    <x v="4"/>
    <x v="19"/>
    <x v="417"/>
    <d v="1970-01-01T00:00:12"/>
    <x v="5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5"/>
    <n v="54.5"/>
    <x v="2"/>
    <x v="8"/>
    <x v="418"/>
    <d v="1970-01-01T00:00:12"/>
    <x v="4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9"/>
    <n v="75.04195804195804"/>
    <x v="3"/>
    <x v="3"/>
    <x v="419"/>
    <d v="1970-01-01T00:00:12"/>
    <x v="5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5"/>
    <n v="35.911111111111111"/>
    <x v="3"/>
    <x v="3"/>
    <x v="420"/>
    <d v="1970-01-01T00:00:12"/>
    <x v="6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"/>
    <n v="36.952702702702702"/>
    <x v="1"/>
    <x v="7"/>
    <x v="421"/>
    <d v="1970-01-01T00:00:12"/>
    <x v="8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"/>
    <n v="63.170588235294119"/>
    <x v="3"/>
    <x v="3"/>
    <x v="422"/>
    <d v="1970-01-01T00:00:12"/>
    <x v="6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"/>
    <n v="29.99462365591398"/>
    <x v="2"/>
    <x v="8"/>
    <x v="423"/>
    <d v="1970-01-01T00:00:12"/>
    <x v="4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"/>
    <n v="86"/>
    <x v="4"/>
    <x v="19"/>
    <x v="424"/>
    <d v="1970-01-01T00:00:12"/>
    <x v="5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"/>
    <n v="75.014876033057845"/>
    <x v="6"/>
    <x v="11"/>
    <x v="425"/>
    <d v="1970-01-01T00:00:12"/>
    <x v="2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  <x v="426"/>
    <d v="1970-01-01T00:00:12"/>
    <x v="3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  <x v="427"/>
    <d v="1970-01-01T00:00:12"/>
    <x v="9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3"/>
    <n v="29.001272669424118"/>
    <x v="1"/>
    <x v="1"/>
    <x v="428"/>
    <d v="1970-01-01T00:00:12"/>
    <x v="5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"/>
    <n v="98.225806451612897"/>
    <x v="4"/>
    <x v="6"/>
    <x v="429"/>
    <d v="1970-01-01T00:00:12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"/>
    <n v="87.001693480101608"/>
    <x v="4"/>
    <x v="22"/>
    <x v="411"/>
    <d v="1970-01-01T00:00:12"/>
    <x v="7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"/>
    <n v="45.205128205128204"/>
    <x v="4"/>
    <x v="6"/>
    <x v="430"/>
    <d v="1970-01-01T00:00:12"/>
    <x v="2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"/>
    <n v="37.001341561577675"/>
    <x v="3"/>
    <x v="3"/>
    <x v="431"/>
    <d v="1970-01-01T00:00:12"/>
    <x v="8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"/>
    <n v="94.976947040498445"/>
    <x v="1"/>
    <x v="7"/>
    <x v="432"/>
    <d v="1970-01-01T00:00:12"/>
    <x v="9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7"/>
    <n v="28.956521739130434"/>
    <x v="3"/>
    <x v="3"/>
    <x v="433"/>
    <d v="1970-01-01T00:00:12"/>
    <x v="7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"/>
    <n v="55.993396226415094"/>
    <x v="3"/>
    <x v="3"/>
    <x v="434"/>
    <d v="1970-01-01T00:00:12"/>
    <x v="6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"/>
    <n v="54.038095238095238"/>
    <x v="4"/>
    <x v="4"/>
    <x v="435"/>
    <d v="1970-01-01T00:00:12"/>
    <x v="1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2"/>
    <n v="82.38"/>
    <x v="3"/>
    <x v="3"/>
    <x v="8"/>
    <d v="1970-01-01T00:00:12"/>
    <x v="6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"/>
    <n v="66.997115384615384"/>
    <x v="4"/>
    <x v="6"/>
    <x v="436"/>
    <d v="1970-01-01T00:00:12"/>
    <x v="1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1"/>
    <n v="107.91401869158878"/>
    <x v="6"/>
    <x v="20"/>
    <x v="385"/>
    <d v="1970-01-01T00:00:12"/>
    <x v="2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"/>
    <n v="69.009501187648453"/>
    <x v="4"/>
    <x v="10"/>
    <x v="437"/>
    <d v="1970-01-01T00:00:12"/>
    <x v="2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"/>
    <n v="39.006568144499177"/>
    <x v="3"/>
    <x v="3"/>
    <x v="438"/>
    <d v="1970-01-01T00:00:12"/>
    <x v="9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8"/>
    <n v="110.3625"/>
    <x v="5"/>
    <x v="18"/>
    <x v="439"/>
    <d v="1970-01-01T00:00:12"/>
    <x v="9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  <x v="440"/>
    <d v="1970-01-01T00:00:12"/>
    <x v="2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"/>
    <n v="57.935251798561154"/>
    <x v="2"/>
    <x v="2"/>
    <x v="441"/>
    <d v="1970-01-01T00:00:12"/>
    <x v="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1"/>
    <n v="101.25"/>
    <x v="3"/>
    <x v="3"/>
    <x v="442"/>
    <d v="1970-01-01T00:00:12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"/>
    <n v="64.95597484276729"/>
    <x v="4"/>
    <x v="6"/>
    <x v="443"/>
    <d v="1970-01-01T00:00:12"/>
    <x v="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6"/>
    <n v="27.00524934383202"/>
    <x v="2"/>
    <x v="8"/>
    <x v="315"/>
    <d v="1970-01-01T00:00:12"/>
    <x v="7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  <x v="444"/>
    <d v="1970-01-01T00:00:12"/>
    <x v="4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"/>
    <n v="104.94260869565217"/>
    <x v="1"/>
    <x v="1"/>
    <x v="445"/>
    <d v="1970-01-01T00:00:12"/>
    <x v="3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"/>
    <n v="84.028301886792448"/>
    <x v="1"/>
    <x v="5"/>
    <x v="446"/>
    <d v="1970-01-01T00:00:12"/>
    <x v="9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"/>
    <n v="102.85915492957747"/>
    <x v="4"/>
    <x v="19"/>
    <x v="447"/>
    <d v="1970-01-01T00:00:12"/>
    <x v="1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4"/>
    <n v="39.962085308056871"/>
    <x v="5"/>
    <x v="18"/>
    <x v="448"/>
    <d v="1970-01-01T00:00:12"/>
    <x v="2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0"/>
    <n v="51.001785714285717"/>
    <x v="5"/>
    <x v="13"/>
    <x v="342"/>
    <d v="1970-01-01T00:00:12"/>
    <x v="9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"/>
    <n v="40.823008849557525"/>
    <x v="4"/>
    <x v="22"/>
    <x v="449"/>
    <d v="1970-01-01T00:00:12"/>
    <x v="8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"/>
    <n v="58.999637155297535"/>
    <x v="2"/>
    <x v="8"/>
    <x v="450"/>
    <d v="1970-01-01T00:00:12"/>
    <x v="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3"/>
    <n v="71.156069364161851"/>
    <x v="0"/>
    <x v="0"/>
    <x v="451"/>
    <d v="1970-01-01T00:00:12"/>
    <x v="5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1"/>
    <n v="99.494252873563212"/>
    <x v="7"/>
    <x v="14"/>
    <x v="452"/>
    <d v="1970-01-01T00:00:12"/>
    <x v="6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"/>
    <n v="103.98634590377114"/>
    <x v="3"/>
    <x v="3"/>
    <x v="453"/>
    <d v="1970-01-01T00:00:12"/>
    <x v="1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"/>
    <n v="76.555555555555557"/>
    <x v="5"/>
    <x v="13"/>
    <x v="454"/>
    <d v="1970-01-01T00:00:12"/>
    <x v="4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3"/>
    <n v="87.068592057761734"/>
    <x v="3"/>
    <x v="3"/>
    <x v="455"/>
    <d v="1970-01-01T00:00:12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"/>
    <n v="48.99554707379135"/>
    <x v="0"/>
    <x v="0"/>
    <x v="456"/>
    <d v="1970-01-01T00:00:12"/>
    <x v="1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1"/>
    <n v="42.969135802469133"/>
    <x v="3"/>
    <x v="3"/>
    <x v="457"/>
    <d v="1970-01-01T00:00:12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4"/>
    <n v="33.428571428571431"/>
    <x v="5"/>
    <x v="18"/>
    <x v="458"/>
    <d v="1970-01-01T00:00:12"/>
    <x v="9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9"/>
    <n v="83.982949701619773"/>
    <x v="3"/>
    <x v="3"/>
    <x v="459"/>
    <d v="1970-01-01T00:00:12"/>
    <x v="5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"/>
    <n v="101.41739130434783"/>
    <x v="3"/>
    <x v="3"/>
    <x v="460"/>
    <d v="1970-01-01T00:00:12"/>
    <x v="7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2"/>
    <n v="109.87058823529412"/>
    <x v="2"/>
    <x v="8"/>
    <x v="461"/>
    <d v="1970-01-01T00:00:12"/>
    <x v="6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2"/>
    <n v="31.916666666666668"/>
    <x v="8"/>
    <x v="23"/>
    <x v="462"/>
    <d v="1970-01-01T00:00:12"/>
    <x v="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"/>
    <n v="70.993450675399103"/>
    <x v="0"/>
    <x v="0"/>
    <x v="463"/>
    <d v="1970-01-01T00:00:12"/>
    <x v="2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n v="77.026890756302521"/>
    <x v="4"/>
    <x v="12"/>
    <x v="464"/>
    <d v="1970-01-01T00:00:12"/>
    <x v="6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4"/>
    <n v="101.78125"/>
    <x v="7"/>
    <x v="14"/>
    <x v="465"/>
    <d v="1970-01-01T00:00:12"/>
    <x v="3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"/>
    <n v="51.059701492537314"/>
    <x v="2"/>
    <x v="8"/>
    <x v="466"/>
    <d v="1970-01-01T00:00:12"/>
    <x v="4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5"/>
    <n v="68.02051282051282"/>
    <x v="3"/>
    <x v="3"/>
    <x v="467"/>
    <d v="1970-01-01T00:00:12"/>
    <x v="1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"/>
    <n v="30.87037037037037"/>
    <x v="4"/>
    <x v="10"/>
    <x v="468"/>
    <d v="1970-01-01T00:00:12"/>
    <x v="5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"/>
    <n v="27.908333333333335"/>
    <x v="2"/>
    <x v="8"/>
    <x v="469"/>
    <d v="1970-01-01T00:00:12"/>
    <x v="7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4"/>
    <n v="79.994818652849744"/>
    <x v="2"/>
    <x v="2"/>
    <x v="470"/>
    <d v="1970-01-01T00:00:12"/>
    <x v="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"/>
    <n v="38.003378378378379"/>
    <x v="4"/>
    <x v="4"/>
    <x v="471"/>
    <d v="1970-01-01T00:00:12"/>
    <x v="7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  <x v="472"/>
    <d v="1970-01-01T00:00:12"/>
    <x v="2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"/>
    <n v="59.990534521158132"/>
    <x v="4"/>
    <x v="4"/>
    <x v="473"/>
    <d v="1970-01-01T00:00:12"/>
    <x v="2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30"/>
    <n v="37.037634408602152"/>
    <x v="6"/>
    <x v="11"/>
    <x v="474"/>
    <d v="1970-01-01T00:00:12"/>
    <x v="4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"/>
    <n v="99.963043478260872"/>
    <x v="4"/>
    <x v="6"/>
    <x v="72"/>
    <d v="1970-01-01T00:00:12"/>
    <x v="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"/>
    <n v="111.6774193548387"/>
    <x v="1"/>
    <x v="1"/>
    <x v="443"/>
    <d v="1970-01-01T00:00:12"/>
    <x v="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4"/>
    <n v="36.014409221902014"/>
    <x v="5"/>
    <x v="15"/>
    <x v="475"/>
    <d v="1970-01-01T00:00:12"/>
    <x v="2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"/>
    <n v="66.010284810126578"/>
    <x v="3"/>
    <x v="3"/>
    <x v="81"/>
    <d v="1970-01-01T00:00:12"/>
    <x v="5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40"/>
    <n v="44.05263157894737"/>
    <x v="2"/>
    <x v="2"/>
    <x v="476"/>
    <d v="1970-01-01T00:00:1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"/>
    <n v="52.999726551818434"/>
    <x v="3"/>
    <x v="3"/>
    <x v="192"/>
    <d v="1970-01-01T00:00:12"/>
    <x v="9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1"/>
    <n v="95"/>
    <x v="3"/>
    <x v="3"/>
    <x v="477"/>
    <d v="1970-01-01T00:00:12"/>
    <x v="4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"/>
    <n v="70.908396946564892"/>
    <x v="4"/>
    <x v="6"/>
    <x v="478"/>
    <d v="1970-01-01T00:00:12"/>
    <x v="9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"/>
    <n v="98.060773480662988"/>
    <x v="3"/>
    <x v="3"/>
    <x v="479"/>
    <d v="1970-01-01T00:00:12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"/>
    <n v="53.046025104602514"/>
    <x v="6"/>
    <x v="11"/>
    <x v="480"/>
    <d v="1970-01-01T00:00:12"/>
    <x v="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"/>
    <n v="93.142857142857139"/>
    <x v="4"/>
    <x v="19"/>
    <x v="180"/>
    <d v="1970-01-01T00:00:12"/>
    <x v="6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"/>
    <n v="58.945075757575758"/>
    <x v="1"/>
    <x v="1"/>
    <x v="481"/>
    <d v="1970-01-01T00:00:12"/>
    <x v="2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6"/>
    <n v="36.067669172932334"/>
    <x v="3"/>
    <x v="3"/>
    <x v="482"/>
    <d v="1970-01-01T00:00:12"/>
    <x v="8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3"/>
    <n v="63.030732860520096"/>
    <x v="5"/>
    <x v="9"/>
    <x v="194"/>
    <d v="1970-01-01T00:00:12"/>
    <x v="6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17948717948715"/>
    <x v="0"/>
    <x v="0"/>
    <x v="483"/>
    <d v="1970-01-01T00:00:12"/>
    <x v="5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"/>
    <n v="62.2"/>
    <x v="4"/>
    <x v="10"/>
    <x v="484"/>
    <d v="1970-01-01T00:00:12"/>
    <x v="9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2"/>
    <n v="101.97518330513255"/>
    <x v="1"/>
    <x v="1"/>
    <x v="355"/>
    <d v="1970-01-01T00:00:12"/>
    <x v="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6"/>
    <n v="106.4375"/>
    <x v="3"/>
    <x v="3"/>
    <x v="485"/>
    <d v="1970-01-01T00:00:12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6"/>
    <n v="29.975609756097562"/>
    <x v="4"/>
    <x v="6"/>
    <x v="486"/>
    <d v="1970-01-01T00:00:12"/>
    <x v="7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"/>
    <n v="85.806282722513089"/>
    <x v="4"/>
    <x v="12"/>
    <x v="487"/>
    <d v="1970-01-01T00:00:12"/>
    <x v="4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"/>
    <n v="70.82022471910112"/>
    <x v="4"/>
    <x v="12"/>
    <x v="488"/>
    <d v="1970-01-01T00:00:12"/>
    <x v="6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4"/>
    <n v="40.998484082870135"/>
    <x v="3"/>
    <x v="3"/>
    <x v="489"/>
    <d v="1970-01-01T00:00:12"/>
    <x v="6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"/>
    <n v="28.063492063492063"/>
    <x v="2"/>
    <x v="8"/>
    <x v="490"/>
    <d v="1970-01-01T00:00:12"/>
    <x v="6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6"/>
    <n v="88.054421768707485"/>
    <x v="3"/>
    <x v="3"/>
    <x v="312"/>
    <d v="1970-01-01T00:00:12"/>
    <x v="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00"/>
    <n v="31"/>
    <x v="4"/>
    <x v="10"/>
    <x v="491"/>
    <d v="1970-01-01T00:00:12"/>
    <x v="7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"/>
    <n v="90.337500000000006"/>
    <x v="1"/>
    <x v="7"/>
    <x v="492"/>
    <d v="1970-01-01T00:00:12"/>
    <x v="2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"/>
    <n v="63.777777777777779"/>
    <x v="6"/>
    <x v="11"/>
    <x v="493"/>
    <d v="1970-01-01T00:00:12"/>
    <x v="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2"/>
    <n v="53.995515695067262"/>
    <x v="5"/>
    <x v="13"/>
    <x v="494"/>
    <d v="1970-01-01T00:00:12"/>
    <x v="6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6"/>
    <n v="48.993956043956047"/>
    <x v="6"/>
    <x v="11"/>
    <x v="495"/>
    <d v="1970-01-01T00:00:12"/>
    <x v="2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3"/>
    <n v="63.857142857142854"/>
    <x v="3"/>
    <x v="3"/>
    <x v="496"/>
    <d v="1970-01-01T00:00:12"/>
    <x v="9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"/>
    <n v="82.996393146979258"/>
    <x v="1"/>
    <x v="7"/>
    <x v="497"/>
    <d v="1970-01-01T00:00:12"/>
    <x v="2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"/>
    <n v="55.08230452674897"/>
    <x v="4"/>
    <x v="6"/>
    <x v="498"/>
    <d v="1970-01-01T00:00:12"/>
    <x v="9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"/>
    <n v="62.044554455445542"/>
    <x v="3"/>
    <x v="3"/>
    <x v="499"/>
    <d v="1970-01-01T00:00:12"/>
    <x v="9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50"/>
    <n v="104.97857142857143"/>
    <x v="5"/>
    <x v="13"/>
    <x v="500"/>
    <d v="1970-01-01T00:00:12"/>
    <x v="6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"/>
    <n v="94.044676806083643"/>
    <x v="4"/>
    <x v="4"/>
    <x v="501"/>
    <d v="1970-01-01T00:00:12"/>
    <x v="9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8"/>
    <n v="44.007716049382715"/>
    <x v="6"/>
    <x v="20"/>
    <x v="502"/>
    <d v="1970-01-01T00:00:12"/>
    <x v="2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3"/>
    <n v="92.467532467532465"/>
    <x v="0"/>
    <x v="0"/>
    <x v="503"/>
    <d v="1970-01-01T00:00:12"/>
    <x v="3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6"/>
    <n v="57.072874493927124"/>
    <x v="7"/>
    <x v="14"/>
    <x v="504"/>
    <d v="1970-01-01T00:00:12"/>
    <x v="9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"/>
    <n v="109.07848101265823"/>
    <x v="6"/>
    <x v="20"/>
    <x v="505"/>
    <d v="1970-01-01T00:00:12"/>
    <x v="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"/>
    <n v="39.387755102040813"/>
    <x v="1"/>
    <x v="7"/>
    <x v="506"/>
    <d v="1970-01-01T00:00:12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"/>
    <n v="77.022222222222226"/>
    <x v="6"/>
    <x v="11"/>
    <x v="507"/>
    <d v="1970-01-01T00:00:12"/>
    <x v="2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7"/>
    <n v="92.166666666666671"/>
    <x v="1"/>
    <x v="1"/>
    <x v="508"/>
    <d v="1970-01-01T00:00:12"/>
    <x v="7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9"/>
    <n v="61.007063197026021"/>
    <x v="3"/>
    <x v="3"/>
    <x v="509"/>
    <d v="1970-01-01T00:00:12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4"/>
    <n v="78.068181818181813"/>
    <x v="3"/>
    <x v="3"/>
    <x v="510"/>
    <d v="1970-01-01T00:00:12"/>
    <x v="9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  <x v="511"/>
    <d v="1970-01-01T00:00:12"/>
    <x v="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1"/>
    <n v="59.991289782244557"/>
    <x v="3"/>
    <x v="3"/>
    <x v="512"/>
    <d v="1970-01-01T00:00:12"/>
    <x v="7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"/>
    <n v="110.03018372703411"/>
    <x v="2"/>
    <x v="8"/>
    <x v="513"/>
    <d v="1970-01-01T00:00:12"/>
    <x v="2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  <x v="514"/>
    <d v="1970-01-01T00:00:12"/>
    <x v="4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9"/>
    <n v="37.99856063332134"/>
    <x v="2"/>
    <x v="2"/>
    <x v="515"/>
    <d v="1970-01-01T00:00:12"/>
    <x v="1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9"/>
    <n v="96.369565217391298"/>
    <x v="3"/>
    <x v="3"/>
    <x v="516"/>
    <d v="1970-01-01T00:00:12"/>
    <x v="7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4"/>
    <n v="72.978599221789878"/>
    <x v="1"/>
    <x v="1"/>
    <x v="517"/>
    <d v="1970-01-01T00:00:12"/>
    <x v="8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2"/>
    <n v="26.007220216606498"/>
    <x v="1"/>
    <x v="7"/>
    <x v="518"/>
    <d v="1970-01-01T00:00:12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4"/>
    <n v="104.36296296296297"/>
    <x v="1"/>
    <x v="1"/>
    <x v="519"/>
    <d v="1970-01-01T00:00:12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40"/>
    <n v="102.18852459016394"/>
    <x v="5"/>
    <x v="18"/>
    <x v="520"/>
    <d v="1970-01-01T00:00:12"/>
    <x v="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"/>
    <n v="54.117647058823529"/>
    <x v="4"/>
    <x v="22"/>
    <x v="521"/>
    <d v="1970-01-01T00:00:12"/>
    <x v="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"/>
    <n v="63.222222222222221"/>
    <x v="3"/>
    <x v="3"/>
    <x v="522"/>
    <d v="1970-01-01T00:00:12"/>
    <x v="7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1"/>
    <n v="104.03228962818004"/>
    <x v="3"/>
    <x v="3"/>
    <x v="523"/>
    <d v="1970-01-01T00:00:12"/>
    <x v="7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"/>
    <n v="49.994334277620396"/>
    <x v="4"/>
    <x v="10"/>
    <x v="524"/>
    <d v="1970-01-01T00:00:12"/>
    <x v="8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70"/>
    <n v="56.015151515151516"/>
    <x v="3"/>
    <x v="3"/>
    <x v="525"/>
    <d v="1970-01-01T00:00:12"/>
    <x v="8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3"/>
    <n v="48.807692307692307"/>
    <x v="1"/>
    <x v="1"/>
    <x v="188"/>
    <d v="1970-01-01T00:00:12"/>
    <x v="3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"/>
    <n v="60.082352941176474"/>
    <x v="4"/>
    <x v="4"/>
    <x v="526"/>
    <d v="1970-01-01T00:00:12"/>
    <x v="9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4"/>
    <n v="78.990502793296088"/>
    <x v="3"/>
    <x v="3"/>
    <x v="527"/>
    <d v="1970-01-01T00:00:12"/>
    <x v="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5"/>
    <n v="53.99499443826474"/>
    <x v="3"/>
    <x v="3"/>
    <x v="528"/>
    <d v="1970-01-01T00:00:12"/>
    <x v="8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"/>
    <n v="111.45945945945945"/>
    <x v="1"/>
    <x v="5"/>
    <x v="522"/>
    <d v="1970-01-01T00:00:12"/>
    <x v="7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9"/>
    <n v="60.922131147540981"/>
    <x v="1"/>
    <x v="1"/>
    <x v="529"/>
    <d v="1970-01-01T00:00:12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"/>
    <n v="26.0015444015444"/>
    <x v="3"/>
    <x v="3"/>
    <x v="530"/>
    <d v="1970-01-01T00:00:12"/>
    <x v="6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"/>
    <n v="80.993208828522924"/>
    <x v="4"/>
    <x v="10"/>
    <x v="531"/>
    <d v="1970-01-01T00:00:12"/>
    <x v="8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6"/>
    <n v="34.995963302752294"/>
    <x v="1"/>
    <x v="1"/>
    <x v="515"/>
    <d v="1970-01-01T00:00:12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"/>
    <n v="94.142857142857139"/>
    <x v="4"/>
    <x v="12"/>
    <x v="532"/>
    <d v="1970-01-01T00:00:12"/>
    <x v="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"/>
    <n v="52.085106382978722"/>
    <x v="1"/>
    <x v="1"/>
    <x v="533"/>
    <d v="1970-01-01T00:00:12"/>
    <x v="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2"/>
    <n v="24.986666666666668"/>
    <x v="8"/>
    <x v="23"/>
    <x v="409"/>
    <d v="1970-01-01T00:00:12"/>
    <x v="1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"/>
    <n v="69.215277777777771"/>
    <x v="0"/>
    <x v="0"/>
    <x v="534"/>
    <d v="1970-01-01T00:00:12"/>
    <x v="3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3"/>
    <n v="93.944444444444443"/>
    <x v="3"/>
    <x v="3"/>
    <x v="53"/>
    <d v="1970-01-01T00:00:12"/>
    <x v="1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5"/>
    <n v="98.40625"/>
    <x v="3"/>
    <x v="3"/>
    <x v="535"/>
    <d v="1970-01-01T00:00:12"/>
    <x v="5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9"/>
    <n v="41.783783783783782"/>
    <x v="1"/>
    <x v="17"/>
    <x v="536"/>
    <d v="1970-01-01T00:00:12"/>
    <x v="8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7"/>
    <n v="65.991836734693877"/>
    <x v="4"/>
    <x v="22"/>
    <x v="537"/>
    <d v="1970-01-01T00:00:12"/>
    <x v="8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"/>
    <n v="72.05747126436782"/>
    <x v="1"/>
    <x v="17"/>
    <x v="538"/>
    <d v="1970-01-01T00:00:12"/>
    <x v="8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2"/>
    <n v="48.003209242618745"/>
    <x v="3"/>
    <x v="3"/>
    <x v="539"/>
    <d v="1970-01-01T00:00:12"/>
    <x v="1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"/>
    <n v="54.098591549295776"/>
    <x v="2"/>
    <x v="2"/>
    <x v="540"/>
    <d v="1970-01-01T00:00:12"/>
    <x v="8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"/>
    <n v="107.88095238095238"/>
    <x v="6"/>
    <x v="11"/>
    <x v="505"/>
    <d v="1970-01-01T00:00:12"/>
    <x v="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"/>
    <n v="67.034103410341032"/>
    <x v="4"/>
    <x v="4"/>
    <x v="541"/>
    <d v="1970-01-01T00:00:12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20"/>
    <n v="64.01425914445133"/>
    <x v="2"/>
    <x v="2"/>
    <x v="542"/>
    <d v="1970-01-01T00:00:12"/>
    <x v="4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7"/>
    <n v="96.066176470588232"/>
    <x v="5"/>
    <x v="18"/>
    <x v="543"/>
    <d v="1970-01-01T00:00:12"/>
    <x v="6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1"/>
    <n v="51.184615384615384"/>
    <x v="1"/>
    <x v="1"/>
    <x v="544"/>
    <d v="1970-01-01T00:00:12"/>
    <x v="6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3"/>
    <n v="43.92307692307692"/>
    <x v="0"/>
    <x v="0"/>
    <x v="35"/>
    <d v="1970-01-01T00:00:12"/>
    <x v="3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"/>
    <n v="91.021198830409361"/>
    <x v="3"/>
    <x v="3"/>
    <x v="152"/>
    <d v="1970-01-01T00:00:12"/>
    <x v="6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5"/>
    <n v="50.127450980392155"/>
    <x v="4"/>
    <x v="4"/>
    <x v="545"/>
    <d v="1970-01-01T00:00:12"/>
    <x v="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"/>
    <n v="67.720930232558146"/>
    <x v="5"/>
    <x v="15"/>
    <x v="546"/>
    <d v="1970-01-01T00:00:12"/>
    <x v="1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8"/>
    <n v="61.03921568627451"/>
    <x v="6"/>
    <x v="11"/>
    <x v="547"/>
    <d v="1970-01-01T00:00:12"/>
    <x v="6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3"/>
    <n v="80.011857707509876"/>
    <x v="3"/>
    <x v="3"/>
    <x v="548"/>
    <d v="1970-01-01T00:00:12"/>
    <x v="1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5"/>
    <n v="47.001497753369947"/>
    <x v="4"/>
    <x v="10"/>
    <x v="549"/>
    <d v="1970-01-01T00:00:12"/>
    <x v="1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"/>
    <n v="71.127388535031841"/>
    <x v="3"/>
    <x v="3"/>
    <x v="550"/>
    <d v="1970-01-01T00:00:12"/>
    <x v="7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9"/>
    <n v="89.99079189686924"/>
    <x v="3"/>
    <x v="3"/>
    <x v="551"/>
    <d v="1970-01-01T00:00:12"/>
    <x v="6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00"/>
    <n v="43.032786885245905"/>
    <x v="4"/>
    <x v="6"/>
    <x v="552"/>
    <d v="1970-01-01T00:00:12"/>
    <x v="7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2"/>
    <n v="67.997714808043881"/>
    <x v="3"/>
    <x v="3"/>
    <x v="462"/>
    <d v="1970-01-01T00:00:12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"/>
    <n v="73.004566210045667"/>
    <x v="1"/>
    <x v="1"/>
    <x v="553"/>
    <d v="1970-01-01T00:00:12"/>
    <x v="6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4"/>
    <n v="62.341463414634148"/>
    <x v="4"/>
    <x v="4"/>
    <x v="554"/>
    <d v="1970-01-01T00:00:12"/>
    <x v="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  <x v="555"/>
    <d v="1970-01-01T00:00:12"/>
    <x v="2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7"/>
    <n v="67.103092783505161"/>
    <x v="2"/>
    <x v="8"/>
    <x v="548"/>
    <d v="1970-01-01T00:00:12"/>
    <x v="1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"/>
    <n v="79.978947368421046"/>
    <x v="3"/>
    <x v="3"/>
    <x v="62"/>
    <d v="1970-01-01T00:00:12"/>
    <x v="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20"/>
    <n v="62.176470588235297"/>
    <x v="3"/>
    <x v="3"/>
    <x v="556"/>
    <d v="1970-01-01T00:00:12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1"/>
    <n v="53.005950297514879"/>
    <x v="3"/>
    <x v="3"/>
    <x v="557"/>
    <d v="1970-01-01T00:00:12"/>
    <x v="8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"/>
    <n v="57.738317757009348"/>
    <x v="5"/>
    <x v="9"/>
    <x v="27"/>
    <d v="1970-01-01T00:00:12"/>
    <x v="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"/>
    <n v="40.03125"/>
    <x v="1"/>
    <x v="1"/>
    <x v="558"/>
    <d v="1970-01-01T00:00:12"/>
    <x v="7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"/>
    <n v="81.016591928251117"/>
    <x v="0"/>
    <x v="0"/>
    <x v="559"/>
    <d v="1970-01-01T00:00:12"/>
    <x v="1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4"/>
    <n v="35.047468354430379"/>
    <x v="1"/>
    <x v="17"/>
    <x v="426"/>
    <d v="1970-01-01T00:00:12"/>
    <x v="3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"/>
    <n v="102.92307692307692"/>
    <x v="4"/>
    <x v="22"/>
    <x v="560"/>
    <d v="1970-01-01T00:00:12"/>
    <x v="3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"/>
    <n v="27.998126756166094"/>
    <x v="3"/>
    <x v="3"/>
    <x v="561"/>
    <d v="1970-01-01T00:00:12"/>
    <x v="4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4"/>
    <n v="75.733333333333334"/>
    <x v="3"/>
    <x v="3"/>
    <x v="562"/>
    <d v="1970-01-01T00:00:12"/>
    <x v="2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"/>
    <n v="45.026041666666664"/>
    <x v="1"/>
    <x v="5"/>
    <x v="563"/>
    <d v="1970-01-01T00:00:12"/>
    <x v="6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  <x v="564"/>
    <d v="1970-01-01T00:00:12"/>
    <x v="5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"/>
    <n v="56.991701244813278"/>
    <x v="3"/>
    <x v="3"/>
    <x v="565"/>
    <d v="1970-01-01T00:00:12"/>
    <x v="5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"/>
    <n v="85.223529411764702"/>
    <x v="3"/>
    <x v="3"/>
    <x v="566"/>
    <d v="1970-01-01T00:00:12"/>
    <x v="7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90"/>
    <n v="50.962184873949582"/>
    <x v="1"/>
    <x v="7"/>
    <x v="567"/>
    <d v="1970-01-01T00:00:12"/>
    <x v="2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50"/>
    <n v="63.563636363636363"/>
    <x v="3"/>
    <x v="3"/>
    <x v="568"/>
    <d v="1970-01-01T00:00:12"/>
    <x v="1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9"/>
    <n v="80.999165275459092"/>
    <x v="5"/>
    <x v="9"/>
    <x v="569"/>
    <d v="1970-01-01T00:00:12"/>
    <x v="2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"/>
    <n v="86.044753086419746"/>
    <x v="3"/>
    <x v="3"/>
    <x v="570"/>
    <d v="1970-01-01T00:00:12"/>
    <x v="8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"/>
    <n v="90.0390625"/>
    <x v="7"/>
    <x v="14"/>
    <x v="571"/>
    <d v="1970-01-01T00:00:12"/>
    <x v="7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20"/>
    <n v="74.006063432835816"/>
    <x v="3"/>
    <x v="3"/>
    <x v="572"/>
    <d v="1970-01-01T00:00:12"/>
    <x v="7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"/>
    <n v="92.4375"/>
    <x v="1"/>
    <x v="7"/>
    <x v="573"/>
    <d v="1970-01-01T00:00:12"/>
    <x v="9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60"/>
    <n v="55.999257333828446"/>
    <x v="3"/>
    <x v="3"/>
    <x v="574"/>
    <d v="1970-01-01T00:00:12"/>
    <x v="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"/>
    <n v="32.983796296296298"/>
    <x v="7"/>
    <x v="14"/>
    <x v="511"/>
    <d v="1970-01-01T00:00:12"/>
    <x v="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"/>
    <n v="93.596774193548384"/>
    <x v="3"/>
    <x v="3"/>
    <x v="575"/>
    <d v="1970-01-01T00:00:12"/>
    <x v="1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"/>
    <n v="69.867724867724874"/>
    <x v="3"/>
    <x v="3"/>
    <x v="576"/>
    <d v="1970-01-01T00:00:12"/>
    <x v="6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"/>
    <n v="72.129870129870127"/>
    <x v="0"/>
    <x v="0"/>
    <x v="577"/>
    <d v="1970-01-01T00:00:12"/>
    <x v="6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2"/>
    <n v="30.041666666666668"/>
    <x v="1"/>
    <x v="7"/>
    <x v="578"/>
    <d v="1970-01-01T00:00:12"/>
    <x v="6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5"/>
    <n v="73.968000000000004"/>
    <x v="3"/>
    <x v="3"/>
    <x v="579"/>
    <d v="1970-01-01T00:00:12"/>
    <x v="7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3"/>
    <n v="68.65517241379311"/>
    <x v="3"/>
    <x v="3"/>
    <x v="580"/>
    <d v="1970-01-01T00:00:12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"/>
    <n v="59.992164544564154"/>
    <x v="3"/>
    <x v="3"/>
    <x v="581"/>
    <d v="1970-01-01T00:00:12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3"/>
    <n v="111.15827338129496"/>
    <x v="3"/>
    <x v="3"/>
    <x v="582"/>
    <d v="1970-01-01T00:00:12"/>
    <x v="1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"/>
    <n v="53.038095238095238"/>
    <x v="4"/>
    <x v="10"/>
    <x v="336"/>
    <d v="1970-01-01T00:00:12"/>
    <x v="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9"/>
    <n v="55.985524728588658"/>
    <x v="4"/>
    <x v="19"/>
    <x v="583"/>
    <d v="1970-01-01T00:00:12"/>
    <x v="5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"/>
    <n v="69.986760812003524"/>
    <x v="4"/>
    <x v="19"/>
    <x v="584"/>
    <d v="1970-01-01T00:00:12"/>
    <x v="2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5"/>
    <n v="48.998079877112133"/>
    <x v="4"/>
    <x v="10"/>
    <x v="585"/>
    <d v="1970-01-01T00:00:12"/>
    <x v="4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"/>
    <n v="103.84615384615384"/>
    <x v="3"/>
    <x v="3"/>
    <x v="586"/>
    <d v="1970-01-01T00:00:12"/>
    <x v="7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"/>
    <n v="99.127659574468083"/>
    <x v="3"/>
    <x v="3"/>
    <x v="587"/>
    <d v="1970-01-01T00:00:12"/>
    <x v="6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"/>
    <n v="107.37777777777778"/>
    <x v="4"/>
    <x v="6"/>
    <x v="588"/>
    <d v="1970-01-01T00:00:12"/>
    <x v="9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7"/>
    <n v="76.922178988326849"/>
    <x v="3"/>
    <x v="3"/>
    <x v="589"/>
    <d v="1970-01-01T00:00:12"/>
    <x v="7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20"/>
    <n v="58.128865979381445"/>
    <x v="3"/>
    <x v="3"/>
    <x v="590"/>
    <d v="1970-01-01T00:00:12"/>
    <x v="5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"/>
    <n v="103.73643410852713"/>
    <x v="2"/>
    <x v="8"/>
    <x v="591"/>
    <d v="1970-01-01T00:00:12"/>
    <x v="9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"/>
    <n v="87.962666666666664"/>
    <x v="3"/>
    <x v="3"/>
    <x v="592"/>
    <d v="1970-01-01T00:00:12"/>
    <x v="5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"/>
    <n v="28"/>
    <x v="3"/>
    <x v="3"/>
    <x v="593"/>
    <d v="1970-01-01T00:00:12"/>
    <x v="9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3"/>
    <n v="37.999361294443261"/>
    <x v="1"/>
    <x v="1"/>
    <x v="594"/>
    <d v="1970-01-01T00:00:12"/>
    <x v="9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9"/>
    <n v="29.999313893653515"/>
    <x v="6"/>
    <x v="11"/>
    <x v="595"/>
    <d v="1970-01-01T00:00:12"/>
    <x v="2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"/>
    <n v="103.5"/>
    <x v="5"/>
    <x v="18"/>
    <x v="596"/>
    <d v="1970-01-01T00:00:12"/>
    <x v="9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"/>
    <n v="85.994467496542185"/>
    <x v="0"/>
    <x v="0"/>
    <x v="597"/>
    <d v="1970-01-01T00:00:12"/>
    <x v="5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"/>
    <n v="98.011627906976742"/>
    <x v="3"/>
    <x v="3"/>
    <x v="598"/>
    <d v="1970-01-01T00:00:12"/>
    <x v="6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  <x v="599"/>
    <d v="1970-01-01T00:00:12"/>
    <x v="1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"/>
    <n v="44.994570837642193"/>
    <x v="4"/>
    <x v="12"/>
    <x v="600"/>
    <d v="1970-01-01T00:00:12"/>
    <x v="1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7"/>
    <n v="31.012224938875306"/>
    <x v="2"/>
    <x v="2"/>
    <x v="601"/>
    <d v="1970-01-01T00:00:12"/>
    <x v="7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9"/>
    <n v="59.970085470085472"/>
    <x v="2"/>
    <x v="2"/>
    <x v="602"/>
    <d v="1970-01-01T00:00:12"/>
    <x v="7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"/>
    <n v="58.9973474801061"/>
    <x v="1"/>
    <x v="16"/>
    <x v="335"/>
    <d v="1970-01-01T00:00:12"/>
    <x v="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"/>
    <n v="50.045454545454547"/>
    <x v="7"/>
    <x v="14"/>
    <x v="603"/>
    <d v="1970-01-01T00:00:12"/>
    <x v="5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"/>
    <n v="98.966269841269835"/>
    <x v="0"/>
    <x v="0"/>
    <x v="604"/>
    <d v="1970-01-01T00:00:12"/>
    <x v="5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"/>
    <n v="58.857142857142854"/>
    <x v="4"/>
    <x v="22"/>
    <x v="605"/>
    <d v="1970-01-01T00:00:12"/>
    <x v="5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"/>
    <n v="81.010256410256417"/>
    <x v="1"/>
    <x v="1"/>
    <x v="606"/>
    <d v="1970-01-01T00:00:12"/>
    <x v="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"/>
    <n v="76.013333333333335"/>
    <x v="4"/>
    <x v="4"/>
    <x v="65"/>
    <d v="1970-01-01T00:00:12"/>
    <x v="8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2"/>
    <n v="96.597402597402592"/>
    <x v="3"/>
    <x v="3"/>
    <x v="607"/>
    <d v="1970-01-01T00:00:12"/>
    <x v="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"/>
    <n v="76.957446808510639"/>
    <x v="1"/>
    <x v="17"/>
    <x v="608"/>
    <d v="1970-01-01T00:00:12"/>
    <x v="4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8"/>
    <n v="67.984732824427482"/>
    <x v="3"/>
    <x v="3"/>
    <x v="609"/>
    <d v="1970-01-01T00:00:12"/>
    <x v="9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"/>
    <n v="88.781609195402297"/>
    <x v="3"/>
    <x v="3"/>
    <x v="610"/>
    <d v="1970-01-01T00:00:12"/>
    <x v="6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"/>
    <n v="24.99623706491063"/>
    <x v="1"/>
    <x v="17"/>
    <x v="541"/>
    <d v="1970-01-01T00:00:12"/>
    <x v="4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40"/>
    <n v="44.922794117647058"/>
    <x v="4"/>
    <x v="4"/>
    <x v="611"/>
    <d v="1970-01-01T00:00:12"/>
    <x v="8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"/>
    <n v="79.400000000000006"/>
    <x v="3"/>
    <x v="3"/>
    <x v="612"/>
    <d v="1970-01-01T00:00:12"/>
    <x v="2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"/>
    <n v="29.009546539379475"/>
    <x v="8"/>
    <x v="23"/>
    <x v="613"/>
    <d v="1970-01-01T00:00:12"/>
    <x v="1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"/>
    <n v="73.59210526315789"/>
    <x v="3"/>
    <x v="3"/>
    <x v="614"/>
    <d v="1970-01-01T00:00:12"/>
    <x v="4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9"/>
    <n v="107.97038864898211"/>
    <x v="3"/>
    <x v="3"/>
    <x v="615"/>
    <d v="1970-01-01T00:00:12"/>
    <x v="5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9"/>
    <n v="68.987284287011803"/>
    <x v="1"/>
    <x v="7"/>
    <x v="90"/>
    <d v="1970-01-01T00:00:12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"/>
    <n v="111.02236719478098"/>
    <x v="3"/>
    <x v="3"/>
    <x v="616"/>
    <d v="1970-01-01T00:00:12"/>
    <x v="6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6"/>
    <n v="24.997515808491418"/>
    <x v="3"/>
    <x v="3"/>
    <x v="617"/>
    <d v="1970-01-01T00:00:12"/>
    <x v="9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4"/>
    <n v="42.155172413793103"/>
    <x v="1"/>
    <x v="7"/>
    <x v="618"/>
    <d v="1970-01-01T00:00:12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4"/>
    <n v="47.003284072249592"/>
    <x v="7"/>
    <x v="14"/>
    <x v="619"/>
    <d v="1970-01-01T00:00:12"/>
    <x v="8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3"/>
    <n v="36.0392749244713"/>
    <x v="8"/>
    <x v="23"/>
    <x v="620"/>
    <d v="1970-01-01T00:00:12"/>
    <x v="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90"/>
    <n v="101.03760683760684"/>
    <x v="7"/>
    <x v="14"/>
    <x v="621"/>
    <d v="1970-01-01T00:00:12"/>
    <x v="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4"/>
    <n v="39.927927927927925"/>
    <x v="5"/>
    <x v="13"/>
    <x v="622"/>
    <d v="1970-01-01T00:00:12"/>
    <x v="7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8"/>
    <n v="83.158139534883716"/>
    <x v="4"/>
    <x v="6"/>
    <x v="35"/>
    <d v="1970-01-01T00:00:12"/>
    <x v="3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7"/>
    <n v="39.97520661157025"/>
    <x v="0"/>
    <x v="0"/>
    <x v="623"/>
    <d v="1970-01-01T00:00:12"/>
    <x v="3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"/>
    <n v="47.993908629441627"/>
    <x v="6"/>
    <x v="20"/>
    <x v="624"/>
    <d v="1970-01-01T00:00:12"/>
    <x v="3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"/>
    <n v="95.978877489438744"/>
    <x v="3"/>
    <x v="3"/>
    <x v="625"/>
    <d v="1970-01-01T00:00:12"/>
    <x v="8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"/>
    <n v="78.728155339805824"/>
    <x v="3"/>
    <x v="3"/>
    <x v="626"/>
    <d v="1970-01-01T00:00:12"/>
    <x v="2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"/>
    <n v="56.081632653061227"/>
    <x v="3"/>
    <x v="3"/>
    <x v="627"/>
    <d v="1970-01-01T00:00:12"/>
    <x v="9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3"/>
    <n v="69.090909090909093"/>
    <x v="5"/>
    <x v="9"/>
    <x v="628"/>
    <d v="1970-01-01T00:00:12"/>
    <x v="6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8"/>
    <n v="102.05291576673866"/>
    <x v="3"/>
    <x v="3"/>
    <x v="629"/>
    <d v="1970-01-01T00:00:12"/>
    <x v="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2"/>
    <n v="107.32089552238806"/>
    <x v="2"/>
    <x v="8"/>
    <x v="630"/>
    <d v="1970-01-01T00:00:12"/>
    <x v="9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  <x v="631"/>
    <d v="1970-01-01T00:00:12"/>
    <x v="5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"/>
    <n v="71.137142857142862"/>
    <x v="4"/>
    <x v="19"/>
    <x v="632"/>
    <d v="1970-01-01T00:00:12"/>
    <x v="3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1"/>
    <n v="106.49275362318841"/>
    <x v="2"/>
    <x v="2"/>
    <x v="633"/>
    <d v="1970-01-01T00:00:1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7"/>
    <n v="42.93684210526316"/>
    <x v="4"/>
    <x v="4"/>
    <x v="634"/>
    <d v="1970-01-01T00:00:12"/>
    <x v="8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"/>
    <n v="30.037974683544302"/>
    <x v="4"/>
    <x v="4"/>
    <x v="635"/>
    <d v="1970-01-01T00:00:12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1"/>
    <n v="70.623376623376629"/>
    <x v="1"/>
    <x v="1"/>
    <x v="636"/>
    <d v="1970-01-01T00:00:12"/>
    <x v="3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4"/>
    <n v="66.016018306636155"/>
    <x v="3"/>
    <x v="3"/>
    <x v="637"/>
    <d v="1970-01-01T00:00:12"/>
    <x v="5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"/>
    <n v="96.911392405063296"/>
    <x v="3"/>
    <x v="3"/>
    <x v="638"/>
    <d v="1970-01-01T00:00:12"/>
    <x v="5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4"/>
    <n v="62.867346938775512"/>
    <x v="1"/>
    <x v="1"/>
    <x v="639"/>
    <d v="1970-01-01T00:00:12"/>
    <x v="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"/>
    <n v="108.98537682789652"/>
    <x v="3"/>
    <x v="3"/>
    <x v="640"/>
    <d v="1970-01-01T00:00:12"/>
    <x v="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3"/>
    <n v="26.999314599040439"/>
    <x v="1"/>
    <x v="5"/>
    <x v="641"/>
    <d v="1970-01-01T00:00:12"/>
    <x v="9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7"/>
    <n v="65.004147943311438"/>
    <x v="2"/>
    <x v="8"/>
    <x v="642"/>
    <d v="1970-01-01T00:00:1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"/>
    <n v="111.51785714285714"/>
    <x v="4"/>
    <x v="6"/>
    <x v="230"/>
    <d v="1970-01-01T00:00:12"/>
    <x v="3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  <x v="67"/>
    <d v="1970-01-01T00:00:12"/>
    <x v="6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"/>
    <n v="110.99268292682927"/>
    <x v="3"/>
    <x v="3"/>
    <x v="643"/>
    <d v="1970-01-01T00:00:12"/>
    <x v="8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"/>
    <n v="56.746987951807228"/>
    <x v="2"/>
    <x v="8"/>
    <x v="644"/>
    <d v="1970-01-01T00:00:12"/>
    <x v="2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2"/>
    <n v="97.020608439646708"/>
    <x v="5"/>
    <x v="18"/>
    <x v="645"/>
    <d v="1970-01-01T00:00:12"/>
    <x v="4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3"/>
    <n v="92.08620689655173"/>
    <x v="4"/>
    <x v="10"/>
    <x v="646"/>
    <d v="1970-01-01T00:00:12"/>
    <x v="7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"/>
    <n v="82.986666666666665"/>
    <x v="5"/>
    <x v="9"/>
    <x v="626"/>
    <d v="1970-01-01T00:00:12"/>
    <x v="2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8"/>
    <n v="103.03791821561339"/>
    <x v="2"/>
    <x v="2"/>
    <x v="647"/>
    <d v="1970-01-01T00:00:12"/>
    <x v="3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9"/>
    <n v="68.922619047619051"/>
    <x v="4"/>
    <x v="6"/>
    <x v="159"/>
    <d v="1970-01-01T00:00:12"/>
    <x v="9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"/>
    <n v="87.737226277372258"/>
    <x v="3"/>
    <x v="3"/>
    <x v="648"/>
    <d v="1970-01-01T00:00:12"/>
    <x v="5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"/>
    <n v="75.021505376344081"/>
    <x v="3"/>
    <x v="3"/>
    <x v="267"/>
    <d v="1970-01-01T00:00:12"/>
    <x v="4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8"/>
    <n v="50.863999999999997"/>
    <x v="3"/>
    <x v="3"/>
    <x v="649"/>
    <d v="1970-01-01T00:00:12"/>
    <x v="9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"/>
    <n v="90"/>
    <x v="3"/>
    <x v="3"/>
    <x v="248"/>
    <d v="1970-01-01T00:00:12"/>
    <x v="7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1"/>
    <n v="72.896039603960389"/>
    <x v="3"/>
    <x v="3"/>
    <x v="571"/>
    <d v="1970-01-01T00:00:12"/>
    <x v="7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2"/>
    <n v="108.48543689320388"/>
    <x v="5"/>
    <x v="15"/>
    <x v="650"/>
    <d v="1970-01-01T00:00:12"/>
    <x v="7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3"/>
    <n v="101.98095238095237"/>
    <x v="1"/>
    <x v="1"/>
    <x v="1"/>
    <d v="1970-01-01T00:00:12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"/>
    <n v="44.009146341463413"/>
    <x v="6"/>
    <x v="20"/>
    <x v="651"/>
    <d v="1970-01-01T00:00:12"/>
    <x v="6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8"/>
    <n v="65.942675159235662"/>
    <x v="3"/>
    <x v="3"/>
    <x v="652"/>
    <d v="1970-01-01T00:00:12"/>
    <x v="2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8"/>
    <n v="24.987387387387386"/>
    <x v="4"/>
    <x v="4"/>
    <x v="653"/>
    <d v="1970-01-01T00:00:12"/>
    <x v="8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"/>
    <n v="28.003367003367003"/>
    <x v="2"/>
    <x v="8"/>
    <x v="654"/>
    <d v="1970-01-01T00:00:12"/>
    <x v="2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  <x v="655"/>
    <d v="1970-01-01T00:00:12"/>
    <x v="4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"/>
    <n v="84.921052631578945"/>
    <x v="3"/>
    <x v="3"/>
    <x v="656"/>
    <d v="1970-01-01T00:00:12"/>
    <x v="9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"/>
    <n v="90.483333333333334"/>
    <x v="1"/>
    <x v="1"/>
    <x v="657"/>
    <d v="1970-01-01T00:00:12"/>
    <x v="9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7"/>
    <n v="25.00197628458498"/>
    <x v="4"/>
    <x v="4"/>
    <x v="265"/>
    <d v="1970-01-01T00:00:12"/>
    <x v="5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"/>
    <n v="92.013888888888886"/>
    <x v="3"/>
    <x v="3"/>
    <x v="658"/>
    <d v="1970-01-01T00:00:12"/>
    <x v="7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"/>
    <n v="93.066115702479337"/>
    <x v="3"/>
    <x v="3"/>
    <x v="659"/>
    <d v="1970-01-01T00:00:12"/>
    <x v="1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"/>
    <n v="61.008145363408524"/>
    <x v="6"/>
    <x v="20"/>
    <x v="660"/>
    <d v="1970-01-01T00:00:12"/>
    <x v="1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9"/>
    <n v="92.036259541984734"/>
    <x v="3"/>
    <x v="3"/>
    <x v="661"/>
    <d v="1970-01-01T00:00:12"/>
    <x v="6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  <x v="4"/>
    <d v="1970-01-01T00:00:12"/>
    <x v="3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8"/>
    <n v="73.5"/>
    <x v="3"/>
    <x v="3"/>
    <x v="662"/>
    <d v="1970-01-01T00:00:12"/>
    <x v="7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6"/>
    <n v="85.221311475409834"/>
    <x v="4"/>
    <x v="6"/>
    <x v="663"/>
    <d v="1970-01-01T00:00:12"/>
    <x v="2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3"/>
    <n v="110.96825396825396"/>
    <x v="2"/>
    <x v="8"/>
    <x v="664"/>
    <d v="1970-01-01T00:00:12"/>
    <x v="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"/>
    <n v="32.968036529680369"/>
    <x v="2"/>
    <x v="2"/>
    <x v="665"/>
    <d v="1970-01-01T00:00:12"/>
    <x v="5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2"/>
    <n v="96.005352363960753"/>
    <x v="1"/>
    <x v="1"/>
    <x v="666"/>
    <d v="1970-01-01T00:00:12"/>
    <x v="5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"/>
    <n v="84.96632653061225"/>
    <x v="1"/>
    <x v="16"/>
    <x v="43"/>
    <d v="1970-01-01T00:00:12"/>
    <x v="1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"/>
    <n v="25.007462686567163"/>
    <x v="3"/>
    <x v="3"/>
    <x v="667"/>
    <d v="1970-01-01T00:00:12"/>
    <x v="5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"/>
    <n v="65.998995479658461"/>
    <x v="7"/>
    <x v="14"/>
    <x v="668"/>
    <d v="1970-01-01T00:00:12"/>
    <x v="7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3"/>
    <n v="87.34482758620689"/>
    <x v="5"/>
    <x v="9"/>
    <x v="669"/>
    <d v="1970-01-01T00:00:12"/>
    <x v="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6"/>
    <n v="27.933333333333334"/>
    <x v="1"/>
    <x v="7"/>
    <x v="670"/>
    <d v="1970-01-01T00:00:12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"/>
    <n v="103.8"/>
    <x v="3"/>
    <x v="3"/>
    <x v="671"/>
    <d v="1970-01-01T00:00:12"/>
    <x v="1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  <x v="672"/>
    <d v="1970-01-01T00:00:12"/>
    <x v="4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"/>
    <n v="99.5"/>
    <x v="3"/>
    <x v="3"/>
    <x v="673"/>
    <d v="1970-01-01T00:00:12"/>
    <x v="5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"/>
    <n v="108.84615384615384"/>
    <x v="3"/>
    <x v="3"/>
    <x v="674"/>
    <d v="1970-01-01T00:00:12"/>
    <x v="6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"/>
    <n v="110.76229508196721"/>
    <x v="1"/>
    <x v="5"/>
    <x v="675"/>
    <d v="1970-01-01T00:00:12"/>
    <x v="6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3"/>
    <n v="29.647058823529413"/>
    <x v="3"/>
    <x v="3"/>
    <x v="676"/>
    <d v="1970-01-01T00:00:12"/>
    <x v="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  <x v="342"/>
    <d v="1970-01-01T00:00:12"/>
    <x v="9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"/>
    <n v="61.5"/>
    <x v="2"/>
    <x v="8"/>
    <x v="677"/>
    <d v="1970-01-01T00:00:12"/>
    <x v="6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3"/>
    <n v="35"/>
    <x v="2"/>
    <x v="2"/>
    <x v="678"/>
    <d v="1970-01-01T00:00:12"/>
    <x v="8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9"/>
    <n v="40.049999999999997"/>
    <x v="3"/>
    <x v="3"/>
    <x v="679"/>
    <d v="1970-01-01T00:00:12"/>
    <x v="6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5"/>
    <n v="110.97231270358306"/>
    <x v="4"/>
    <x v="10"/>
    <x v="680"/>
    <d v="1970-01-01T00:00:12"/>
    <x v="6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"/>
    <n v="36.959016393442624"/>
    <x v="2"/>
    <x v="8"/>
    <x v="681"/>
    <d v="1970-01-01T00:00:12"/>
    <x v="1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  <x v="682"/>
    <d v="1970-01-01T00:00:12"/>
    <x v="6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"/>
    <n v="30.974074074074075"/>
    <x v="5"/>
    <x v="9"/>
    <x v="683"/>
    <d v="1970-01-01T00:00:12"/>
    <x v="7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"/>
    <n v="47.035087719298247"/>
    <x v="3"/>
    <x v="3"/>
    <x v="684"/>
    <d v="1970-01-01T00:00:12"/>
    <x v="6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7"/>
    <n v="88.065693430656935"/>
    <x v="7"/>
    <x v="14"/>
    <x v="674"/>
    <d v="1970-01-01T00:00:12"/>
    <x v="6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"/>
    <n v="37.005616224648989"/>
    <x v="3"/>
    <x v="3"/>
    <x v="685"/>
    <d v="1970-01-01T00:00:12"/>
    <x v="4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7"/>
    <n v="26.027777777777779"/>
    <x v="3"/>
    <x v="3"/>
    <x v="605"/>
    <d v="1970-01-01T00:00:12"/>
    <x v="5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"/>
    <n v="67.817567567567565"/>
    <x v="3"/>
    <x v="3"/>
    <x v="686"/>
    <d v="1970-01-01T00:00:12"/>
    <x v="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7"/>
    <n v="49.964912280701753"/>
    <x v="4"/>
    <x v="6"/>
    <x v="687"/>
    <d v="1970-01-01T00:00:12"/>
    <x v="8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"/>
    <n v="110.01646903820817"/>
    <x v="1"/>
    <x v="1"/>
    <x v="688"/>
    <d v="1970-01-01T00:00:12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"/>
    <n v="89.964678178963894"/>
    <x v="1"/>
    <x v="5"/>
    <x v="689"/>
    <d v="1970-01-01T00:00:12"/>
    <x v="9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"/>
    <n v="79.009523809523813"/>
    <x v="6"/>
    <x v="11"/>
    <x v="690"/>
    <d v="1970-01-01T00:00:12"/>
    <x v="3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"/>
    <n v="86.867469879518069"/>
    <x v="1"/>
    <x v="1"/>
    <x v="691"/>
    <d v="1970-01-01T00:00:12"/>
    <x v="5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"/>
    <n v="62.04"/>
    <x v="1"/>
    <x v="17"/>
    <x v="692"/>
    <d v="1970-01-01T00:00:12"/>
    <x v="4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"/>
    <n v="26.970212765957445"/>
    <x v="3"/>
    <x v="3"/>
    <x v="693"/>
    <d v="1970-01-01T00:00:12"/>
    <x v="4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"/>
    <n v="54.121621621621621"/>
    <x v="1"/>
    <x v="1"/>
    <x v="694"/>
    <d v="1970-01-01T00:00:12"/>
    <x v="8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"/>
    <n v="41.035353535353536"/>
    <x v="1"/>
    <x v="7"/>
    <x v="695"/>
    <d v="1970-01-01T00:00:12"/>
    <x v="5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"/>
    <n v="55.052419354838712"/>
    <x v="4"/>
    <x v="22"/>
    <x v="123"/>
    <d v="1970-01-01T00:00:12"/>
    <x v="9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7"/>
    <n v="107.93762183235867"/>
    <x v="5"/>
    <x v="18"/>
    <x v="696"/>
    <d v="1970-01-01T00:00:12"/>
    <x v="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  <x v="626"/>
    <d v="1970-01-01T00:00:12"/>
    <x v="2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7"/>
    <n v="31.995894428152493"/>
    <x v="6"/>
    <x v="11"/>
    <x v="697"/>
    <d v="1970-01-01T00:00:12"/>
    <x v="2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1"/>
    <n v="53.898148148148145"/>
    <x v="3"/>
    <x v="3"/>
    <x v="698"/>
    <d v="1970-01-01T00:00:12"/>
    <x v="1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"/>
    <n v="106.5"/>
    <x v="3"/>
    <x v="3"/>
    <x v="699"/>
    <d v="1970-01-01T00:00:12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"/>
    <n v="32.999805409612762"/>
    <x v="1"/>
    <x v="7"/>
    <x v="700"/>
    <d v="1970-01-01T00:00:12"/>
    <x v="3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1"/>
    <n v="43.00254993625159"/>
    <x v="3"/>
    <x v="3"/>
    <x v="701"/>
    <d v="1970-01-01T00:00:12"/>
    <x v="5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6"/>
    <n v="86.858974358974365"/>
    <x v="2"/>
    <x v="2"/>
    <x v="702"/>
    <d v="1970-01-01T00:00:12"/>
    <x v="7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"/>
    <n v="96.8"/>
    <x v="1"/>
    <x v="1"/>
    <x v="703"/>
    <d v="1970-01-01T00:00:12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6"/>
    <n v="32.995456610631528"/>
    <x v="3"/>
    <x v="3"/>
    <x v="704"/>
    <d v="1970-01-01T00:00:12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"/>
    <n v="68.028106508875737"/>
    <x v="3"/>
    <x v="3"/>
    <x v="431"/>
    <d v="1970-01-01T00:00:12"/>
    <x v="8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8"/>
    <n v="58.867816091954026"/>
    <x v="4"/>
    <x v="10"/>
    <x v="705"/>
    <d v="1970-01-01T00:00:12"/>
    <x v="8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"/>
    <n v="105.04572803850782"/>
    <x v="3"/>
    <x v="3"/>
    <x v="706"/>
    <d v="1970-01-01T00:00:12"/>
    <x v="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"/>
    <n v="33.054878048780488"/>
    <x v="4"/>
    <x v="6"/>
    <x v="707"/>
    <d v="1970-01-01T00:00:12"/>
    <x v="7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1"/>
    <n v="78.821428571428569"/>
    <x v="3"/>
    <x v="3"/>
    <x v="708"/>
    <d v="1970-01-01T00:00:12"/>
    <x v="6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"/>
    <n v="68.204968944099377"/>
    <x v="4"/>
    <x v="10"/>
    <x v="709"/>
    <d v="1970-01-01T00:00:12"/>
    <x v="8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"/>
    <n v="75.731884057971016"/>
    <x v="1"/>
    <x v="1"/>
    <x v="710"/>
    <d v="1970-01-01T00:00:12"/>
    <x v="2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"/>
    <n v="30.996070133010882"/>
    <x v="2"/>
    <x v="2"/>
    <x v="711"/>
    <d v="1970-01-01T00:00:12"/>
    <x v="7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"/>
    <n v="101.88188976377953"/>
    <x v="4"/>
    <x v="10"/>
    <x v="157"/>
    <d v="1970-01-01T00:00:12"/>
    <x v="3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30"/>
    <n v="52.879227053140099"/>
    <x v="1"/>
    <x v="17"/>
    <x v="630"/>
    <d v="1970-01-01T00:00:12"/>
    <x v="9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00"/>
    <n v="71.005820721769496"/>
    <x v="1"/>
    <x v="1"/>
    <x v="712"/>
    <d v="1970-01-01T00:00:12"/>
    <x v="8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"/>
    <n v="102.38709677419355"/>
    <x v="4"/>
    <x v="10"/>
    <x v="93"/>
    <d v="1970-01-01T00:00:12"/>
    <x v="4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"/>
    <n v="74.466666666666669"/>
    <x v="3"/>
    <x v="3"/>
    <x v="713"/>
    <d v="1970-01-01T00:00:12"/>
    <x v="1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1"/>
    <n v="51.009883198562441"/>
    <x v="3"/>
    <x v="3"/>
    <x v="714"/>
    <d v="1970-01-01T00:00:12"/>
    <x v="6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6"/>
    <n v="90"/>
    <x v="0"/>
    <x v="0"/>
    <x v="715"/>
    <d v="1970-01-01T00:00:12"/>
    <x v="7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  <x v="716"/>
    <d v="1970-01-01T00:00:12"/>
    <x v="2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6"/>
    <n v="72.071823204419886"/>
    <x v="5"/>
    <x v="9"/>
    <x v="448"/>
    <d v="1970-01-01T00:00:12"/>
    <x v="2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"/>
    <n v="75.236363636363635"/>
    <x v="1"/>
    <x v="1"/>
    <x v="717"/>
    <d v="1970-01-01T00:00:12"/>
    <x v="5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"/>
    <n v="32.967741935483872"/>
    <x v="4"/>
    <x v="6"/>
    <x v="718"/>
    <d v="1970-01-01T00:00:12"/>
    <x v="7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5"/>
    <n v="54.807692307692307"/>
    <x v="6"/>
    <x v="20"/>
    <x v="719"/>
    <d v="1970-01-01T00:00:12"/>
    <x v="1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10"/>
    <n v="45.037837837837834"/>
    <x v="2"/>
    <x v="2"/>
    <x v="720"/>
    <d v="1970-01-01T00:00:12"/>
    <x v="9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"/>
    <n v="52.958677685950413"/>
    <x v="3"/>
    <x v="3"/>
    <x v="721"/>
    <d v="1970-01-01T00:00:12"/>
    <x v="4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"/>
    <n v="60.017959183673469"/>
    <x v="3"/>
    <x v="3"/>
    <x v="722"/>
    <d v="1970-01-01T00:00:12"/>
    <x v="7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  <x v="139"/>
    <d v="1970-01-01T00:00:12"/>
    <x v="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3"/>
    <n v="44.028301886792455"/>
    <x v="7"/>
    <x v="14"/>
    <x v="723"/>
    <d v="1970-01-01T00:00:12"/>
    <x v="3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"/>
    <n v="86.028169014084511"/>
    <x v="7"/>
    <x v="14"/>
    <x v="704"/>
    <d v="1970-01-01T00:00:12"/>
    <x v="3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  <x v="724"/>
    <d v="1970-01-01T00:00:12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9"/>
    <n v="32.050458715596328"/>
    <x v="1"/>
    <x v="1"/>
    <x v="725"/>
    <d v="1970-01-01T00:00:12"/>
    <x v="9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1"/>
    <n v="73.611940298507463"/>
    <x v="4"/>
    <x v="4"/>
    <x v="660"/>
    <d v="1970-01-01T00:00:12"/>
    <x v="1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"/>
    <n v="108.71052631578948"/>
    <x v="4"/>
    <x v="6"/>
    <x v="726"/>
    <d v="1970-01-01T00:00:12"/>
    <x v="4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  <x v="727"/>
    <d v="1970-01-01T00:00:12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"/>
    <n v="83.315789473684205"/>
    <x v="0"/>
    <x v="0"/>
    <x v="728"/>
    <d v="1970-01-01T00:00:12"/>
    <x v="7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3"/>
    <n v="42"/>
    <x v="4"/>
    <x v="4"/>
    <x v="729"/>
    <d v="1970-01-01T00:00:12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"/>
    <n v="55.927601809954751"/>
    <x v="3"/>
    <x v="3"/>
    <x v="730"/>
    <d v="1970-01-01T00:00:12"/>
    <x v="5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"/>
    <n v="105.03681885125184"/>
    <x v="6"/>
    <x v="11"/>
    <x v="731"/>
    <d v="1970-01-01T00:00:12"/>
    <x v="7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6"/>
    <n v="48"/>
    <x v="5"/>
    <x v="9"/>
    <x v="78"/>
    <d v="1970-01-01T00:00:12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"/>
    <n v="112.66176470588235"/>
    <x v="6"/>
    <x v="11"/>
    <x v="732"/>
    <d v="1970-01-01T00:00:12"/>
    <x v="4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"/>
    <n v="81.944444444444443"/>
    <x v="1"/>
    <x v="1"/>
    <x v="733"/>
    <d v="1970-01-01T00:00:12"/>
    <x v="7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"/>
    <n v="64.049180327868854"/>
    <x v="1"/>
    <x v="1"/>
    <x v="734"/>
    <d v="1970-01-01T00:00:12"/>
    <x v="5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"/>
    <n v="106.39097744360902"/>
    <x v="3"/>
    <x v="3"/>
    <x v="406"/>
    <d v="1970-01-01T00:00:12"/>
    <x v="1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9"/>
    <n v="76.011249497790274"/>
    <x v="5"/>
    <x v="9"/>
    <x v="735"/>
    <d v="1970-01-01T00:00:12"/>
    <x v="3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5"/>
    <n v="111.07246376811594"/>
    <x v="3"/>
    <x v="3"/>
    <x v="736"/>
    <d v="1970-01-01T00:00:12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1"/>
    <n v="95.936170212765958"/>
    <x v="6"/>
    <x v="11"/>
    <x v="737"/>
    <d v="1970-01-01T00:00:12"/>
    <x v="4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1"/>
    <n v="43.043010752688176"/>
    <x v="1"/>
    <x v="1"/>
    <x v="192"/>
    <d v="1970-01-01T00:00:12"/>
    <x v="9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"/>
    <n v="67.966666666666669"/>
    <x v="4"/>
    <x v="4"/>
    <x v="738"/>
    <d v="1970-01-01T00:00:12"/>
    <x v="5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50"/>
    <n v="89.991428571428571"/>
    <x v="1"/>
    <x v="1"/>
    <x v="739"/>
    <d v="1970-01-01T00:00:12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"/>
    <n v="58.095238095238095"/>
    <x v="1"/>
    <x v="1"/>
    <x v="613"/>
    <d v="1970-01-01T00:00:12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"/>
    <n v="83.996875000000003"/>
    <x v="5"/>
    <x v="9"/>
    <x v="740"/>
    <d v="1970-01-01T00:00:12"/>
    <x v="6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8"/>
    <n v="88.853503184713375"/>
    <x v="4"/>
    <x v="12"/>
    <x v="145"/>
    <d v="1970-01-01T00:00:12"/>
    <x v="5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"/>
    <n v="65.963917525773198"/>
    <x v="3"/>
    <x v="3"/>
    <x v="741"/>
    <d v="1970-01-01T00:00:12"/>
    <x v="6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7"/>
    <n v="74.804878048780495"/>
    <x v="4"/>
    <x v="6"/>
    <x v="742"/>
    <d v="1970-01-01T00:00:12"/>
    <x v="8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  <x v="202"/>
    <d v="1970-01-01T00:00:12"/>
    <x v="9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"/>
    <n v="32.006493506493506"/>
    <x v="3"/>
    <x v="3"/>
    <x v="743"/>
    <d v="1970-01-01T00:00:12"/>
    <x v="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"/>
    <n v="64.727272727272734"/>
    <x v="3"/>
    <x v="3"/>
    <x v="744"/>
    <d v="1970-01-01T00:00:12"/>
    <x v="9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9"/>
    <n v="24.998110087408456"/>
    <x v="7"/>
    <x v="14"/>
    <x v="745"/>
    <d v="1970-01-01T00:00:12"/>
    <x v="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"/>
    <n v="104.97764070932922"/>
    <x v="5"/>
    <x v="18"/>
    <x v="746"/>
    <d v="1970-01-01T00:00:12"/>
    <x v="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8"/>
    <n v="64.987878787878785"/>
    <x v="5"/>
    <x v="18"/>
    <x v="747"/>
    <d v="1970-01-01T00:00:12"/>
    <x v="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4"/>
    <n v="94.352941176470594"/>
    <x v="3"/>
    <x v="3"/>
    <x v="362"/>
    <d v="1970-01-01T00:00:12"/>
    <x v="2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90"/>
    <n v="44.001706484641637"/>
    <x v="2"/>
    <x v="2"/>
    <x v="748"/>
    <d v="1970-01-01T00:00:12"/>
    <x v="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"/>
    <n v="64.744680851063833"/>
    <x v="1"/>
    <x v="7"/>
    <x v="749"/>
    <d v="1970-01-01T00:00:12"/>
    <x v="6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3"/>
    <n v="84.00667779632721"/>
    <x v="1"/>
    <x v="17"/>
    <x v="643"/>
    <d v="1970-01-01T00:00:12"/>
    <x v="8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9"/>
    <n v="34.061302681992338"/>
    <x v="3"/>
    <x v="3"/>
    <x v="750"/>
    <d v="1970-01-01T00:00:12"/>
    <x v="9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"/>
    <n v="93.273885350318466"/>
    <x v="4"/>
    <x v="4"/>
    <x v="751"/>
    <d v="1970-01-01T00:00:12"/>
    <x v="1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"/>
    <n v="32.998301726577978"/>
    <x v="3"/>
    <x v="3"/>
    <x v="752"/>
    <d v="1970-01-01T00:00:12"/>
    <x v="1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3"/>
    <n v="83.812903225806451"/>
    <x v="2"/>
    <x v="2"/>
    <x v="753"/>
    <d v="1970-01-01T00:00:12"/>
    <x v="7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"/>
    <n v="63.992424242424242"/>
    <x v="2"/>
    <x v="8"/>
    <x v="754"/>
    <d v="1970-01-01T00:00:12"/>
    <x v="9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1"/>
    <n v="81.909090909090907"/>
    <x v="7"/>
    <x v="14"/>
    <x v="755"/>
    <d v="1970-01-01T00:00:12"/>
    <x v="9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"/>
    <n v="93.053191489361708"/>
    <x v="4"/>
    <x v="4"/>
    <x v="756"/>
    <d v="1970-01-01T00:00:12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8"/>
    <n v="101.98449039881831"/>
    <x v="2"/>
    <x v="2"/>
    <x v="757"/>
    <d v="1970-01-01T00:00:12"/>
    <x v="9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9"/>
    <n v="105.9375"/>
    <x v="2"/>
    <x v="2"/>
    <x v="758"/>
    <d v="1970-01-01T00:00:12"/>
    <x v="9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8"/>
    <n v="101.58181818181818"/>
    <x v="0"/>
    <x v="0"/>
    <x v="759"/>
    <d v="1970-01-01T00:00:12"/>
    <x v="9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"/>
    <n v="62.970930232558139"/>
    <x v="4"/>
    <x v="6"/>
    <x v="760"/>
    <d v="1970-01-01T00:00:12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"/>
    <n v="29.045602605863191"/>
    <x v="1"/>
    <x v="7"/>
    <x v="761"/>
    <d v="1970-01-01T00:00:12"/>
    <x v="4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  <x v="762"/>
    <d v="1970-01-01T00:00:12"/>
    <x v="8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8"/>
    <n v="77.924999999999997"/>
    <x v="1"/>
    <x v="5"/>
    <x v="444"/>
    <d v="1970-01-01T00:00:12"/>
    <x v="4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"/>
    <n v="80.806451612903231"/>
    <x v="6"/>
    <x v="11"/>
    <x v="763"/>
    <d v="1970-01-01T00:00:12"/>
    <x v="8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"/>
    <n v="76.006816632583508"/>
    <x v="1"/>
    <x v="7"/>
    <x v="764"/>
    <d v="1970-01-01T00:00:12"/>
    <x v="8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4"/>
    <n v="72.993613824192337"/>
    <x v="5"/>
    <x v="13"/>
    <x v="765"/>
    <d v="1970-01-01T00:00:12"/>
    <x v="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"/>
    <n v="53"/>
    <x v="3"/>
    <x v="3"/>
    <x v="766"/>
    <d v="1970-01-01T00:00:12"/>
    <x v="8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7"/>
    <n v="54.164556962025316"/>
    <x v="0"/>
    <x v="0"/>
    <x v="767"/>
    <d v="1970-01-01T00:00:12"/>
    <x v="4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40"/>
    <n v="32.946666666666665"/>
    <x v="4"/>
    <x v="12"/>
    <x v="768"/>
    <d v="1970-01-01T00:00:12"/>
    <x v="4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"/>
    <n v="79.371428571428567"/>
    <x v="0"/>
    <x v="0"/>
    <x v="769"/>
    <d v="1970-01-01T00:00:12"/>
    <x v="9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6"/>
    <n v="41.174603174603178"/>
    <x v="3"/>
    <x v="3"/>
    <x v="770"/>
    <d v="1970-01-01T00:00:12"/>
    <x v="2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2"/>
    <n v="77.430769230769229"/>
    <x v="2"/>
    <x v="8"/>
    <x v="771"/>
    <d v="1970-01-01T00:00:12"/>
    <x v="3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6"/>
    <n v="57.159509202453989"/>
    <x v="3"/>
    <x v="3"/>
    <x v="772"/>
    <d v="1970-01-01T00:00:12"/>
    <x v="6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"/>
    <n v="77.17647058823529"/>
    <x v="3"/>
    <x v="3"/>
    <x v="773"/>
    <d v="1970-01-01T00:00:12"/>
    <x v="8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7"/>
    <n v="24.953917050691246"/>
    <x v="4"/>
    <x v="19"/>
    <x v="774"/>
    <d v="1970-01-01T00:00:12"/>
    <x v="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"/>
    <n v="97.18"/>
    <x v="4"/>
    <x v="12"/>
    <x v="775"/>
    <d v="1970-01-01T00:00:12"/>
    <x v="7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6"/>
    <n v="46.000916870415651"/>
    <x v="3"/>
    <x v="3"/>
    <x v="776"/>
    <d v="1970-01-01T00:00:12"/>
    <x v="1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"/>
    <n v="88.023385300668153"/>
    <x v="7"/>
    <x v="14"/>
    <x v="777"/>
    <d v="1970-01-01T00:00:12"/>
    <x v="8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"/>
    <n v="25.99"/>
    <x v="0"/>
    <x v="0"/>
    <x v="778"/>
    <d v="1970-01-01T00:00:12"/>
    <x v="9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5"/>
    <n v="102.69047619047619"/>
    <x v="3"/>
    <x v="3"/>
    <x v="779"/>
    <d v="1970-01-01T00:00:12"/>
    <x v="2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4"/>
    <n v="72.958174904942965"/>
    <x v="4"/>
    <x v="6"/>
    <x v="780"/>
    <d v="1970-01-01T00:00:12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90"/>
    <n v="57.190082644628099"/>
    <x v="3"/>
    <x v="3"/>
    <x v="335"/>
    <d v="1970-01-01T00:00:12"/>
    <x v="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3"/>
    <n v="84.013793103448279"/>
    <x v="3"/>
    <x v="3"/>
    <x v="535"/>
    <d v="1970-01-01T00:00:12"/>
    <x v="5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"/>
    <n v="98.666666666666671"/>
    <x v="4"/>
    <x v="22"/>
    <x v="270"/>
    <d v="1970-01-01T00:00:12"/>
    <x v="9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"/>
    <n v="42.007419183889773"/>
    <x v="7"/>
    <x v="14"/>
    <x v="781"/>
    <d v="1970-01-01T00:00:12"/>
    <x v="1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7"/>
    <n v="32.002753556677376"/>
    <x v="7"/>
    <x v="14"/>
    <x v="782"/>
    <d v="1970-01-01T00:00:12"/>
    <x v="6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"/>
    <n v="81.567164179104481"/>
    <x v="1"/>
    <x v="1"/>
    <x v="783"/>
    <d v="1970-01-01T00:00:12"/>
    <x v="8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"/>
    <n v="37.035087719298247"/>
    <x v="7"/>
    <x v="14"/>
    <x v="784"/>
    <d v="1970-01-01T00:00:12"/>
    <x v="3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"/>
    <n v="103.033360455655"/>
    <x v="0"/>
    <x v="0"/>
    <x v="785"/>
    <d v="1970-01-01T00:00:12"/>
    <x v="7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"/>
    <n v="84.333333333333329"/>
    <x v="1"/>
    <x v="16"/>
    <x v="786"/>
    <d v="1970-01-01T00:00:12"/>
    <x v="1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4"/>
    <n v="102.60377358490567"/>
    <x v="5"/>
    <x v="9"/>
    <x v="787"/>
    <d v="1970-01-01T00:00:12"/>
    <x v="5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9"/>
    <n v="79.992129246064621"/>
    <x v="1"/>
    <x v="5"/>
    <x v="788"/>
    <d v="1970-01-01T00:00:12"/>
    <x v="3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9"/>
    <n v="70.055309734513273"/>
    <x v="3"/>
    <x v="3"/>
    <x v="330"/>
    <d v="1970-01-01T00:00:12"/>
    <x v="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  <x v="789"/>
    <d v="1970-01-01T00:00:12"/>
    <x v="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8"/>
    <n v="41.911917098445599"/>
    <x v="4"/>
    <x v="12"/>
    <x v="790"/>
    <d v="1970-01-01T00:00:12"/>
    <x v="6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"/>
    <n v="57.992576882290564"/>
    <x v="3"/>
    <x v="3"/>
    <x v="791"/>
    <d v="1970-01-01T00:00:12"/>
    <x v="1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"/>
    <n v="40.942307692307693"/>
    <x v="3"/>
    <x v="3"/>
    <x v="792"/>
    <d v="1970-01-01T00:00:12"/>
    <x v="6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5"/>
    <n v="69.9972602739726"/>
    <x v="1"/>
    <x v="7"/>
    <x v="793"/>
    <d v="1970-01-01T00:00:12"/>
    <x v="6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"/>
    <n v="73.838709677419359"/>
    <x v="3"/>
    <x v="3"/>
    <x v="794"/>
    <d v="1970-01-01T00:00:12"/>
    <x v="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10"/>
    <n v="41.979310344827589"/>
    <x v="3"/>
    <x v="3"/>
    <x v="795"/>
    <d v="1970-01-01T00:00:12"/>
    <x v="5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70"/>
    <n v="77.93442622950819"/>
    <x v="1"/>
    <x v="5"/>
    <x v="796"/>
    <d v="1970-01-01T00:00:12"/>
    <x v="1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6"/>
    <n v="106.01972789115646"/>
    <x v="1"/>
    <x v="7"/>
    <x v="797"/>
    <d v="1970-01-01T00:00:12"/>
    <x v="3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9"/>
    <n v="47.018181818181816"/>
    <x v="4"/>
    <x v="4"/>
    <x v="798"/>
    <d v="1970-01-01T00:00:12"/>
    <x v="8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1"/>
    <n v="76.016483516483518"/>
    <x v="5"/>
    <x v="18"/>
    <x v="799"/>
    <d v="1970-01-01T00:00:12"/>
    <x v="6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"/>
    <n v="54.120603015075375"/>
    <x v="4"/>
    <x v="4"/>
    <x v="800"/>
    <d v="1970-01-01T00:00:12"/>
    <x v="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9"/>
    <n v="57.285714285714285"/>
    <x v="4"/>
    <x v="19"/>
    <x v="801"/>
    <d v="1970-01-01T00:00:12"/>
    <x v="2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7"/>
    <n v="103.81308411214954"/>
    <x v="3"/>
    <x v="3"/>
    <x v="802"/>
    <d v="1970-01-01T00:00:12"/>
    <x v="9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"/>
    <n v="105.02602739726028"/>
    <x v="0"/>
    <x v="0"/>
    <x v="803"/>
    <d v="1970-01-01T00:00:12"/>
    <x v="8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8"/>
    <n v="90.259259259259252"/>
    <x v="3"/>
    <x v="3"/>
    <x v="212"/>
    <d v="1970-01-01T00:00:12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"/>
    <n v="76.978705978705975"/>
    <x v="4"/>
    <x v="4"/>
    <x v="804"/>
    <d v="1970-01-01T00:00:12"/>
    <x v="3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"/>
    <n v="102.60162601626017"/>
    <x v="1"/>
    <x v="17"/>
    <x v="805"/>
    <d v="1970-01-01T00:00:12"/>
    <x v="2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  <x v="806"/>
    <d v="1970-01-01T00:00:12"/>
    <x v="1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"/>
    <n v="55.0062893081761"/>
    <x v="1"/>
    <x v="1"/>
    <x v="807"/>
    <d v="1970-01-01T00:00:12"/>
    <x v="9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"/>
    <n v="32.127272727272725"/>
    <x v="2"/>
    <x v="2"/>
    <x v="722"/>
    <d v="1970-01-01T00:00:12"/>
    <x v="7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2"/>
    <n v="50.642857142857146"/>
    <x v="5"/>
    <x v="9"/>
    <x v="477"/>
    <d v="1970-01-01T00:00:12"/>
    <x v="4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"/>
    <n v="49.6875"/>
    <x v="5"/>
    <x v="15"/>
    <x v="259"/>
    <d v="1970-01-01T00:00:12"/>
    <x v="4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4"/>
    <n v="54.894067796610166"/>
    <x v="3"/>
    <x v="3"/>
    <x v="9"/>
    <d v="1970-01-01T00:00:12"/>
    <x v="2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3"/>
    <n v="46.931937172774866"/>
    <x v="4"/>
    <x v="4"/>
    <x v="808"/>
    <d v="1970-01-01T00:00:12"/>
    <x v="5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"/>
    <n v="44.951219512195124"/>
    <x v="3"/>
    <x v="3"/>
    <x v="809"/>
    <d v="1970-01-01T00:00:12"/>
    <x v="8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"/>
    <n v="30.99898322318251"/>
    <x v="6"/>
    <x v="11"/>
    <x v="444"/>
    <d v="1970-01-01T00:00:12"/>
    <x v="4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9"/>
    <n v="107.7625"/>
    <x v="3"/>
    <x v="3"/>
    <x v="384"/>
    <d v="1970-01-01T00:00:12"/>
    <x v="9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20"/>
    <n v="102.07770270270271"/>
    <x v="3"/>
    <x v="3"/>
    <x v="810"/>
    <d v="1970-01-01T00:00:12"/>
    <x v="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9"/>
    <n v="24.976190476190474"/>
    <x v="2"/>
    <x v="2"/>
    <x v="811"/>
    <d v="1970-01-01T00:00:12"/>
    <x v="3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  <x v="812"/>
    <d v="1970-01-01T00:00:12"/>
    <x v="4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1"/>
    <n v="67.946462715105156"/>
    <x v="4"/>
    <x v="6"/>
    <x v="813"/>
    <d v="1970-01-01T00:00:12"/>
    <x v="3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"/>
    <n v="26.070921985815602"/>
    <x v="3"/>
    <x v="3"/>
    <x v="814"/>
    <d v="1970-01-01T00:00:12"/>
    <x v="2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6"/>
    <n v="105.0032154340836"/>
    <x v="4"/>
    <x v="19"/>
    <x v="80"/>
    <d v="1970-01-01T00:00:12"/>
    <x v="5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"/>
    <n v="25.826923076923077"/>
    <x v="7"/>
    <x v="14"/>
    <x v="815"/>
    <d v="1970-01-01T00:00:12"/>
    <x v="1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"/>
    <n v="77.666666666666671"/>
    <x v="4"/>
    <x v="12"/>
    <x v="816"/>
    <d v="1970-01-01T00:00:12"/>
    <x v="8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"/>
    <n v="57.82692307692308"/>
    <x v="5"/>
    <x v="15"/>
    <x v="474"/>
    <d v="1970-01-01T00:00:12"/>
    <x v="4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9"/>
    <n v="92.955555555555549"/>
    <x v="3"/>
    <x v="3"/>
    <x v="817"/>
    <d v="1970-01-01T00:00:12"/>
    <x v="5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3"/>
    <n v="37.945098039215686"/>
    <x v="4"/>
    <x v="10"/>
    <x v="818"/>
    <d v="1970-01-01T00:00:12"/>
    <x v="3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"/>
    <n v="31.842105263157894"/>
    <x v="2"/>
    <x v="2"/>
    <x v="819"/>
    <d v="1970-01-01T00:00:12"/>
    <x v="4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6"/>
    <n v="40"/>
    <x v="1"/>
    <x v="21"/>
    <x v="609"/>
    <d v="1970-01-01T00:00:12"/>
    <x v="9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8"/>
    <n v="101.1"/>
    <x v="3"/>
    <x v="3"/>
    <x v="547"/>
    <d v="1970-01-01T00:00:12"/>
    <x v="6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"/>
    <n v="84.006989951944078"/>
    <x v="3"/>
    <x v="3"/>
    <x v="820"/>
    <d v="1970-01-01T00:00:12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"/>
    <n v="103.41538461538461"/>
    <x v="3"/>
    <x v="3"/>
    <x v="821"/>
    <d v="1970-01-01T00:00:12"/>
    <x v="5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"/>
    <n v="105.13333333333334"/>
    <x v="0"/>
    <x v="0"/>
    <x v="151"/>
    <d v="1970-01-01T00:00:12"/>
    <x v="7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6"/>
    <n v="89.21621621621621"/>
    <x v="3"/>
    <x v="3"/>
    <x v="822"/>
    <d v="1970-01-01T00:00:12"/>
    <x v="4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"/>
    <n v="51.995234312946785"/>
    <x v="2"/>
    <x v="2"/>
    <x v="823"/>
    <d v="1970-01-01T00:00:1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"/>
    <n v="64.956521739130437"/>
    <x v="3"/>
    <x v="3"/>
    <x v="824"/>
    <d v="1970-01-01T00:00:12"/>
    <x v="5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"/>
    <n v="46.235294117647058"/>
    <x v="3"/>
    <x v="3"/>
    <x v="825"/>
    <d v="1970-01-01T00:00:12"/>
    <x v="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3"/>
    <n v="51.151785714285715"/>
    <x v="3"/>
    <x v="3"/>
    <x v="826"/>
    <d v="1970-01-01T00:00:12"/>
    <x v="1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"/>
    <n v="33.909722222222221"/>
    <x v="1"/>
    <x v="1"/>
    <x v="827"/>
    <d v="1970-01-01T00:00:12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40"/>
    <n v="92.016298633017882"/>
    <x v="3"/>
    <x v="3"/>
    <x v="828"/>
    <d v="1970-01-01T00:00:12"/>
    <x v="2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2"/>
    <n v="107.42857142857143"/>
    <x v="3"/>
    <x v="3"/>
    <x v="829"/>
    <d v="1970-01-01T00:00:12"/>
    <x v="7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"/>
    <n v="75.848484848484844"/>
    <x v="3"/>
    <x v="3"/>
    <x v="830"/>
    <d v="1970-01-01T00:00:12"/>
    <x v="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2"/>
    <n v="80.476190476190482"/>
    <x v="3"/>
    <x v="3"/>
    <x v="831"/>
    <d v="1970-01-01T00:00:12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50"/>
    <n v="86.978483606557376"/>
    <x v="4"/>
    <x v="4"/>
    <x v="832"/>
    <d v="1970-01-01T00:00:12"/>
    <x v="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10"/>
    <n v="105.13541666666667"/>
    <x v="5"/>
    <x v="13"/>
    <x v="833"/>
    <d v="1970-01-01T00:00:12"/>
    <x v="9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"/>
    <n v="57.298507462686565"/>
    <x v="6"/>
    <x v="11"/>
    <x v="834"/>
    <d v="1970-01-01T00:00:12"/>
    <x v="8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"/>
    <n v="93.348484848484844"/>
    <x v="2"/>
    <x v="2"/>
    <x v="835"/>
    <d v="1970-01-01T00:00:12"/>
    <x v="4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"/>
    <n v="71.987179487179489"/>
    <x v="3"/>
    <x v="3"/>
    <x v="836"/>
    <d v="1970-01-01T00:00:12"/>
    <x v="8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5"/>
    <n v="92.611940298507463"/>
    <x v="3"/>
    <x v="3"/>
    <x v="837"/>
    <d v="1970-01-01T00:00:12"/>
    <x v="8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60"/>
    <n v="104.99122807017544"/>
    <x v="0"/>
    <x v="0"/>
    <x v="219"/>
    <d v="1970-01-01T00:00:12"/>
    <x v="1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"/>
    <n v="30.958174904942965"/>
    <x v="7"/>
    <x v="14"/>
    <x v="365"/>
    <d v="1970-01-01T00:00:12"/>
    <x v="5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"/>
    <n v="33.001182732111175"/>
    <x v="7"/>
    <x v="14"/>
    <x v="838"/>
    <d v="1970-01-01T00:00:12"/>
    <x v="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"/>
    <n v="84.187845303867405"/>
    <x v="3"/>
    <x v="3"/>
    <x v="839"/>
    <d v="1970-01-01T00:00:12"/>
    <x v="8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7"/>
    <n v="73.92307692307692"/>
    <x v="3"/>
    <x v="3"/>
    <x v="840"/>
    <d v="1970-01-01T00:00:12"/>
    <x v="1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3"/>
    <n v="36.987499999999997"/>
    <x v="4"/>
    <x v="4"/>
    <x v="841"/>
    <d v="1970-01-01T00:00:12"/>
    <x v="1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"/>
    <n v="46.896551724137929"/>
    <x v="2"/>
    <x v="2"/>
    <x v="842"/>
    <d v="1970-01-01T00:00:12"/>
    <x v="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  <x v="843"/>
    <d v="1970-01-01T00:00:12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7"/>
    <n v="102.02437459910199"/>
    <x v="1"/>
    <x v="1"/>
    <x v="844"/>
    <d v="1970-01-01T00:00:12"/>
    <x v="7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"/>
    <n v="45.007502206531335"/>
    <x v="4"/>
    <x v="4"/>
    <x v="845"/>
    <d v="1970-01-01T00:00:12"/>
    <x v="7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  <x v="846"/>
    <d v="1970-01-01T00:00:12"/>
    <x v="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"/>
    <n v="101.02325581395348"/>
    <x v="2"/>
    <x v="2"/>
    <x v="110"/>
    <d v="1970-01-01T00:00:12"/>
    <x v="4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  <x v="847"/>
    <d v="1970-01-01T00:00:12"/>
    <x v="4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"/>
    <n v="43.00963855421687"/>
    <x v="4"/>
    <x v="22"/>
    <x v="848"/>
    <d v="1970-01-01T00:00:12"/>
    <x v="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7"/>
    <n v="94.916030534351151"/>
    <x v="3"/>
    <x v="3"/>
    <x v="849"/>
    <d v="1970-01-01T00:00:12"/>
    <x v="4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5"/>
    <n v="72.151785714285708"/>
    <x v="4"/>
    <x v="10"/>
    <x v="780"/>
    <d v="1970-01-01T00:00:12"/>
    <x v="6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5"/>
    <n v="51.007692307692309"/>
    <x v="5"/>
    <x v="18"/>
    <x v="140"/>
    <d v="1970-01-01T00:00:12"/>
    <x v="6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"/>
    <n v="85.054545454545448"/>
    <x v="2"/>
    <x v="2"/>
    <x v="850"/>
    <d v="1970-01-01T00:00:12"/>
    <x v="7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"/>
    <n v="43.87096774193548"/>
    <x v="5"/>
    <x v="18"/>
    <x v="851"/>
    <d v="1970-01-01T00:00:12"/>
    <x v="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"/>
    <n v="40.063909774436091"/>
    <x v="0"/>
    <x v="0"/>
    <x v="852"/>
    <d v="1970-01-01T00:00:12"/>
    <x v="2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5"/>
    <n v="43.833333333333336"/>
    <x v="7"/>
    <x v="14"/>
    <x v="853"/>
    <d v="1970-01-01T00:00:12"/>
    <x v="8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6"/>
    <n v="84.92903225806451"/>
    <x v="3"/>
    <x v="3"/>
    <x v="854"/>
    <d v="1970-01-01T00:00:12"/>
    <x v="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"/>
    <n v="41.067632850241544"/>
    <x v="1"/>
    <x v="1"/>
    <x v="67"/>
    <d v="1970-01-01T00:00:12"/>
    <x v="6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"/>
    <n v="54.971428571428568"/>
    <x v="3"/>
    <x v="3"/>
    <x v="855"/>
    <d v="1970-01-01T00:00:12"/>
    <x v="5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"/>
    <n v="77.010807374443743"/>
    <x v="1"/>
    <x v="21"/>
    <x v="107"/>
    <d v="1970-01-01T00:00:12"/>
    <x v="4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"/>
    <n v="71.201754385964918"/>
    <x v="0"/>
    <x v="0"/>
    <x v="344"/>
    <d v="1970-01-01T00:00:12"/>
    <x v="8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"/>
    <n v="91.935483870967744"/>
    <x v="3"/>
    <x v="3"/>
    <x v="856"/>
    <d v="1970-01-01T00:00:12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1"/>
    <n v="97.069023569023571"/>
    <x v="3"/>
    <x v="3"/>
    <x v="857"/>
    <d v="1970-01-01T00:00:12"/>
    <x v="8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8"/>
    <n v="58.916666666666664"/>
    <x v="4"/>
    <x v="19"/>
    <x v="858"/>
    <d v="1970-01-01T00:00:12"/>
    <x v="2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"/>
    <n v="58.015466983938133"/>
    <x v="2"/>
    <x v="2"/>
    <x v="859"/>
    <d v="1970-01-01T00:00:12"/>
    <x v="1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2"/>
    <n v="103.87301587301587"/>
    <x v="3"/>
    <x v="3"/>
    <x v="860"/>
    <d v="1970-01-01T00:00:12"/>
    <x v="6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4"/>
    <n v="93.46875"/>
    <x v="1"/>
    <x v="7"/>
    <x v="170"/>
    <d v="1970-01-01T00:00:12"/>
    <x v="2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5"/>
    <n v="61.970370370370368"/>
    <x v="3"/>
    <x v="3"/>
    <x v="861"/>
    <d v="1970-01-01T00:00:12"/>
    <x v="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"/>
    <n v="92.042857142857144"/>
    <x v="3"/>
    <x v="3"/>
    <x v="862"/>
    <d v="1970-01-01T00:00:12"/>
    <x v="8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4"/>
    <n v="77.268656716417908"/>
    <x v="0"/>
    <x v="0"/>
    <x v="863"/>
    <d v="1970-01-01T00:00:12"/>
    <x v="9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"/>
    <n v="93.923913043478265"/>
    <x v="6"/>
    <x v="11"/>
    <x v="864"/>
    <d v="1970-01-01T00:00:12"/>
    <x v="7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"/>
    <n v="84.969458128078813"/>
    <x v="3"/>
    <x v="3"/>
    <x v="527"/>
    <d v="1970-01-01T00:00:12"/>
    <x v="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"/>
    <n v="105.97035040431267"/>
    <x v="5"/>
    <x v="9"/>
    <x v="865"/>
    <d v="1970-01-01T00:00:12"/>
    <x v="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"/>
    <n v="36.969040247678016"/>
    <x v="2"/>
    <x v="2"/>
    <x v="866"/>
    <d v="1970-01-01T00:00:12"/>
    <x v="5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5"/>
    <n v="81.533333333333331"/>
    <x v="4"/>
    <x v="4"/>
    <x v="867"/>
    <d v="1970-01-01T00:00:12"/>
    <x v="8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6"/>
    <n v="80.999140154772135"/>
    <x v="4"/>
    <x v="4"/>
    <x v="868"/>
    <d v="1970-01-01T00:00:12"/>
    <x v="3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"/>
    <n v="26.010498687664043"/>
    <x v="3"/>
    <x v="3"/>
    <x v="105"/>
    <d v="1970-01-01T00:00:12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"/>
    <n v="25.998410896708286"/>
    <x v="1"/>
    <x v="1"/>
    <x v="481"/>
    <d v="1970-01-01T00:00:12"/>
    <x v="2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"/>
    <n v="34.173913043478258"/>
    <x v="1"/>
    <x v="1"/>
    <x v="253"/>
    <d v="1970-01-01T00:00:12"/>
    <x v="8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7"/>
    <n v="28.002083333333335"/>
    <x v="4"/>
    <x v="4"/>
    <x v="869"/>
    <d v="1970-01-01T00:00:12"/>
    <x v="5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"/>
    <n v="76.546875"/>
    <x v="5"/>
    <x v="15"/>
    <x v="864"/>
    <d v="1970-01-01T00:00:12"/>
    <x v="7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500"/>
    <n v="53.053097345132741"/>
    <x v="5"/>
    <x v="18"/>
    <x v="843"/>
    <d v="1970-01-01T00:00:12"/>
    <x v="3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8"/>
    <n v="106.859375"/>
    <x v="4"/>
    <x v="6"/>
    <x v="289"/>
    <d v="1970-01-01T00:00:12"/>
    <x v="7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"/>
    <n v="46.020746887966808"/>
    <x v="1"/>
    <x v="1"/>
    <x v="870"/>
    <d v="1970-01-01T00:00:12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7"/>
    <n v="100.17424242424242"/>
    <x v="4"/>
    <x v="6"/>
    <x v="871"/>
    <d v="1970-01-01T00:00:12"/>
    <x v="9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8"/>
    <n v="101.44"/>
    <x v="7"/>
    <x v="14"/>
    <x v="872"/>
    <d v="1970-01-01T00:00:12"/>
    <x v="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"/>
    <n v="87.972684085510693"/>
    <x v="5"/>
    <x v="18"/>
    <x v="873"/>
    <d v="1970-01-01T00:00:12"/>
    <x v="1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"/>
    <n v="74.995594713656388"/>
    <x v="0"/>
    <x v="0"/>
    <x v="874"/>
    <d v="1970-01-01T00:00:12"/>
    <x v="9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3"/>
    <n v="42.982142857142854"/>
    <x v="3"/>
    <x v="3"/>
    <x v="875"/>
    <d v="1970-01-01T00:00:12"/>
    <x v="2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1"/>
    <n v="33.115107913669064"/>
    <x v="3"/>
    <x v="3"/>
    <x v="876"/>
    <d v="1970-01-01T00:00:12"/>
    <x v="1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7"/>
    <n v="101.13101604278074"/>
    <x v="1"/>
    <x v="7"/>
    <x v="877"/>
    <d v="1970-01-01T00:00:12"/>
    <x v="6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7"/>
    <n v="55.98841354723708"/>
    <x v="0"/>
    <x v="0"/>
    <x v="878"/>
    <d v="1970-01-01T00:00:12"/>
    <x v="7"/>
  </r>
  <r>
    <m/>
    <m/>
    <m/>
    <m/>
    <m/>
    <x v="4"/>
    <m/>
    <x v="7"/>
    <m/>
    <m/>
    <m/>
    <m/>
    <m/>
    <m/>
    <m/>
    <m/>
    <x v="9"/>
    <x v="24"/>
    <x v="879"/>
    <m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x v="0"/>
    <s v="CA"/>
    <s v="CAD"/>
    <n v="1448690400"/>
    <n v="1450159200"/>
    <b v="0"/>
    <b v="0"/>
    <s v="food/food trucks"/>
    <n v="0"/>
    <n v="0"/>
    <s v="food"/>
    <x v="0"/>
    <d v="2015-11-28T06:00:00"/>
    <x v="0"/>
    <n v="2015"/>
  </r>
  <r>
    <n v="1"/>
    <x v="1"/>
    <s v="Managed bottom-line architecture"/>
    <n v="1400"/>
    <n v="14560"/>
    <x v="1"/>
    <x v="1"/>
    <s v="US"/>
    <s v="USD"/>
    <n v="1408424400"/>
    <n v="1408597200"/>
    <b v="0"/>
    <b v="1"/>
    <s v="music/rock"/>
    <n v="1040"/>
    <n v="92.151898734177209"/>
    <s v="music"/>
    <x v="1"/>
    <d v="2014-08-19T05:00:00"/>
    <x v="0"/>
    <n v="2014"/>
  </r>
  <r>
    <n v="2"/>
    <x v="2"/>
    <s v="Function-based leadingedge pricing structure"/>
    <n v="108400"/>
    <n v="142523"/>
    <x v="1"/>
    <x v="2"/>
    <s v="AU"/>
    <s v="AUD"/>
    <n v="1384668000"/>
    <n v="1384840800"/>
    <b v="0"/>
    <b v="0"/>
    <s v="technology/web"/>
    <n v="131"/>
    <n v="100.01614035087719"/>
    <s v="technology"/>
    <x v="2"/>
    <d v="2013-11-17T06:00:00"/>
    <x v="0"/>
    <n v="2013"/>
  </r>
  <r>
    <n v="3"/>
    <x v="3"/>
    <s v="Vision-oriented fresh-thinking conglomeration"/>
    <n v="4200"/>
    <n v="2477"/>
    <x v="0"/>
    <x v="3"/>
    <s v="US"/>
    <s v="USD"/>
    <n v="1565499600"/>
    <n v="1568955600"/>
    <b v="0"/>
    <b v="0"/>
    <s v="music/rock"/>
    <n v="59"/>
    <n v="103.20833333333333"/>
    <s v="music"/>
    <x v="1"/>
    <d v="2019-08-11T05:00:00"/>
    <x v="0"/>
    <n v="2019"/>
  </r>
  <r>
    <n v="4"/>
    <x v="4"/>
    <s v="Proactive foreground core"/>
    <n v="7600"/>
    <n v="5265"/>
    <x v="0"/>
    <x v="4"/>
    <s v="US"/>
    <s v="USD"/>
    <n v="1547964000"/>
    <n v="1548309600"/>
    <b v="0"/>
    <b v="0"/>
    <s v="theater/plays"/>
    <n v="69"/>
    <n v="99.339622641509436"/>
    <s v="theater"/>
    <x v="3"/>
    <d v="2019-01-20T06:00:00"/>
    <x v="0"/>
    <n v="2019"/>
  </r>
  <r>
    <n v="5"/>
    <x v="5"/>
    <s v="Open-source optimizing database"/>
    <n v="7600"/>
    <n v="13195"/>
    <x v="1"/>
    <x v="5"/>
    <s v="DK"/>
    <s v="DKK"/>
    <n v="1346130000"/>
    <n v="1347080400"/>
    <b v="0"/>
    <b v="0"/>
    <s v="theater/plays"/>
    <n v="174"/>
    <n v="75.833333333333329"/>
    <s v="theater"/>
    <x v="3"/>
    <d v="2012-08-28T05:00:00"/>
    <x v="0"/>
    <n v="2012"/>
  </r>
  <r>
    <n v="6"/>
    <x v="6"/>
    <s v="Operative upward-trending algorithm"/>
    <n v="5200"/>
    <n v="1090"/>
    <x v="0"/>
    <x v="6"/>
    <s v="GB"/>
    <s v="GBP"/>
    <n v="1505278800"/>
    <n v="1505365200"/>
    <b v="0"/>
    <b v="0"/>
    <s v="film &amp; video/documentary"/>
    <n v="21"/>
    <n v="60.555555555555557"/>
    <s v="film &amp; video"/>
    <x v="4"/>
    <d v="2017-09-13T05:00:00"/>
    <x v="0"/>
    <n v="2017"/>
  </r>
  <r>
    <n v="7"/>
    <x v="7"/>
    <s v="Centralized cohesive challenge"/>
    <n v="4500"/>
    <n v="14741"/>
    <x v="1"/>
    <x v="7"/>
    <s v="DK"/>
    <s v="DKK"/>
    <n v="1439442000"/>
    <n v="1439614800"/>
    <b v="0"/>
    <b v="0"/>
    <s v="theater/plays"/>
    <n v="328"/>
    <n v="64.93832599118943"/>
    <s v="theater"/>
    <x v="3"/>
    <d v="2015-08-13T05:00:00"/>
    <x v="0"/>
    <n v="2015"/>
  </r>
  <r>
    <n v="8"/>
    <x v="8"/>
    <s v="Exclusive attitude-oriented intranet"/>
    <n v="110100"/>
    <n v="21946"/>
    <x v="2"/>
    <x v="8"/>
    <s v="DK"/>
    <s v="DKK"/>
    <n v="1281330000"/>
    <n v="1281502800"/>
    <b v="0"/>
    <b v="0"/>
    <s v="theater/plays"/>
    <n v="20"/>
    <n v="30.997175141242938"/>
    <s v="theater"/>
    <x v="3"/>
    <d v="2010-08-09T05:00:00"/>
    <x v="0"/>
    <n v="2010"/>
  </r>
  <r>
    <n v="9"/>
    <x v="9"/>
    <s v="Open-source fresh-thinking model"/>
    <n v="6200"/>
    <n v="3208"/>
    <x v="0"/>
    <x v="9"/>
    <s v="US"/>
    <s v="USD"/>
    <n v="1379566800"/>
    <n v="1383804000"/>
    <b v="0"/>
    <b v="0"/>
    <s v="music/electric music"/>
    <n v="52"/>
    <n v="72.909090909090907"/>
    <s v="music"/>
    <x v="5"/>
    <d v="2013-09-19T05:00:00"/>
    <x v="0"/>
    <n v="2013"/>
  </r>
  <r>
    <n v="10"/>
    <x v="10"/>
    <s v="Monitored empowering installation"/>
    <n v="5200"/>
    <n v="13838"/>
    <x v="1"/>
    <x v="10"/>
    <s v="US"/>
    <s v="USD"/>
    <n v="1281762000"/>
    <n v="1285909200"/>
    <b v="0"/>
    <b v="0"/>
    <s v="film &amp; video/drama"/>
    <n v="266"/>
    <n v="62.9"/>
    <s v="film &amp; video"/>
    <x v="6"/>
    <d v="2010-08-14T05:00:00"/>
    <x v="0"/>
    <n v="2010"/>
  </r>
  <r>
    <n v="11"/>
    <x v="11"/>
    <s v="Grass-roots zero administration system engine"/>
    <n v="6300"/>
    <n v="3030"/>
    <x v="0"/>
    <x v="11"/>
    <s v="US"/>
    <s v="USD"/>
    <n v="1285045200"/>
    <n v="1285563600"/>
    <b v="0"/>
    <b v="1"/>
    <s v="theater/plays"/>
    <n v="48"/>
    <n v="112.22222222222223"/>
    <s v="theater"/>
    <x v="3"/>
    <d v="2010-09-21T05:00:00"/>
    <x v="0"/>
    <n v="2010"/>
  </r>
  <r>
    <n v="12"/>
    <x v="12"/>
    <s v="Assimilated hybrid intranet"/>
    <n v="6300"/>
    <n v="5629"/>
    <x v="0"/>
    <x v="12"/>
    <s v="US"/>
    <s v="USD"/>
    <n v="1571720400"/>
    <n v="1572411600"/>
    <b v="0"/>
    <b v="0"/>
    <s v="film &amp; video/drama"/>
    <n v="89"/>
    <n v="102.34545454545454"/>
    <s v="film &amp; video"/>
    <x v="6"/>
    <d v="2019-10-22T05:00:00"/>
    <x v="0"/>
    <n v="2019"/>
  </r>
  <r>
    <n v="13"/>
    <x v="13"/>
    <s v="Multi-tiered directional open architecture"/>
    <n v="4200"/>
    <n v="10295"/>
    <x v="1"/>
    <x v="13"/>
    <s v="US"/>
    <s v="USD"/>
    <n v="1465621200"/>
    <n v="1466658000"/>
    <b v="0"/>
    <b v="0"/>
    <s v="music/indie rock"/>
    <n v="245"/>
    <n v="105.05102040816327"/>
    <s v="music"/>
    <x v="7"/>
    <d v="2016-06-11T05:00:00"/>
    <x v="0"/>
    <n v="2016"/>
  </r>
  <r>
    <n v="14"/>
    <x v="14"/>
    <s v="Cloned directional synergy"/>
    <n v="28200"/>
    <n v="18829"/>
    <x v="0"/>
    <x v="14"/>
    <s v="US"/>
    <s v="USD"/>
    <n v="1331013600"/>
    <n v="1333342800"/>
    <b v="0"/>
    <b v="0"/>
    <s v="music/indie rock"/>
    <n v="67"/>
    <n v="94.144999999999996"/>
    <s v="music"/>
    <x v="7"/>
    <d v="2012-03-06T06:00:00"/>
    <x v="0"/>
    <n v="2012"/>
  </r>
  <r>
    <n v="15"/>
    <x v="15"/>
    <s v="Extended eco-centric pricing structure"/>
    <n v="81200"/>
    <n v="38414"/>
    <x v="0"/>
    <x v="15"/>
    <s v="US"/>
    <s v="USD"/>
    <n v="1575957600"/>
    <n v="1576303200"/>
    <b v="0"/>
    <b v="0"/>
    <s v="technology/wearables"/>
    <n v="47"/>
    <n v="84.986725663716811"/>
    <s v="technology"/>
    <x v="8"/>
    <d v="2019-12-10T06:00:00"/>
    <x v="0"/>
    <n v="2019"/>
  </r>
  <r>
    <n v="16"/>
    <x v="16"/>
    <s v="Cross-platform systemic adapter"/>
    <n v="1700"/>
    <n v="11041"/>
    <x v="1"/>
    <x v="16"/>
    <s v="US"/>
    <s v="USD"/>
    <n v="1390370400"/>
    <n v="1392271200"/>
    <b v="0"/>
    <b v="0"/>
    <s v="publishing/nonfiction"/>
    <n v="649"/>
    <n v="110.41"/>
    <s v="publishing"/>
    <x v="9"/>
    <d v="2014-01-22T06:00:00"/>
    <x v="0"/>
    <n v="2014"/>
  </r>
  <r>
    <n v="17"/>
    <x v="17"/>
    <s v="Seamless 4thgeneration methodology"/>
    <n v="84600"/>
    <n v="134845"/>
    <x v="1"/>
    <x v="17"/>
    <s v="US"/>
    <s v="USD"/>
    <n v="1294812000"/>
    <n v="1294898400"/>
    <b v="0"/>
    <b v="0"/>
    <s v="film &amp; video/animation"/>
    <n v="159"/>
    <n v="107.96236989591674"/>
    <s v="film &amp; video"/>
    <x v="10"/>
    <d v="2011-01-12T06:00:00"/>
    <x v="0"/>
    <n v="2011"/>
  </r>
  <r>
    <n v="18"/>
    <x v="18"/>
    <s v="Exclusive needs-based adapter"/>
    <n v="9100"/>
    <n v="6089"/>
    <x v="3"/>
    <x v="18"/>
    <s v="US"/>
    <s v="USD"/>
    <n v="1536382800"/>
    <n v="1537074000"/>
    <b v="0"/>
    <b v="0"/>
    <s v="theater/plays"/>
    <n v="67"/>
    <n v="45.103703703703701"/>
    <s v="theater"/>
    <x v="3"/>
    <d v="2018-09-08T05:00:00"/>
    <x v="0"/>
    <n v="2018"/>
  </r>
  <r>
    <n v="19"/>
    <x v="19"/>
    <s v="Down-sized cohesive archive"/>
    <n v="62500"/>
    <n v="30331"/>
    <x v="0"/>
    <x v="19"/>
    <s v="US"/>
    <s v="USD"/>
    <n v="1551679200"/>
    <n v="1553490000"/>
    <b v="0"/>
    <b v="1"/>
    <s v="theater/plays"/>
    <n v="49"/>
    <n v="45.001483679525222"/>
    <s v="theater"/>
    <x v="3"/>
    <d v="2019-03-04T06:00:00"/>
    <x v="0"/>
    <n v="2019"/>
  </r>
  <r>
    <n v="20"/>
    <x v="20"/>
    <s v="Proactive composite alliance"/>
    <n v="131800"/>
    <n v="147936"/>
    <x v="1"/>
    <x v="20"/>
    <s v="US"/>
    <s v="USD"/>
    <n v="1406523600"/>
    <n v="1406523600"/>
    <b v="0"/>
    <b v="0"/>
    <s v="film &amp; video/drama"/>
    <n v="112"/>
    <n v="105.97134670487107"/>
    <s v="film &amp; video"/>
    <x v="6"/>
    <d v="2014-07-28T05:00:00"/>
    <x v="0"/>
    <n v="2014"/>
  </r>
  <r>
    <n v="21"/>
    <x v="21"/>
    <s v="Re-engineered intangible definition"/>
    <n v="94000"/>
    <n v="38533"/>
    <x v="0"/>
    <x v="21"/>
    <s v="US"/>
    <s v="USD"/>
    <n v="1313384400"/>
    <n v="1316322000"/>
    <b v="0"/>
    <b v="0"/>
    <s v="theater/plays"/>
    <n v="41"/>
    <n v="69.055555555555557"/>
    <s v="theater"/>
    <x v="3"/>
    <d v="2011-08-15T05:00:00"/>
    <x v="0"/>
    <n v="2011"/>
  </r>
  <r>
    <n v="22"/>
    <x v="22"/>
    <s v="Enhanced dynamic definition"/>
    <n v="59100"/>
    <n v="75690"/>
    <x v="1"/>
    <x v="22"/>
    <s v="US"/>
    <s v="USD"/>
    <n v="1522731600"/>
    <n v="1524027600"/>
    <b v="0"/>
    <b v="0"/>
    <s v="theater/plays"/>
    <n v="128"/>
    <n v="85.044943820224717"/>
    <s v="theater"/>
    <x v="3"/>
    <d v="2018-04-03T05:00:00"/>
    <x v="0"/>
    <n v="2018"/>
  </r>
  <r>
    <n v="23"/>
    <x v="23"/>
    <s v="Devolved next generation adapter"/>
    <n v="4500"/>
    <n v="14942"/>
    <x v="1"/>
    <x v="23"/>
    <s v="GB"/>
    <s v="GBP"/>
    <n v="1550124000"/>
    <n v="1554699600"/>
    <b v="0"/>
    <b v="0"/>
    <s v="film &amp; video/documentary"/>
    <n v="332"/>
    <n v="105.22535211267606"/>
    <s v="film &amp; video"/>
    <x v="4"/>
    <d v="2019-02-14T06:00:00"/>
    <x v="0"/>
    <n v="2019"/>
  </r>
  <r>
    <n v="24"/>
    <x v="24"/>
    <s v="Cross-platform intermediate frame"/>
    <n v="92400"/>
    <n v="104257"/>
    <x v="1"/>
    <x v="24"/>
    <s v="US"/>
    <s v="USD"/>
    <n v="1403326800"/>
    <n v="1403499600"/>
    <b v="0"/>
    <b v="0"/>
    <s v="technology/wearables"/>
    <n v="113"/>
    <n v="39.003741114852225"/>
    <s v="technology"/>
    <x v="8"/>
    <d v="2014-06-21T05:00:00"/>
    <x v="0"/>
    <n v="2014"/>
  </r>
  <r>
    <n v="25"/>
    <x v="25"/>
    <s v="Monitored impactful analyzer"/>
    <n v="5500"/>
    <n v="11904"/>
    <x v="1"/>
    <x v="25"/>
    <s v="US"/>
    <s v="USD"/>
    <n v="1305694800"/>
    <n v="1307422800"/>
    <b v="0"/>
    <b v="1"/>
    <s v="games/video games"/>
    <n v="216"/>
    <n v="73.030674846625772"/>
    <s v="games"/>
    <x v="11"/>
    <d v="2011-05-18T05:00:00"/>
    <x v="0"/>
    <n v="2011"/>
  </r>
  <r>
    <n v="26"/>
    <x v="26"/>
    <s v="Optional responsive customer loyalty"/>
    <n v="107500"/>
    <n v="51814"/>
    <x v="3"/>
    <x v="26"/>
    <s v="US"/>
    <s v="USD"/>
    <n v="1533013200"/>
    <n v="1535346000"/>
    <b v="0"/>
    <b v="0"/>
    <s v="theater/plays"/>
    <n v="48"/>
    <n v="35.009459459459457"/>
    <s v="theater"/>
    <x v="3"/>
    <d v="2018-07-31T05:00:00"/>
    <x v="0"/>
    <n v="2018"/>
  </r>
  <r>
    <n v="27"/>
    <x v="27"/>
    <s v="Diverse transitional migration"/>
    <n v="2000"/>
    <n v="1599"/>
    <x v="0"/>
    <x v="27"/>
    <s v="US"/>
    <s v="USD"/>
    <n v="1443848400"/>
    <n v="1444539600"/>
    <b v="0"/>
    <b v="0"/>
    <s v="music/rock"/>
    <n v="80"/>
    <n v="106.6"/>
    <s v="music"/>
    <x v="1"/>
    <d v="2015-10-03T05:00:00"/>
    <x v="0"/>
    <n v="2015"/>
  </r>
  <r>
    <n v="28"/>
    <x v="28"/>
    <s v="Synchronized global task-force"/>
    <n v="130800"/>
    <n v="137635"/>
    <x v="1"/>
    <x v="28"/>
    <s v="US"/>
    <s v="USD"/>
    <n v="1265695200"/>
    <n v="1267682400"/>
    <b v="0"/>
    <b v="1"/>
    <s v="theater/plays"/>
    <n v="105"/>
    <n v="61.997747747747745"/>
    <s v="theater"/>
    <x v="3"/>
    <d v="2010-02-09T06:00:00"/>
    <x v="0"/>
    <n v="2010"/>
  </r>
  <r>
    <n v="29"/>
    <x v="29"/>
    <s v="Focused 6thgeneration forecast"/>
    <n v="45900"/>
    <n v="150965"/>
    <x v="1"/>
    <x v="29"/>
    <s v="CH"/>
    <s v="CHF"/>
    <n v="1532062800"/>
    <n v="1535518800"/>
    <b v="0"/>
    <b v="0"/>
    <s v="film &amp; video/shorts"/>
    <n v="329"/>
    <n v="94.000622665006233"/>
    <s v="film &amp; video"/>
    <x v="12"/>
    <d v="2018-07-20T05:00:00"/>
    <x v="0"/>
    <n v="2018"/>
  </r>
  <r>
    <n v="30"/>
    <x v="30"/>
    <s v="Down-sized analyzing challenge"/>
    <n v="9000"/>
    <n v="14455"/>
    <x v="1"/>
    <x v="30"/>
    <s v="US"/>
    <s v="USD"/>
    <n v="1558674000"/>
    <n v="1559106000"/>
    <b v="0"/>
    <b v="0"/>
    <s v="film &amp; video/animation"/>
    <n v="161"/>
    <n v="112.05426356589147"/>
    <s v="film &amp; video"/>
    <x v="10"/>
    <d v="2019-05-24T05:00:00"/>
    <x v="0"/>
    <n v="2019"/>
  </r>
  <r>
    <n v="31"/>
    <x v="31"/>
    <s v="Progressive needs-based focus group"/>
    <n v="3500"/>
    <n v="10850"/>
    <x v="1"/>
    <x v="31"/>
    <s v="GB"/>
    <s v="GBP"/>
    <n v="1451973600"/>
    <n v="1454392800"/>
    <b v="0"/>
    <b v="0"/>
    <s v="games/video games"/>
    <n v="310"/>
    <n v="48.008849557522126"/>
    <s v="games"/>
    <x v="11"/>
    <d v="2016-01-05T06:00:00"/>
    <x v="0"/>
    <n v="2016"/>
  </r>
  <r>
    <n v="32"/>
    <x v="32"/>
    <s v="Ergonomic 6thgeneration success"/>
    <n v="101000"/>
    <n v="87676"/>
    <x v="0"/>
    <x v="32"/>
    <s v="IT"/>
    <s v="EUR"/>
    <n v="1515564000"/>
    <n v="1517896800"/>
    <b v="0"/>
    <b v="0"/>
    <s v="film &amp; video/documentary"/>
    <n v="87"/>
    <n v="38.004334633723452"/>
    <s v="film &amp; video"/>
    <x v="4"/>
    <d v="2018-01-10T06:00:00"/>
    <x v="0"/>
    <n v="2018"/>
  </r>
  <r>
    <n v="33"/>
    <x v="33"/>
    <s v="Exclusive interactive approach"/>
    <n v="50200"/>
    <n v="189666"/>
    <x v="1"/>
    <x v="33"/>
    <s v="US"/>
    <s v="USD"/>
    <n v="1412485200"/>
    <n v="1415685600"/>
    <b v="0"/>
    <b v="0"/>
    <s v="theater/plays"/>
    <n v="378"/>
    <n v="35.000184535892231"/>
    <s v="theater"/>
    <x v="3"/>
    <d v="2014-10-05T05:00:00"/>
    <x v="0"/>
    <n v="2014"/>
  </r>
  <r>
    <n v="34"/>
    <x v="34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n v="151"/>
    <n v="85"/>
    <s v="film &amp; video"/>
    <x v="4"/>
    <d v="2017-03-23T05:00:00"/>
    <x v="0"/>
    <n v="2017"/>
  </r>
  <r>
    <n v="35"/>
    <x v="35"/>
    <s v="Synergized intangible challenge"/>
    <n v="125500"/>
    <n v="188628"/>
    <x v="1"/>
    <x v="35"/>
    <s v="DK"/>
    <s v="DKK"/>
    <n v="1547877600"/>
    <n v="1551506400"/>
    <b v="0"/>
    <b v="1"/>
    <s v="film &amp; video/drama"/>
    <n v="150"/>
    <n v="95.993893129770996"/>
    <s v="film &amp; video"/>
    <x v="6"/>
    <d v="2019-01-19T06:00:00"/>
    <x v="0"/>
    <n v="2019"/>
  </r>
  <r>
    <n v="36"/>
    <x v="36"/>
    <s v="Monitored multi-state encryption"/>
    <n v="700"/>
    <n v="1101"/>
    <x v="1"/>
    <x v="36"/>
    <s v="US"/>
    <s v="USD"/>
    <n v="1298700000"/>
    <n v="1300856400"/>
    <b v="0"/>
    <b v="0"/>
    <s v="theater/plays"/>
    <n v="157"/>
    <n v="68.8125"/>
    <s v="theater"/>
    <x v="3"/>
    <d v="2011-02-26T06:00:00"/>
    <x v="0"/>
    <n v="2011"/>
  </r>
  <r>
    <n v="37"/>
    <x v="37"/>
    <s v="Profound attitude-oriented functionalities"/>
    <n v="8100"/>
    <n v="11339"/>
    <x v="1"/>
    <x v="37"/>
    <s v="US"/>
    <s v="USD"/>
    <n v="1570338000"/>
    <n v="1573192800"/>
    <b v="0"/>
    <b v="1"/>
    <s v="publishing/fiction"/>
    <n v="140"/>
    <n v="105.97196261682242"/>
    <s v="publishing"/>
    <x v="13"/>
    <d v="2019-10-06T05:00:00"/>
    <x v="0"/>
    <n v="2019"/>
  </r>
  <r>
    <n v="38"/>
    <x v="38"/>
    <s v="Digitized client-driven database"/>
    <n v="3100"/>
    <n v="10085"/>
    <x v="1"/>
    <x v="38"/>
    <s v="US"/>
    <s v="USD"/>
    <n v="1287378000"/>
    <n v="1287810000"/>
    <b v="0"/>
    <b v="0"/>
    <s v="photography/photography books"/>
    <n v="325"/>
    <n v="75.261194029850742"/>
    <s v="photography"/>
    <x v="14"/>
    <d v="2010-10-18T05:00:00"/>
    <x v="0"/>
    <n v="2010"/>
  </r>
  <r>
    <n v="39"/>
    <x v="39"/>
    <s v="Organized bi-directional function"/>
    <n v="9900"/>
    <n v="5027"/>
    <x v="0"/>
    <x v="39"/>
    <s v="DK"/>
    <s v="DKK"/>
    <n v="1361772000"/>
    <n v="1362978000"/>
    <b v="0"/>
    <b v="0"/>
    <s v="theater/plays"/>
    <n v="51"/>
    <n v="57.125"/>
    <s v="theater"/>
    <x v="3"/>
    <d v="2013-02-25T06:00:00"/>
    <x v="0"/>
    <n v="2013"/>
  </r>
  <r>
    <n v="40"/>
    <x v="40"/>
    <s v="Reduced stable middleware"/>
    <n v="8800"/>
    <n v="14878"/>
    <x v="1"/>
    <x v="40"/>
    <s v="US"/>
    <s v="USD"/>
    <n v="1275714000"/>
    <n v="1277355600"/>
    <b v="0"/>
    <b v="1"/>
    <s v="technology/wearables"/>
    <n v="169"/>
    <n v="75.141414141414145"/>
    <s v="technology"/>
    <x v="8"/>
    <d v="2010-06-05T05:00:00"/>
    <x v="0"/>
    <n v="2010"/>
  </r>
  <r>
    <n v="41"/>
    <x v="41"/>
    <s v="Universal 5thgeneration neural-net"/>
    <n v="5600"/>
    <n v="11924"/>
    <x v="1"/>
    <x v="41"/>
    <s v="IT"/>
    <s v="EUR"/>
    <n v="1346734800"/>
    <n v="1348981200"/>
    <b v="0"/>
    <b v="1"/>
    <s v="music/rock"/>
    <n v="213"/>
    <n v="107.42342342342343"/>
    <s v="music"/>
    <x v="1"/>
    <d v="2012-09-04T05:00:00"/>
    <x v="0"/>
    <n v="2012"/>
  </r>
  <r>
    <n v="42"/>
    <x v="42"/>
    <s v="Virtual uniform frame"/>
    <n v="1800"/>
    <n v="7991"/>
    <x v="1"/>
    <x v="42"/>
    <s v="US"/>
    <s v="USD"/>
    <n v="1309755600"/>
    <n v="1310533200"/>
    <b v="0"/>
    <b v="0"/>
    <s v="food/food trucks"/>
    <n v="444"/>
    <n v="35.995495495495497"/>
    <s v="food"/>
    <x v="0"/>
    <d v="2011-07-04T05:00:00"/>
    <x v="0"/>
    <n v="2011"/>
  </r>
  <r>
    <n v="43"/>
    <x v="43"/>
    <s v="Profound explicit paradigm"/>
    <n v="90200"/>
    <n v="167717"/>
    <x v="1"/>
    <x v="43"/>
    <s v="US"/>
    <s v="USD"/>
    <n v="1406178000"/>
    <n v="1407560400"/>
    <b v="0"/>
    <b v="0"/>
    <s v="publishing/radio &amp; podcasts"/>
    <n v="186"/>
    <n v="26.998873148744366"/>
    <s v="publishing"/>
    <x v="15"/>
    <d v="2014-07-24T05:00:00"/>
    <x v="0"/>
    <n v="2014"/>
  </r>
  <r>
    <n v="44"/>
    <x v="44"/>
    <s v="Visionary real-time groupware"/>
    <n v="1600"/>
    <n v="10541"/>
    <x v="1"/>
    <x v="13"/>
    <s v="DK"/>
    <s v="DKK"/>
    <n v="1552798800"/>
    <n v="1552885200"/>
    <b v="0"/>
    <b v="0"/>
    <s v="publishing/fiction"/>
    <n v="659"/>
    <n v="107.56122448979592"/>
    <s v="publishing"/>
    <x v="13"/>
    <d v="2019-03-17T05:00:00"/>
    <x v="0"/>
    <n v="2019"/>
  </r>
  <r>
    <n v="45"/>
    <x v="45"/>
    <s v="Networked tertiary Graphical User Interface"/>
    <n v="9500"/>
    <n v="4530"/>
    <x v="0"/>
    <x v="44"/>
    <s v="US"/>
    <s v="USD"/>
    <n v="1478062800"/>
    <n v="1479362400"/>
    <b v="0"/>
    <b v="1"/>
    <s v="theater/plays"/>
    <n v="48"/>
    <n v="94.375"/>
    <s v="theater"/>
    <x v="3"/>
    <d v="2016-11-02T05:00:00"/>
    <x v="0"/>
    <n v="2016"/>
  </r>
  <r>
    <n v="46"/>
    <x v="46"/>
    <s v="Virtual grid-enabled task-force"/>
    <n v="3700"/>
    <n v="4247"/>
    <x v="1"/>
    <x v="45"/>
    <s v="US"/>
    <s v="USD"/>
    <n v="1278565200"/>
    <n v="1280552400"/>
    <b v="0"/>
    <b v="0"/>
    <s v="music/rock"/>
    <n v="115"/>
    <n v="46.163043478260867"/>
    <s v="music"/>
    <x v="1"/>
    <d v="2010-07-08T05:00:00"/>
    <x v="0"/>
    <n v="2010"/>
  </r>
  <r>
    <n v="47"/>
    <x v="47"/>
    <s v="Function-based multi-state software"/>
    <n v="1500"/>
    <n v="7129"/>
    <x v="1"/>
    <x v="46"/>
    <s v="US"/>
    <s v="USD"/>
    <n v="1396069200"/>
    <n v="1398661200"/>
    <b v="0"/>
    <b v="0"/>
    <s v="theater/plays"/>
    <n v="475"/>
    <n v="47.845637583892618"/>
    <s v="theater"/>
    <x v="3"/>
    <d v="2014-03-29T05:00:00"/>
    <x v="0"/>
    <n v="2014"/>
  </r>
  <r>
    <n v="48"/>
    <x v="48"/>
    <s v="Optimized leadingedge concept"/>
    <n v="33300"/>
    <n v="128862"/>
    <x v="1"/>
    <x v="47"/>
    <s v="US"/>
    <s v="USD"/>
    <n v="1435208400"/>
    <n v="1436245200"/>
    <b v="0"/>
    <b v="0"/>
    <s v="theater/plays"/>
    <n v="387"/>
    <n v="53.007815713698065"/>
    <s v="theater"/>
    <x v="3"/>
    <d v="2015-06-25T05:00:00"/>
    <x v="0"/>
    <n v="2015"/>
  </r>
  <r>
    <n v="49"/>
    <x v="49"/>
    <s v="Sharable holistic interface"/>
    <n v="7200"/>
    <n v="13653"/>
    <x v="1"/>
    <x v="48"/>
    <s v="US"/>
    <s v="USD"/>
    <n v="1571547600"/>
    <n v="1575439200"/>
    <b v="0"/>
    <b v="0"/>
    <s v="music/rock"/>
    <n v="190"/>
    <n v="45.059405940594061"/>
    <s v="music"/>
    <x v="1"/>
    <d v="2019-10-20T05:00:00"/>
    <x v="0"/>
    <n v="2019"/>
  </r>
  <r>
    <n v="50"/>
    <x v="50"/>
    <s v="Down-sized system-worthy secured line"/>
    <n v="100"/>
    <n v="2"/>
    <x v="0"/>
    <x v="49"/>
    <s v="IT"/>
    <s v="EUR"/>
    <n v="1375333200"/>
    <n v="1377752400"/>
    <b v="0"/>
    <b v="0"/>
    <s v="music/metal"/>
    <n v="2"/>
    <n v="2"/>
    <s v="music"/>
    <x v="16"/>
    <d v="2013-08-01T05:00:00"/>
    <x v="0"/>
    <n v="2013"/>
  </r>
  <r>
    <n v="51"/>
    <x v="51"/>
    <s v="Inverse secondary infrastructure"/>
    <n v="158100"/>
    <n v="145243"/>
    <x v="0"/>
    <x v="50"/>
    <s v="GB"/>
    <s v="GBP"/>
    <n v="1332824400"/>
    <n v="1334206800"/>
    <b v="0"/>
    <b v="1"/>
    <s v="technology/wearables"/>
    <n v="92"/>
    <n v="99.006816632583508"/>
    <s v="technology"/>
    <x v="8"/>
    <d v="2012-03-27T05:00:00"/>
    <x v="0"/>
    <n v="2012"/>
  </r>
  <r>
    <n v="52"/>
    <x v="52"/>
    <s v="Organic foreground leverage"/>
    <n v="7200"/>
    <n v="2459"/>
    <x v="0"/>
    <x v="51"/>
    <s v="US"/>
    <s v="USD"/>
    <n v="1284526800"/>
    <n v="1284872400"/>
    <b v="0"/>
    <b v="0"/>
    <s v="theater/plays"/>
    <n v="34"/>
    <n v="32.786666666666669"/>
    <s v="theater"/>
    <x v="3"/>
    <d v="2010-09-15T05:00:00"/>
    <x v="0"/>
    <n v="2010"/>
  </r>
  <r>
    <n v="53"/>
    <x v="53"/>
    <s v="Reverse-engineered static concept"/>
    <n v="8800"/>
    <n v="12356"/>
    <x v="1"/>
    <x v="52"/>
    <s v="US"/>
    <s v="USD"/>
    <n v="1400562000"/>
    <n v="1403931600"/>
    <b v="0"/>
    <b v="0"/>
    <s v="film &amp; video/drama"/>
    <n v="140"/>
    <n v="59.119617224880386"/>
    <s v="film &amp; video"/>
    <x v="6"/>
    <d v="2014-05-20T05:00:00"/>
    <x v="0"/>
    <n v="2014"/>
  </r>
  <r>
    <n v="54"/>
    <x v="54"/>
    <s v="Multi-channeled neutral customer loyalty"/>
    <n v="6000"/>
    <n v="5392"/>
    <x v="0"/>
    <x v="53"/>
    <s v="US"/>
    <s v="USD"/>
    <n v="1520748000"/>
    <n v="1521262800"/>
    <b v="0"/>
    <b v="0"/>
    <s v="technology/wearables"/>
    <n v="90"/>
    <n v="44.93333333333333"/>
    <s v="technology"/>
    <x v="8"/>
    <d v="2018-03-11T06:00:00"/>
    <x v="0"/>
    <n v="2018"/>
  </r>
  <r>
    <n v="55"/>
    <x v="55"/>
    <s v="Reverse-engineered bifurcated strategy"/>
    <n v="6600"/>
    <n v="11746"/>
    <x v="1"/>
    <x v="54"/>
    <s v="US"/>
    <s v="USD"/>
    <n v="1532926800"/>
    <n v="1533358800"/>
    <b v="0"/>
    <b v="0"/>
    <s v="music/jazz"/>
    <n v="178"/>
    <n v="89.664122137404576"/>
    <s v="music"/>
    <x v="17"/>
    <d v="2018-07-30T05:00:00"/>
    <x v="0"/>
    <n v="2018"/>
  </r>
  <r>
    <n v="56"/>
    <x v="56"/>
    <s v="Horizontal context-sensitive knowledge user"/>
    <n v="8000"/>
    <n v="11493"/>
    <x v="1"/>
    <x v="55"/>
    <s v="US"/>
    <s v="USD"/>
    <n v="1420869600"/>
    <n v="1421474400"/>
    <b v="0"/>
    <b v="0"/>
    <s v="technology/wearables"/>
    <n v="144"/>
    <n v="70.079268292682926"/>
    <s v="technology"/>
    <x v="8"/>
    <d v="2015-01-10T06:00:00"/>
    <x v="0"/>
    <n v="2015"/>
  </r>
  <r>
    <n v="57"/>
    <x v="57"/>
    <s v="Cross-group multi-state task-force"/>
    <n v="2900"/>
    <n v="6243"/>
    <x v="1"/>
    <x v="56"/>
    <s v="US"/>
    <s v="USD"/>
    <n v="1504242000"/>
    <n v="1505278800"/>
    <b v="0"/>
    <b v="0"/>
    <s v="games/video games"/>
    <n v="215"/>
    <n v="31.059701492537314"/>
    <s v="games"/>
    <x v="11"/>
    <d v="2017-09-01T05:00:00"/>
    <x v="0"/>
    <n v="2017"/>
  </r>
  <r>
    <n v="58"/>
    <x v="58"/>
    <s v="Expanded 3rdgeneration strategy"/>
    <n v="2700"/>
    <n v="6132"/>
    <x v="1"/>
    <x v="57"/>
    <s v="US"/>
    <s v="USD"/>
    <n v="1442811600"/>
    <n v="1443934800"/>
    <b v="0"/>
    <b v="0"/>
    <s v="theater/plays"/>
    <n v="227"/>
    <n v="29.061611374407583"/>
    <s v="theater"/>
    <x v="3"/>
    <d v="2015-09-21T05:00:00"/>
    <x v="0"/>
    <n v="2015"/>
  </r>
  <r>
    <n v="59"/>
    <x v="59"/>
    <s v="Assimilated real-time support"/>
    <n v="1400"/>
    <n v="3851"/>
    <x v="1"/>
    <x v="58"/>
    <s v="US"/>
    <s v="USD"/>
    <n v="1497243600"/>
    <n v="1498539600"/>
    <b v="0"/>
    <b v="1"/>
    <s v="theater/plays"/>
    <n v="275"/>
    <n v="30.0859375"/>
    <s v="theater"/>
    <x v="3"/>
    <d v="2017-06-12T05:00:00"/>
    <x v="0"/>
    <n v="2017"/>
  </r>
  <r>
    <n v="60"/>
    <x v="60"/>
    <s v="User-centric regional database"/>
    <n v="94200"/>
    <n v="135997"/>
    <x v="1"/>
    <x v="59"/>
    <s v="CA"/>
    <s v="CAD"/>
    <n v="1342501200"/>
    <n v="1342760400"/>
    <b v="0"/>
    <b v="0"/>
    <s v="theater/plays"/>
    <n v="144"/>
    <n v="84.998125000000002"/>
    <s v="theater"/>
    <x v="3"/>
    <d v="2012-07-17T05:00:00"/>
    <x v="0"/>
    <n v="2012"/>
  </r>
  <r>
    <n v="61"/>
    <x v="61"/>
    <s v="Open-source zero administration complexity"/>
    <n v="199200"/>
    <n v="184750"/>
    <x v="0"/>
    <x v="60"/>
    <s v="CA"/>
    <s v="CAD"/>
    <n v="1298268000"/>
    <n v="1301720400"/>
    <b v="0"/>
    <b v="0"/>
    <s v="theater/plays"/>
    <n v="93"/>
    <n v="82.001775410563695"/>
    <s v="theater"/>
    <x v="3"/>
    <d v="2011-02-21T06:00:00"/>
    <x v="0"/>
    <n v="2011"/>
  </r>
  <r>
    <n v="62"/>
    <x v="62"/>
    <s v="Organized incremental standardization"/>
    <n v="2000"/>
    <n v="14452"/>
    <x v="1"/>
    <x v="61"/>
    <s v="US"/>
    <s v="USD"/>
    <n v="1433480400"/>
    <n v="1433566800"/>
    <b v="0"/>
    <b v="0"/>
    <s v="technology/web"/>
    <n v="723"/>
    <n v="58.040160642570278"/>
    <s v="technology"/>
    <x v="2"/>
    <d v="2015-06-05T05:00:00"/>
    <x v="0"/>
    <n v="2015"/>
  </r>
  <r>
    <n v="63"/>
    <x v="63"/>
    <s v="Assimilated didactic open system"/>
    <n v="4700"/>
    <n v="557"/>
    <x v="0"/>
    <x v="62"/>
    <s v="US"/>
    <s v="USD"/>
    <n v="1493355600"/>
    <n v="1493874000"/>
    <b v="0"/>
    <b v="0"/>
    <s v="theater/plays"/>
    <n v="12"/>
    <n v="111.4"/>
    <s v="theater"/>
    <x v="3"/>
    <d v="2017-04-28T05:00:00"/>
    <x v="0"/>
    <n v="2017"/>
  </r>
  <r>
    <n v="64"/>
    <x v="64"/>
    <s v="Vision-oriented logistical intranet"/>
    <n v="2800"/>
    <n v="2734"/>
    <x v="0"/>
    <x v="63"/>
    <s v="US"/>
    <s v="USD"/>
    <n v="1530507600"/>
    <n v="1531803600"/>
    <b v="0"/>
    <b v="1"/>
    <s v="technology/web"/>
    <n v="98"/>
    <n v="71.94736842105263"/>
    <s v="technology"/>
    <x v="2"/>
    <d v="2018-07-02T05:00:00"/>
    <x v="0"/>
    <n v="2018"/>
  </r>
  <r>
    <n v="65"/>
    <x v="65"/>
    <s v="Mandatory incremental projection"/>
    <n v="6100"/>
    <n v="14405"/>
    <x v="1"/>
    <x v="64"/>
    <s v="US"/>
    <s v="USD"/>
    <n v="1296108000"/>
    <n v="1296712800"/>
    <b v="0"/>
    <b v="0"/>
    <s v="theater/plays"/>
    <n v="236"/>
    <n v="61.038135593220339"/>
    <s v="theater"/>
    <x v="3"/>
    <d v="2011-01-27T06:00:00"/>
    <x v="0"/>
    <n v="2011"/>
  </r>
  <r>
    <n v="66"/>
    <x v="66"/>
    <s v="Grass-roots needs-based encryption"/>
    <n v="2900"/>
    <n v="1307"/>
    <x v="0"/>
    <x v="65"/>
    <s v="US"/>
    <s v="USD"/>
    <n v="1428469200"/>
    <n v="1428901200"/>
    <b v="0"/>
    <b v="1"/>
    <s v="theater/plays"/>
    <n v="45"/>
    <n v="108.91666666666667"/>
    <s v="theater"/>
    <x v="3"/>
    <d v="2015-04-08T05:00:00"/>
    <x v="0"/>
    <n v="2015"/>
  </r>
  <r>
    <n v="67"/>
    <x v="67"/>
    <s v="Team-oriented 6thgeneration middleware"/>
    <n v="72600"/>
    <n v="117892"/>
    <x v="1"/>
    <x v="66"/>
    <s v="GB"/>
    <s v="GBP"/>
    <n v="1264399200"/>
    <n v="1264831200"/>
    <b v="0"/>
    <b v="1"/>
    <s v="technology/wearables"/>
    <n v="162"/>
    <n v="29.001722017220171"/>
    <s v="technology"/>
    <x v="8"/>
    <d v="2010-01-25T06:00:00"/>
    <x v="0"/>
    <n v="2010"/>
  </r>
  <r>
    <n v="68"/>
    <x v="68"/>
    <s v="Inverse multi-tasking installation"/>
    <n v="5700"/>
    <n v="14508"/>
    <x v="1"/>
    <x v="67"/>
    <s v="IT"/>
    <s v="EUR"/>
    <n v="1501131600"/>
    <n v="1505192400"/>
    <b v="0"/>
    <b v="1"/>
    <s v="theater/plays"/>
    <n v="255"/>
    <n v="58.975609756097562"/>
    <s v="theater"/>
    <x v="3"/>
    <d v="2017-07-27T05:00:00"/>
    <x v="0"/>
    <n v="2017"/>
  </r>
  <r>
    <n v="69"/>
    <x v="69"/>
    <s v="Switchable disintermediate moderator"/>
    <n v="7900"/>
    <n v="1901"/>
    <x v="3"/>
    <x v="68"/>
    <s v="US"/>
    <s v="USD"/>
    <n v="1292738400"/>
    <n v="1295676000"/>
    <b v="0"/>
    <b v="0"/>
    <s v="theater/plays"/>
    <n v="24"/>
    <n v="111.82352941176471"/>
    <s v="theater"/>
    <x v="3"/>
    <d v="2010-12-19T06:00:00"/>
    <x v="0"/>
    <n v="2010"/>
  </r>
  <r>
    <n v="70"/>
    <x v="70"/>
    <s v="Re-engineered 24/7 task-force"/>
    <n v="128000"/>
    <n v="158389"/>
    <x v="1"/>
    <x v="69"/>
    <s v="IT"/>
    <s v="EUR"/>
    <n v="1288674000"/>
    <n v="1292911200"/>
    <b v="0"/>
    <b v="1"/>
    <s v="theater/plays"/>
    <n v="124"/>
    <n v="63.995555555555555"/>
    <s v="theater"/>
    <x v="3"/>
    <d v="2010-11-02T05:00:00"/>
    <x v="0"/>
    <n v="2010"/>
  </r>
  <r>
    <n v="71"/>
    <x v="71"/>
    <s v="Organic object-oriented budgetary management"/>
    <n v="6000"/>
    <n v="6484"/>
    <x v="1"/>
    <x v="70"/>
    <s v="US"/>
    <s v="USD"/>
    <n v="1575093600"/>
    <n v="1575439200"/>
    <b v="0"/>
    <b v="0"/>
    <s v="theater/plays"/>
    <n v="108"/>
    <n v="85.315789473684205"/>
    <s v="theater"/>
    <x v="3"/>
    <d v="2019-11-30T06:00:00"/>
    <x v="0"/>
    <n v="2019"/>
  </r>
  <r>
    <n v="72"/>
    <x v="72"/>
    <s v="Seamless coherent parallelism"/>
    <n v="600"/>
    <n v="4022"/>
    <x v="1"/>
    <x v="71"/>
    <s v="US"/>
    <s v="USD"/>
    <n v="1435726800"/>
    <n v="1438837200"/>
    <b v="0"/>
    <b v="0"/>
    <s v="film &amp; video/animation"/>
    <n v="670"/>
    <n v="74.481481481481481"/>
    <s v="film &amp; video"/>
    <x v="10"/>
    <d v="2015-07-01T05:00:00"/>
    <x v="0"/>
    <n v="2015"/>
  </r>
  <r>
    <n v="73"/>
    <x v="73"/>
    <s v="Cross-platform even-keeled initiative"/>
    <n v="1400"/>
    <n v="9253"/>
    <x v="1"/>
    <x v="39"/>
    <s v="US"/>
    <s v="USD"/>
    <n v="1480226400"/>
    <n v="1480485600"/>
    <b v="0"/>
    <b v="0"/>
    <s v="music/jazz"/>
    <n v="661"/>
    <n v="105.14772727272727"/>
    <s v="music"/>
    <x v="17"/>
    <d v="2016-11-27T06:00:00"/>
    <x v="0"/>
    <n v="2016"/>
  </r>
  <r>
    <n v="74"/>
    <x v="74"/>
    <s v="Progressive tertiary framework"/>
    <n v="3900"/>
    <n v="4776"/>
    <x v="1"/>
    <x v="72"/>
    <s v="GB"/>
    <s v="GBP"/>
    <n v="1459054800"/>
    <n v="1459141200"/>
    <b v="0"/>
    <b v="0"/>
    <s v="music/metal"/>
    <n v="122"/>
    <n v="56.188235294117646"/>
    <s v="music"/>
    <x v="16"/>
    <d v="2016-03-27T05:00:00"/>
    <x v="0"/>
    <n v="2016"/>
  </r>
  <r>
    <n v="75"/>
    <x v="75"/>
    <s v="Multi-layered dynamic protocol"/>
    <n v="9700"/>
    <n v="14606"/>
    <x v="1"/>
    <x v="73"/>
    <s v="US"/>
    <s v="USD"/>
    <n v="1531630800"/>
    <n v="1532322000"/>
    <b v="0"/>
    <b v="0"/>
    <s v="photography/photography books"/>
    <n v="151"/>
    <n v="85.917647058823533"/>
    <s v="photography"/>
    <x v="14"/>
    <d v="2018-07-15T05:00:00"/>
    <x v="0"/>
    <n v="2018"/>
  </r>
  <r>
    <n v="76"/>
    <x v="76"/>
    <s v="Horizontal next generation function"/>
    <n v="122900"/>
    <n v="95993"/>
    <x v="0"/>
    <x v="74"/>
    <s v="US"/>
    <s v="USD"/>
    <n v="1421992800"/>
    <n v="1426222800"/>
    <b v="1"/>
    <b v="1"/>
    <s v="theater/plays"/>
    <n v="78"/>
    <n v="57.00296912114014"/>
    <s v="theater"/>
    <x v="3"/>
    <d v="2015-01-23T06:00:00"/>
    <x v="0"/>
    <n v="2015"/>
  </r>
  <r>
    <n v="77"/>
    <x v="77"/>
    <s v="Pre-emptive impactful model"/>
    <n v="9500"/>
    <n v="4460"/>
    <x v="0"/>
    <x v="75"/>
    <s v="US"/>
    <s v="USD"/>
    <n v="1285563600"/>
    <n v="1286773200"/>
    <b v="0"/>
    <b v="1"/>
    <s v="film &amp; video/animation"/>
    <n v="47"/>
    <n v="79.642857142857139"/>
    <s v="film &amp; video"/>
    <x v="10"/>
    <d v="2010-09-27T05:00:00"/>
    <x v="0"/>
    <n v="2010"/>
  </r>
  <r>
    <n v="78"/>
    <x v="78"/>
    <s v="User-centric bifurcated knowledge user"/>
    <n v="4500"/>
    <n v="13536"/>
    <x v="1"/>
    <x v="76"/>
    <s v="US"/>
    <s v="USD"/>
    <n v="1523854800"/>
    <n v="1523941200"/>
    <b v="0"/>
    <b v="0"/>
    <s v="publishing/translations"/>
    <n v="301"/>
    <n v="41.018181818181816"/>
    <s v="publishing"/>
    <x v="18"/>
    <d v="2018-04-16T05:00:00"/>
    <x v="0"/>
    <n v="2018"/>
  </r>
  <r>
    <n v="79"/>
    <x v="79"/>
    <s v="Triple-buffered reciprocal project"/>
    <n v="57800"/>
    <n v="40228"/>
    <x v="0"/>
    <x v="77"/>
    <s v="US"/>
    <s v="USD"/>
    <n v="1529125200"/>
    <n v="1529557200"/>
    <b v="0"/>
    <b v="0"/>
    <s v="theater/plays"/>
    <n v="70"/>
    <n v="48.004773269689736"/>
    <s v="theater"/>
    <x v="3"/>
    <d v="2018-06-16T05:00:00"/>
    <x v="0"/>
    <n v="2018"/>
  </r>
  <r>
    <n v="80"/>
    <x v="80"/>
    <s v="Cross-platform needs-based approach"/>
    <n v="1100"/>
    <n v="7012"/>
    <x v="1"/>
    <x v="78"/>
    <s v="US"/>
    <s v="USD"/>
    <n v="1503982800"/>
    <n v="1506574800"/>
    <b v="0"/>
    <b v="0"/>
    <s v="games/video games"/>
    <n v="637"/>
    <n v="55.212598425196852"/>
    <s v="games"/>
    <x v="11"/>
    <d v="2017-08-29T05:00:00"/>
    <x v="0"/>
    <n v="2017"/>
  </r>
  <r>
    <n v="81"/>
    <x v="81"/>
    <s v="User-friendly static contingency"/>
    <n v="16800"/>
    <n v="37857"/>
    <x v="1"/>
    <x v="79"/>
    <s v="US"/>
    <s v="USD"/>
    <n v="1511416800"/>
    <n v="1513576800"/>
    <b v="0"/>
    <b v="0"/>
    <s v="music/rock"/>
    <n v="225"/>
    <n v="92.109489051094897"/>
    <s v="music"/>
    <x v="1"/>
    <d v="2017-11-23T06:00:00"/>
    <x v="0"/>
    <n v="2017"/>
  </r>
  <r>
    <n v="82"/>
    <x v="82"/>
    <s v="Reactive content-based framework"/>
    <n v="1000"/>
    <n v="14973"/>
    <x v="1"/>
    <x v="80"/>
    <s v="GB"/>
    <s v="GBP"/>
    <n v="1547704800"/>
    <n v="1548309600"/>
    <b v="0"/>
    <b v="1"/>
    <s v="games/video games"/>
    <n v="1497"/>
    <n v="83.183333333333337"/>
    <s v="games"/>
    <x v="11"/>
    <d v="2019-01-17T06:00:00"/>
    <x v="0"/>
    <n v="2019"/>
  </r>
  <r>
    <n v="83"/>
    <x v="83"/>
    <s v="Realigned user-facing concept"/>
    <n v="106400"/>
    <n v="39996"/>
    <x v="0"/>
    <x v="81"/>
    <s v="US"/>
    <s v="USD"/>
    <n v="1469682000"/>
    <n v="1471582800"/>
    <b v="0"/>
    <b v="0"/>
    <s v="music/electric music"/>
    <n v="38"/>
    <n v="39.996000000000002"/>
    <s v="music"/>
    <x v="5"/>
    <d v="2016-07-28T05:00:00"/>
    <x v="0"/>
    <n v="2016"/>
  </r>
  <r>
    <n v="84"/>
    <x v="84"/>
    <s v="Public-key zero tolerance orchestration"/>
    <n v="31400"/>
    <n v="41564"/>
    <x v="1"/>
    <x v="82"/>
    <s v="US"/>
    <s v="USD"/>
    <n v="1343451600"/>
    <n v="1344315600"/>
    <b v="0"/>
    <b v="0"/>
    <s v="technology/wearables"/>
    <n v="132"/>
    <n v="111.1336898395722"/>
    <s v="technology"/>
    <x v="8"/>
    <d v="2012-07-28T05:00:00"/>
    <x v="0"/>
    <n v="2012"/>
  </r>
  <r>
    <n v="85"/>
    <x v="85"/>
    <s v="Multi-tiered eco-centric architecture"/>
    <n v="4900"/>
    <n v="6430"/>
    <x v="1"/>
    <x v="83"/>
    <s v="AU"/>
    <s v="AUD"/>
    <n v="1315717200"/>
    <n v="1316408400"/>
    <b v="0"/>
    <b v="0"/>
    <s v="music/indie rock"/>
    <n v="131"/>
    <n v="90.563380281690144"/>
    <s v="music"/>
    <x v="7"/>
    <d v="2011-09-11T05:00:00"/>
    <x v="0"/>
    <n v="2011"/>
  </r>
  <r>
    <n v="86"/>
    <x v="86"/>
    <s v="Organic motivating firmware"/>
    <n v="7400"/>
    <n v="12405"/>
    <x v="1"/>
    <x v="84"/>
    <s v="US"/>
    <s v="USD"/>
    <n v="1430715600"/>
    <n v="1431838800"/>
    <b v="1"/>
    <b v="0"/>
    <s v="theater/plays"/>
    <n v="168"/>
    <n v="61.108374384236456"/>
    <s v="theater"/>
    <x v="3"/>
    <d v="2015-05-04T05:00:00"/>
    <x v="0"/>
    <n v="2015"/>
  </r>
  <r>
    <n v="87"/>
    <x v="87"/>
    <s v="Synergized 4thgeneration conglomeration"/>
    <n v="198500"/>
    <n v="123040"/>
    <x v="0"/>
    <x v="85"/>
    <s v="AU"/>
    <s v="AUD"/>
    <n v="1299564000"/>
    <n v="1300510800"/>
    <b v="0"/>
    <b v="1"/>
    <s v="music/rock"/>
    <n v="62"/>
    <n v="83.022941970310384"/>
    <s v="music"/>
    <x v="1"/>
    <d v="2011-03-08T06:00:00"/>
    <x v="0"/>
    <n v="2011"/>
  </r>
  <r>
    <n v="88"/>
    <x v="88"/>
    <s v="Grass-roots fault-tolerant policy"/>
    <n v="4800"/>
    <n v="12516"/>
    <x v="1"/>
    <x v="86"/>
    <s v="US"/>
    <s v="USD"/>
    <n v="1429160400"/>
    <n v="1431061200"/>
    <b v="0"/>
    <b v="0"/>
    <s v="publishing/translations"/>
    <n v="261"/>
    <n v="110.76106194690266"/>
    <s v="publishing"/>
    <x v="18"/>
    <d v="2015-04-16T05:00:00"/>
    <x v="0"/>
    <n v="2015"/>
  </r>
  <r>
    <n v="89"/>
    <x v="89"/>
    <s v="Monitored scalable knowledgebase"/>
    <n v="3400"/>
    <n v="8588"/>
    <x v="1"/>
    <x v="87"/>
    <s v="US"/>
    <s v="USD"/>
    <n v="1271307600"/>
    <n v="1271480400"/>
    <b v="0"/>
    <b v="0"/>
    <s v="theater/plays"/>
    <n v="253"/>
    <n v="89.458333333333329"/>
    <s v="theater"/>
    <x v="3"/>
    <d v="2010-04-15T05:00:00"/>
    <x v="0"/>
    <n v="2010"/>
  </r>
  <r>
    <n v="90"/>
    <x v="90"/>
    <s v="Synergistic explicit parallelism"/>
    <n v="7800"/>
    <n v="6132"/>
    <x v="0"/>
    <x v="88"/>
    <s v="US"/>
    <s v="USD"/>
    <n v="1456380000"/>
    <n v="1456380000"/>
    <b v="0"/>
    <b v="1"/>
    <s v="theater/plays"/>
    <n v="79"/>
    <n v="57.849056603773583"/>
    <s v="theater"/>
    <x v="3"/>
    <d v="2016-02-25T06:00:00"/>
    <x v="0"/>
    <n v="2016"/>
  </r>
  <r>
    <n v="91"/>
    <x v="91"/>
    <s v="Enhanced systemic analyzer"/>
    <n v="154300"/>
    <n v="74688"/>
    <x v="0"/>
    <x v="89"/>
    <s v="IT"/>
    <s v="EUR"/>
    <n v="1470459600"/>
    <n v="1472878800"/>
    <b v="0"/>
    <b v="0"/>
    <s v="publishing/translations"/>
    <n v="48"/>
    <n v="109.99705449189985"/>
    <s v="publishing"/>
    <x v="18"/>
    <d v="2016-08-06T05:00:00"/>
    <x v="0"/>
    <n v="2016"/>
  </r>
  <r>
    <n v="92"/>
    <x v="92"/>
    <s v="Object-based analyzing knowledge user"/>
    <n v="20000"/>
    <n v="51775"/>
    <x v="1"/>
    <x v="90"/>
    <s v="CH"/>
    <s v="CHF"/>
    <n v="1277269200"/>
    <n v="1277355600"/>
    <b v="0"/>
    <b v="1"/>
    <s v="games/video games"/>
    <n v="259"/>
    <n v="103.96586345381526"/>
    <s v="games"/>
    <x v="11"/>
    <d v="2010-06-23T05:00:00"/>
    <x v="0"/>
    <n v="2010"/>
  </r>
  <r>
    <n v="93"/>
    <x v="93"/>
    <s v="Pre-emptive radical architecture"/>
    <n v="108800"/>
    <n v="65877"/>
    <x v="3"/>
    <x v="91"/>
    <s v="US"/>
    <s v="USD"/>
    <n v="1350709200"/>
    <n v="1351054800"/>
    <b v="0"/>
    <b v="1"/>
    <s v="theater/plays"/>
    <n v="61"/>
    <n v="107.99508196721311"/>
    <s v="theater"/>
    <x v="3"/>
    <d v="2012-10-20T05:00:00"/>
    <x v="0"/>
    <n v="2012"/>
  </r>
  <r>
    <n v="94"/>
    <x v="94"/>
    <s v="Grass-roots web-enabled contingency"/>
    <n v="2900"/>
    <n v="8807"/>
    <x v="1"/>
    <x v="80"/>
    <s v="GB"/>
    <s v="GBP"/>
    <n v="1554613200"/>
    <n v="1555563600"/>
    <b v="0"/>
    <b v="0"/>
    <s v="technology/web"/>
    <n v="304"/>
    <n v="48.927777777777777"/>
    <s v="technology"/>
    <x v="2"/>
    <d v="2019-04-07T05:00:00"/>
    <x v="0"/>
    <n v="2019"/>
  </r>
  <r>
    <n v="95"/>
    <x v="95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n v="113"/>
    <n v="37.666666666666664"/>
    <s v="film &amp; video"/>
    <x v="4"/>
    <d v="2019-10-14T05:00:00"/>
    <x v="0"/>
    <n v="2019"/>
  </r>
  <r>
    <n v="96"/>
    <x v="96"/>
    <s v="Down-sized systematic policy"/>
    <n v="69700"/>
    <n v="151513"/>
    <x v="1"/>
    <x v="92"/>
    <s v="US"/>
    <s v="USD"/>
    <n v="1299736800"/>
    <n v="1300856400"/>
    <b v="0"/>
    <b v="0"/>
    <s v="theater/plays"/>
    <n v="217"/>
    <n v="64.999141999141997"/>
    <s v="theater"/>
    <x v="3"/>
    <d v="2011-03-10T06:00:00"/>
    <x v="0"/>
    <n v="2011"/>
  </r>
  <r>
    <n v="97"/>
    <x v="97"/>
    <s v="Cloned bi-directional architecture"/>
    <n v="1300"/>
    <n v="12047"/>
    <x v="1"/>
    <x v="86"/>
    <s v="US"/>
    <s v="USD"/>
    <n v="1435208400"/>
    <n v="1439874000"/>
    <b v="0"/>
    <b v="0"/>
    <s v="food/food trucks"/>
    <n v="927"/>
    <n v="106.61061946902655"/>
    <s v="food"/>
    <x v="0"/>
    <d v="2015-06-25T05:00:00"/>
    <x v="0"/>
    <n v="2015"/>
  </r>
  <r>
    <n v="98"/>
    <x v="98"/>
    <s v="Seamless transitional portal"/>
    <n v="97800"/>
    <n v="32951"/>
    <x v="0"/>
    <x v="93"/>
    <s v="AU"/>
    <s v="AUD"/>
    <n v="1437973200"/>
    <n v="1438318800"/>
    <b v="0"/>
    <b v="0"/>
    <s v="games/video games"/>
    <n v="34"/>
    <n v="27.009016393442622"/>
    <s v="games"/>
    <x v="11"/>
    <d v="2015-07-27T05:00:00"/>
    <x v="0"/>
    <n v="2015"/>
  </r>
  <r>
    <n v="99"/>
    <x v="99"/>
    <s v="Fully-configurable motivating approach"/>
    <n v="7600"/>
    <n v="14951"/>
    <x v="1"/>
    <x v="55"/>
    <s v="US"/>
    <s v="USD"/>
    <n v="1416895200"/>
    <n v="1419400800"/>
    <b v="0"/>
    <b v="0"/>
    <s v="theater/plays"/>
    <n v="197"/>
    <n v="91.16463414634147"/>
    <s v="theater"/>
    <x v="3"/>
    <d v="2014-11-25T06:00:00"/>
    <x v="0"/>
    <n v="2014"/>
  </r>
  <r>
    <n v="100"/>
    <x v="100"/>
    <s v="Upgradable fault-tolerant approach"/>
    <n v="100"/>
    <n v="1"/>
    <x v="0"/>
    <x v="49"/>
    <s v="US"/>
    <s v="USD"/>
    <n v="1319000400"/>
    <n v="1320555600"/>
    <b v="0"/>
    <b v="0"/>
    <s v="theater/plays"/>
    <n v="1"/>
    <n v="1"/>
    <s v="theater"/>
    <x v="3"/>
    <d v="2011-10-19T05:00:00"/>
    <x v="0"/>
    <n v="2011"/>
  </r>
  <r>
    <n v="101"/>
    <x v="101"/>
    <s v="Reduced heuristic moratorium"/>
    <n v="900"/>
    <n v="9193"/>
    <x v="1"/>
    <x v="55"/>
    <s v="US"/>
    <s v="USD"/>
    <n v="1424498400"/>
    <n v="1425103200"/>
    <b v="0"/>
    <b v="1"/>
    <s v="music/electric music"/>
    <n v="1021"/>
    <n v="56.054878048780488"/>
    <s v="music"/>
    <x v="5"/>
    <d v="2015-02-21T06:00:00"/>
    <x v="0"/>
    <n v="2015"/>
  </r>
  <r>
    <n v="102"/>
    <x v="102"/>
    <s v="Front-line web-enabled model"/>
    <n v="3700"/>
    <n v="10422"/>
    <x v="1"/>
    <x v="94"/>
    <s v="US"/>
    <s v="USD"/>
    <n v="1526274000"/>
    <n v="1526878800"/>
    <b v="0"/>
    <b v="1"/>
    <s v="technology/wearables"/>
    <n v="282"/>
    <n v="31.017857142857142"/>
    <s v="technology"/>
    <x v="8"/>
    <d v="2018-05-14T05:00:00"/>
    <x v="0"/>
    <n v="2018"/>
  </r>
  <r>
    <n v="103"/>
    <x v="103"/>
    <s v="Polarized incremental emulation"/>
    <n v="10000"/>
    <n v="2461"/>
    <x v="0"/>
    <x v="95"/>
    <s v="IT"/>
    <s v="EUR"/>
    <n v="1287896400"/>
    <n v="1288674000"/>
    <b v="0"/>
    <b v="0"/>
    <s v="music/electric music"/>
    <n v="25"/>
    <n v="66.513513513513516"/>
    <s v="music"/>
    <x v="5"/>
    <d v="2010-10-24T05:00:00"/>
    <x v="0"/>
    <n v="2010"/>
  </r>
  <r>
    <n v="104"/>
    <x v="104"/>
    <s v="Self-enabling grid-enabled initiative"/>
    <n v="119200"/>
    <n v="170623"/>
    <x v="1"/>
    <x v="96"/>
    <s v="US"/>
    <s v="USD"/>
    <n v="1495515600"/>
    <n v="1495602000"/>
    <b v="0"/>
    <b v="0"/>
    <s v="music/indie rock"/>
    <n v="143"/>
    <n v="89.005216484089729"/>
    <s v="music"/>
    <x v="7"/>
    <d v="2017-05-23T05:00:00"/>
    <x v="0"/>
    <n v="2017"/>
  </r>
  <r>
    <n v="105"/>
    <x v="105"/>
    <s v="Total fresh-thinking system engine"/>
    <n v="6800"/>
    <n v="9829"/>
    <x v="1"/>
    <x v="97"/>
    <s v="US"/>
    <s v="USD"/>
    <n v="1364878800"/>
    <n v="1366434000"/>
    <b v="0"/>
    <b v="0"/>
    <s v="technology/web"/>
    <n v="145"/>
    <n v="103.46315789473684"/>
    <s v="technology"/>
    <x v="2"/>
    <d v="2013-04-02T05:00:00"/>
    <x v="0"/>
    <n v="2013"/>
  </r>
  <r>
    <n v="106"/>
    <x v="106"/>
    <s v="Ameliorated clear-thinking circuit"/>
    <n v="3900"/>
    <n v="14006"/>
    <x v="1"/>
    <x v="98"/>
    <s v="US"/>
    <s v="USD"/>
    <n v="1567918800"/>
    <n v="1568350800"/>
    <b v="0"/>
    <b v="0"/>
    <s v="theater/plays"/>
    <n v="359"/>
    <n v="95.278911564625844"/>
    <s v="theater"/>
    <x v="3"/>
    <d v="2019-09-08T05:00:00"/>
    <x v="0"/>
    <n v="2019"/>
  </r>
  <r>
    <n v="107"/>
    <x v="107"/>
    <s v="Multi-layered encompassing installation"/>
    <n v="3500"/>
    <n v="6527"/>
    <x v="1"/>
    <x v="99"/>
    <s v="US"/>
    <s v="USD"/>
    <n v="1524459600"/>
    <n v="1525928400"/>
    <b v="0"/>
    <b v="1"/>
    <s v="theater/plays"/>
    <n v="186"/>
    <n v="75.895348837209298"/>
    <s v="theater"/>
    <x v="3"/>
    <d v="2018-04-23T05:00:00"/>
    <x v="0"/>
    <n v="2018"/>
  </r>
  <r>
    <n v="108"/>
    <x v="108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n v="595"/>
    <n v="107.57831325301204"/>
    <s v="film &amp; video"/>
    <x v="4"/>
    <d v="2012-04-06T05:00:00"/>
    <x v="0"/>
    <n v="2012"/>
  </r>
  <r>
    <n v="109"/>
    <x v="109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n v="59"/>
    <n v="51.31666666666667"/>
    <s v="film &amp; video"/>
    <x v="19"/>
    <d v="2014-01-12T06:00:00"/>
    <x v="0"/>
    <n v="2014"/>
  </r>
  <r>
    <n v="110"/>
    <x v="110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n v="15"/>
    <n v="71.983108108108112"/>
    <s v="food"/>
    <x v="0"/>
    <d v="2018-09-11T05:00:00"/>
    <x v="0"/>
    <n v="2018"/>
  </r>
  <r>
    <n v="111"/>
    <x v="111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n v="120"/>
    <n v="108.95414201183432"/>
    <s v="publishing"/>
    <x v="15"/>
    <d v="2012-09-22T05:00:00"/>
    <x v="0"/>
    <n v="2012"/>
  </r>
  <r>
    <n v="112"/>
    <x v="112"/>
    <s v="Re-engineered client-driven hub"/>
    <n v="4700"/>
    <n v="12635"/>
    <x v="1"/>
    <x v="104"/>
    <s v="AU"/>
    <s v="AUD"/>
    <n v="1408856400"/>
    <n v="1410152400"/>
    <b v="0"/>
    <b v="0"/>
    <s v="technology/web"/>
    <n v="269"/>
    <n v="35"/>
    <s v="technology"/>
    <x v="2"/>
    <d v="2014-08-24T05:00:00"/>
    <x v="0"/>
    <n v="2014"/>
  </r>
  <r>
    <n v="113"/>
    <x v="113"/>
    <s v="User-friendly tertiary array"/>
    <n v="3300"/>
    <n v="12437"/>
    <x v="1"/>
    <x v="54"/>
    <s v="US"/>
    <s v="USD"/>
    <n v="1505192400"/>
    <n v="1505797200"/>
    <b v="0"/>
    <b v="0"/>
    <s v="food/food trucks"/>
    <n v="377"/>
    <n v="94.938931297709928"/>
    <s v="food"/>
    <x v="0"/>
    <d v="2017-09-12T05:00:00"/>
    <x v="0"/>
    <n v="2017"/>
  </r>
  <r>
    <n v="114"/>
    <x v="114"/>
    <s v="Robust heuristic encoding"/>
    <n v="1900"/>
    <n v="13816"/>
    <x v="1"/>
    <x v="105"/>
    <s v="US"/>
    <s v="USD"/>
    <n v="1554786000"/>
    <n v="1554872400"/>
    <b v="0"/>
    <b v="1"/>
    <s v="technology/wearables"/>
    <n v="727"/>
    <n v="109.65079365079364"/>
    <s v="technology"/>
    <x v="8"/>
    <d v="2019-04-09T05:00:00"/>
    <x v="0"/>
    <n v="2019"/>
  </r>
  <r>
    <n v="115"/>
    <x v="115"/>
    <s v="Team-oriented clear-thinking capacity"/>
    <n v="166700"/>
    <n v="145382"/>
    <x v="0"/>
    <x v="106"/>
    <s v="IT"/>
    <s v="EUR"/>
    <n v="1510898400"/>
    <n v="1513922400"/>
    <b v="0"/>
    <b v="0"/>
    <s v="publishing/fiction"/>
    <n v="87"/>
    <n v="44.001815980629537"/>
    <s v="publishing"/>
    <x v="13"/>
    <d v="2017-11-17T06:00:00"/>
    <x v="0"/>
    <n v="2017"/>
  </r>
  <r>
    <n v="116"/>
    <x v="116"/>
    <s v="De-engineered motivating standardization"/>
    <n v="7200"/>
    <n v="6336"/>
    <x v="0"/>
    <x v="107"/>
    <s v="US"/>
    <s v="USD"/>
    <n v="1442552400"/>
    <n v="1442638800"/>
    <b v="0"/>
    <b v="0"/>
    <s v="theater/plays"/>
    <n v="88"/>
    <n v="86.794520547945211"/>
    <s v="theater"/>
    <x v="3"/>
    <d v="2015-09-18T05:00:00"/>
    <x v="0"/>
    <n v="2015"/>
  </r>
  <r>
    <n v="117"/>
    <x v="117"/>
    <s v="Business-focused 24hour groupware"/>
    <n v="4900"/>
    <n v="8523"/>
    <x v="1"/>
    <x v="108"/>
    <s v="US"/>
    <s v="USD"/>
    <n v="1316667600"/>
    <n v="1317186000"/>
    <b v="0"/>
    <b v="0"/>
    <s v="film &amp; video/television"/>
    <n v="174"/>
    <n v="30.992727272727272"/>
    <s v="film &amp; video"/>
    <x v="19"/>
    <d v="2011-09-22T05:00:00"/>
    <x v="0"/>
    <n v="2011"/>
  </r>
  <r>
    <n v="118"/>
    <x v="118"/>
    <s v="Organic next generation protocol"/>
    <n v="5400"/>
    <n v="6351"/>
    <x v="1"/>
    <x v="109"/>
    <s v="US"/>
    <s v="USD"/>
    <n v="1390716000"/>
    <n v="1391234400"/>
    <b v="0"/>
    <b v="0"/>
    <s v="photography/photography books"/>
    <n v="118"/>
    <n v="94.791044776119406"/>
    <s v="photography"/>
    <x v="14"/>
    <d v="2014-01-26T06:00:00"/>
    <x v="0"/>
    <n v="2014"/>
  </r>
  <r>
    <n v="119"/>
    <x v="119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n v="215"/>
    <n v="69.79220779220779"/>
    <s v="film &amp; video"/>
    <x v="4"/>
    <d v="2014-06-16T05:00:00"/>
    <x v="0"/>
    <n v="2014"/>
  </r>
  <r>
    <n v="120"/>
    <x v="120"/>
    <s v="Synchronized regional synergy"/>
    <n v="75100"/>
    <n v="112272"/>
    <x v="1"/>
    <x v="111"/>
    <s v="US"/>
    <s v="USD"/>
    <n v="1429246800"/>
    <n v="1429592400"/>
    <b v="0"/>
    <b v="1"/>
    <s v="games/mobile games"/>
    <n v="149"/>
    <n v="63.003367003367003"/>
    <s v="games"/>
    <x v="20"/>
    <d v="2015-04-17T05:00:00"/>
    <x v="0"/>
    <n v="2015"/>
  </r>
  <r>
    <n v="121"/>
    <x v="121"/>
    <s v="Multi-lateral homogeneous success"/>
    <n v="45300"/>
    <n v="99361"/>
    <x v="1"/>
    <x v="112"/>
    <s v="US"/>
    <s v="USD"/>
    <n v="1412485200"/>
    <n v="1413608400"/>
    <b v="0"/>
    <b v="0"/>
    <s v="games/video games"/>
    <n v="219"/>
    <n v="110.0343300110742"/>
    <s v="games"/>
    <x v="11"/>
    <d v="2014-10-05T05:00:00"/>
    <x v="0"/>
    <n v="2014"/>
  </r>
  <r>
    <n v="122"/>
    <x v="122"/>
    <s v="Seamless zero-defect solution"/>
    <n v="136800"/>
    <n v="88055"/>
    <x v="0"/>
    <x v="113"/>
    <s v="US"/>
    <s v="USD"/>
    <n v="1417068000"/>
    <n v="1419400800"/>
    <b v="0"/>
    <b v="0"/>
    <s v="publishing/fiction"/>
    <n v="64"/>
    <n v="25.997933274284026"/>
    <s v="publishing"/>
    <x v="13"/>
    <d v="2014-11-27T06:00:00"/>
    <x v="0"/>
    <n v="2014"/>
  </r>
  <r>
    <n v="123"/>
    <x v="123"/>
    <s v="Enhanced scalable concept"/>
    <n v="177700"/>
    <n v="33092"/>
    <x v="0"/>
    <x v="114"/>
    <s v="CA"/>
    <s v="CAD"/>
    <n v="1448344800"/>
    <n v="1448604000"/>
    <b v="1"/>
    <b v="0"/>
    <s v="theater/plays"/>
    <n v="19"/>
    <n v="49.987915407854985"/>
    <s v="theater"/>
    <x v="3"/>
    <d v="2015-11-24T06:00:00"/>
    <x v="0"/>
    <n v="2015"/>
  </r>
  <r>
    <n v="124"/>
    <x v="124"/>
    <s v="Polarized uniform software"/>
    <n v="2600"/>
    <n v="9562"/>
    <x v="1"/>
    <x v="115"/>
    <s v="IT"/>
    <s v="EUR"/>
    <n v="1557723600"/>
    <n v="1562302800"/>
    <b v="0"/>
    <b v="0"/>
    <s v="photography/photography books"/>
    <n v="368"/>
    <n v="101.72340425531915"/>
    <s v="photography"/>
    <x v="14"/>
    <d v="2019-05-13T05:00:00"/>
    <x v="0"/>
    <n v="2019"/>
  </r>
  <r>
    <n v="125"/>
    <x v="125"/>
    <s v="Stand-alone web-enabled moderator"/>
    <n v="5300"/>
    <n v="8475"/>
    <x v="1"/>
    <x v="80"/>
    <s v="US"/>
    <s v="USD"/>
    <n v="1537333200"/>
    <n v="1537678800"/>
    <b v="0"/>
    <b v="0"/>
    <s v="theater/plays"/>
    <n v="160"/>
    <n v="47.083333333333336"/>
    <s v="theater"/>
    <x v="3"/>
    <d v="2018-09-19T05:00:00"/>
    <x v="0"/>
    <n v="2018"/>
  </r>
  <r>
    <n v="126"/>
    <x v="126"/>
    <s v="Proactive methodical benchmark"/>
    <n v="180200"/>
    <n v="69617"/>
    <x v="0"/>
    <x v="116"/>
    <s v="US"/>
    <s v="USD"/>
    <n v="1471150800"/>
    <n v="1473570000"/>
    <b v="0"/>
    <b v="1"/>
    <s v="theater/plays"/>
    <n v="39"/>
    <n v="89.944444444444443"/>
    <s v="theater"/>
    <x v="3"/>
    <d v="2016-08-14T05:00:00"/>
    <x v="0"/>
    <n v="2016"/>
  </r>
  <r>
    <n v="127"/>
    <x v="127"/>
    <s v="Team-oriented 6thgeneration matrix"/>
    <n v="103200"/>
    <n v="53067"/>
    <x v="0"/>
    <x v="117"/>
    <s v="CA"/>
    <s v="CAD"/>
    <n v="1273640400"/>
    <n v="1273899600"/>
    <b v="0"/>
    <b v="0"/>
    <s v="theater/plays"/>
    <n v="51"/>
    <n v="78.96875"/>
    <s v="theater"/>
    <x v="3"/>
    <d v="2010-05-12T05:00:00"/>
    <x v="0"/>
    <n v="2010"/>
  </r>
  <r>
    <n v="128"/>
    <x v="128"/>
    <s v="Phased human-resource core"/>
    <n v="70600"/>
    <n v="42596"/>
    <x v="3"/>
    <x v="118"/>
    <s v="US"/>
    <s v="USD"/>
    <n v="1282885200"/>
    <n v="1284008400"/>
    <b v="0"/>
    <b v="0"/>
    <s v="music/rock"/>
    <n v="60"/>
    <n v="80.067669172932327"/>
    <s v="music"/>
    <x v="1"/>
    <d v="2010-08-27T05:00:00"/>
    <x v="0"/>
    <n v="2010"/>
  </r>
  <r>
    <n v="129"/>
    <x v="129"/>
    <s v="Mandatory tertiary implementation"/>
    <n v="148500"/>
    <n v="4756"/>
    <x v="3"/>
    <x v="12"/>
    <s v="AU"/>
    <s v="AUD"/>
    <n v="1422943200"/>
    <n v="1425103200"/>
    <b v="0"/>
    <b v="0"/>
    <s v="food/food trucks"/>
    <n v="3"/>
    <n v="86.472727272727269"/>
    <s v="food"/>
    <x v="0"/>
    <d v="2015-02-03T06:00:00"/>
    <x v="0"/>
    <n v="2015"/>
  </r>
  <r>
    <n v="130"/>
    <x v="130"/>
    <s v="Secured directional encryption"/>
    <n v="9600"/>
    <n v="14925"/>
    <x v="1"/>
    <x v="119"/>
    <s v="DK"/>
    <s v="DKK"/>
    <n v="1319605200"/>
    <n v="1320991200"/>
    <b v="0"/>
    <b v="0"/>
    <s v="film &amp; video/drama"/>
    <n v="155"/>
    <n v="28.001876172607879"/>
    <s v="film &amp; video"/>
    <x v="6"/>
    <d v="2011-10-26T05:00:00"/>
    <x v="0"/>
    <n v="2011"/>
  </r>
  <r>
    <n v="131"/>
    <x v="131"/>
    <s v="Distributed 5thgeneration implementation"/>
    <n v="164700"/>
    <n v="166116"/>
    <x v="1"/>
    <x v="120"/>
    <s v="GB"/>
    <s v="GBP"/>
    <n v="1385704800"/>
    <n v="1386828000"/>
    <b v="0"/>
    <b v="0"/>
    <s v="technology/web"/>
    <n v="101"/>
    <n v="67.996725337699544"/>
    <s v="technology"/>
    <x v="2"/>
    <d v="2013-11-29T06:00:00"/>
    <x v="0"/>
    <n v="2013"/>
  </r>
  <r>
    <n v="132"/>
    <x v="132"/>
    <s v="Virtual static core"/>
    <n v="3300"/>
    <n v="3834"/>
    <x v="1"/>
    <x v="121"/>
    <s v="US"/>
    <s v="USD"/>
    <n v="1515736800"/>
    <n v="1517119200"/>
    <b v="0"/>
    <b v="1"/>
    <s v="theater/plays"/>
    <n v="116"/>
    <n v="43.078651685393261"/>
    <s v="theater"/>
    <x v="3"/>
    <d v="2018-01-12T06:00:00"/>
    <x v="0"/>
    <n v="2018"/>
  </r>
  <r>
    <n v="133"/>
    <x v="133"/>
    <s v="Secured content-based product"/>
    <n v="4500"/>
    <n v="13985"/>
    <x v="1"/>
    <x v="122"/>
    <s v="US"/>
    <s v="USD"/>
    <n v="1313125200"/>
    <n v="1315026000"/>
    <b v="0"/>
    <b v="0"/>
    <s v="music/world music"/>
    <n v="311"/>
    <n v="87.95597484276729"/>
    <s v="music"/>
    <x v="21"/>
    <d v="2011-08-12T05:00:00"/>
    <x v="0"/>
    <n v="2011"/>
  </r>
  <r>
    <n v="134"/>
    <x v="134"/>
    <s v="Secured executive concept"/>
    <n v="99500"/>
    <n v="89288"/>
    <x v="0"/>
    <x v="123"/>
    <s v="CH"/>
    <s v="CHF"/>
    <n v="1308459600"/>
    <n v="1312693200"/>
    <b v="0"/>
    <b v="1"/>
    <s v="film &amp; video/documentary"/>
    <n v="90"/>
    <n v="94.987234042553197"/>
    <s v="film &amp; video"/>
    <x v="4"/>
    <d v="2011-06-19T05:00:00"/>
    <x v="0"/>
    <n v="2011"/>
  </r>
  <r>
    <n v="135"/>
    <x v="135"/>
    <s v="Balanced zero-defect software"/>
    <n v="7700"/>
    <n v="5488"/>
    <x v="0"/>
    <x v="124"/>
    <s v="US"/>
    <s v="USD"/>
    <n v="1362636000"/>
    <n v="1363064400"/>
    <b v="0"/>
    <b v="1"/>
    <s v="theater/plays"/>
    <n v="71"/>
    <n v="46.905982905982903"/>
    <s v="theater"/>
    <x v="3"/>
    <d v="2013-03-07T06:00:00"/>
    <x v="0"/>
    <n v="2013"/>
  </r>
  <r>
    <n v="136"/>
    <x v="136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n v="3"/>
    <n v="46.913793103448278"/>
    <s v="film &amp; video"/>
    <x v="6"/>
    <d v="2014-06-07T05:00:00"/>
    <x v="0"/>
    <n v="2014"/>
  </r>
  <r>
    <n v="137"/>
    <x v="137"/>
    <s v="Down-sized disintermediate support"/>
    <n v="1800"/>
    <n v="4712"/>
    <x v="1"/>
    <x v="126"/>
    <s v="US"/>
    <s v="USD"/>
    <n v="1286341200"/>
    <n v="1286859600"/>
    <b v="0"/>
    <b v="0"/>
    <s v="publishing/nonfiction"/>
    <n v="262"/>
    <n v="94.24"/>
    <s v="publishing"/>
    <x v="9"/>
    <d v="2010-10-06T05:00:00"/>
    <x v="0"/>
    <n v="2010"/>
  </r>
  <r>
    <n v="138"/>
    <x v="138"/>
    <s v="Stand-alone mission-critical moratorium"/>
    <n v="9600"/>
    <n v="9216"/>
    <x v="0"/>
    <x v="127"/>
    <s v="US"/>
    <s v="USD"/>
    <n v="1348808400"/>
    <n v="1349326800"/>
    <b v="0"/>
    <b v="0"/>
    <s v="games/mobile games"/>
    <n v="96"/>
    <n v="80.139130434782615"/>
    <s v="games"/>
    <x v="20"/>
    <d v="2012-09-28T05:00:00"/>
    <x v="0"/>
    <n v="2012"/>
  </r>
  <r>
    <n v="139"/>
    <x v="139"/>
    <s v="Down-sized empowering protocol"/>
    <n v="92100"/>
    <n v="19246"/>
    <x v="0"/>
    <x v="128"/>
    <s v="US"/>
    <s v="USD"/>
    <n v="1429592400"/>
    <n v="1430974800"/>
    <b v="0"/>
    <b v="1"/>
    <s v="technology/wearables"/>
    <n v="21"/>
    <n v="59.036809815950917"/>
    <s v="technology"/>
    <x v="8"/>
    <d v="2015-04-21T05:00:00"/>
    <x v="0"/>
    <n v="2015"/>
  </r>
  <r>
    <n v="140"/>
    <x v="140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n v="223"/>
    <n v="65.989247311827953"/>
    <s v="film &amp; video"/>
    <x v="4"/>
    <d v="2018-02-25T06:00:00"/>
    <x v="0"/>
    <n v="2018"/>
  </r>
  <r>
    <n v="141"/>
    <x v="141"/>
    <s v="Distributed motivating algorithm"/>
    <n v="64300"/>
    <n v="65323"/>
    <x v="1"/>
    <x v="130"/>
    <s v="US"/>
    <s v="USD"/>
    <n v="1434085200"/>
    <n v="1434603600"/>
    <b v="0"/>
    <b v="0"/>
    <s v="technology/web"/>
    <n v="102"/>
    <n v="60.992530345471522"/>
    <s v="technology"/>
    <x v="2"/>
    <d v="2015-06-12T05:00:00"/>
    <x v="0"/>
    <n v="2015"/>
  </r>
  <r>
    <n v="142"/>
    <x v="142"/>
    <s v="Expanded solution-oriented benchmark"/>
    <n v="5000"/>
    <n v="11502"/>
    <x v="1"/>
    <x v="124"/>
    <s v="US"/>
    <s v="USD"/>
    <n v="1333688400"/>
    <n v="1337230800"/>
    <b v="0"/>
    <b v="0"/>
    <s v="technology/web"/>
    <n v="230"/>
    <n v="98.307692307692307"/>
    <s v="technology"/>
    <x v="2"/>
    <d v="2012-04-06T05:00:00"/>
    <x v="0"/>
    <n v="2012"/>
  </r>
  <r>
    <n v="143"/>
    <x v="143"/>
    <s v="Implemented discrete secured line"/>
    <n v="5400"/>
    <n v="7322"/>
    <x v="1"/>
    <x v="131"/>
    <s v="US"/>
    <s v="USD"/>
    <n v="1277701200"/>
    <n v="1279429200"/>
    <b v="0"/>
    <b v="0"/>
    <s v="music/indie rock"/>
    <n v="136"/>
    <n v="104.6"/>
    <s v="music"/>
    <x v="7"/>
    <d v="2010-06-28T05:00:00"/>
    <x v="0"/>
    <n v="2010"/>
  </r>
  <r>
    <n v="144"/>
    <x v="144"/>
    <s v="Multi-lateral actuating installation"/>
    <n v="9000"/>
    <n v="11619"/>
    <x v="1"/>
    <x v="18"/>
    <s v="US"/>
    <s v="USD"/>
    <n v="1560747600"/>
    <n v="1561438800"/>
    <b v="0"/>
    <b v="0"/>
    <s v="theater/plays"/>
    <n v="129"/>
    <n v="86.066666666666663"/>
    <s v="theater"/>
    <x v="3"/>
    <d v="2019-06-17T05:00:00"/>
    <x v="0"/>
    <n v="2019"/>
  </r>
  <r>
    <n v="145"/>
    <x v="145"/>
    <s v="Secured reciprocal array"/>
    <n v="25000"/>
    <n v="59128"/>
    <x v="1"/>
    <x v="132"/>
    <s v="CH"/>
    <s v="CHF"/>
    <n v="1410066000"/>
    <n v="1410498000"/>
    <b v="0"/>
    <b v="0"/>
    <s v="technology/wearables"/>
    <n v="237"/>
    <n v="76.989583333333329"/>
    <s v="technology"/>
    <x v="8"/>
    <d v="2014-09-07T05:00:00"/>
    <x v="0"/>
    <n v="2014"/>
  </r>
  <r>
    <n v="146"/>
    <x v="146"/>
    <s v="Optional bandwidth-monitored middleware"/>
    <n v="8800"/>
    <n v="1518"/>
    <x v="3"/>
    <x v="133"/>
    <s v="US"/>
    <s v="USD"/>
    <n v="1320732000"/>
    <n v="1322460000"/>
    <b v="0"/>
    <b v="0"/>
    <s v="theater/plays"/>
    <n v="17"/>
    <n v="29.764705882352942"/>
    <s v="theater"/>
    <x v="3"/>
    <d v="2011-11-08T06:00:00"/>
    <x v="0"/>
    <n v="2011"/>
  </r>
  <r>
    <n v="147"/>
    <x v="147"/>
    <s v="Upgradable upward-trending workforce"/>
    <n v="8300"/>
    <n v="9337"/>
    <x v="1"/>
    <x v="134"/>
    <s v="US"/>
    <s v="USD"/>
    <n v="1465794000"/>
    <n v="1466312400"/>
    <b v="0"/>
    <b v="1"/>
    <s v="theater/plays"/>
    <n v="112"/>
    <n v="46.91959798994975"/>
    <s v="theater"/>
    <x v="3"/>
    <d v="2016-06-13T05:00:00"/>
    <x v="0"/>
    <n v="2016"/>
  </r>
  <r>
    <n v="148"/>
    <x v="148"/>
    <s v="Upgradable hybrid capability"/>
    <n v="9300"/>
    <n v="11255"/>
    <x v="1"/>
    <x v="37"/>
    <s v="US"/>
    <s v="USD"/>
    <n v="1500958800"/>
    <n v="1501736400"/>
    <b v="0"/>
    <b v="0"/>
    <s v="technology/wearables"/>
    <n v="121"/>
    <n v="105.18691588785046"/>
    <s v="technology"/>
    <x v="8"/>
    <d v="2017-07-25T05:00:00"/>
    <x v="0"/>
    <n v="2017"/>
  </r>
  <r>
    <n v="149"/>
    <x v="149"/>
    <s v="Managed fresh-thinking flexibility"/>
    <n v="6200"/>
    <n v="13632"/>
    <x v="1"/>
    <x v="135"/>
    <s v="US"/>
    <s v="USD"/>
    <n v="1357020000"/>
    <n v="1361512800"/>
    <b v="0"/>
    <b v="0"/>
    <s v="music/indie rock"/>
    <n v="220"/>
    <n v="69.907692307692301"/>
    <s v="music"/>
    <x v="7"/>
    <d v="2013-01-01T06:00:00"/>
    <x v="0"/>
    <n v="2013"/>
  </r>
  <r>
    <n v="150"/>
    <x v="150"/>
    <s v="Networked stable workforce"/>
    <n v="100"/>
    <n v="1"/>
    <x v="0"/>
    <x v="49"/>
    <s v="US"/>
    <s v="USD"/>
    <n v="1544940000"/>
    <n v="1545026400"/>
    <b v="0"/>
    <b v="0"/>
    <s v="music/rock"/>
    <n v="1"/>
    <n v="1"/>
    <s v="music"/>
    <x v="1"/>
    <d v="2018-12-16T06:00:00"/>
    <x v="0"/>
    <n v="2018"/>
  </r>
  <r>
    <n v="151"/>
    <x v="151"/>
    <s v="Customizable intermediate extranet"/>
    <n v="137200"/>
    <n v="88037"/>
    <x v="0"/>
    <x v="50"/>
    <s v="US"/>
    <s v="USD"/>
    <n v="1402290000"/>
    <n v="1406696400"/>
    <b v="0"/>
    <b v="0"/>
    <s v="music/electric music"/>
    <n v="64"/>
    <n v="60.011588275391958"/>
    <s v="music"/>
    <x v="5"/>
    <d v="2014-06-09T05:00:00"/>
    <x v="0"/>
    <n v="2014"/>
  </r>
  <r>
    <n v="152"/>
    <x v="152"/>
    <s v="User-centric fault-tolerant task-force"/>
    <n v="41500"/>
    <n v="175573"/>
    <x v="1"/>
    <x v="136"/>
    <s v="US"/>
    <s v="USD"/>
    <n v="1487311200"/>
    <n v="1487916000"/>
    <b v="0"/>
    <b v="0"/>
    <s v="music/indie rock"/>
    <n v="423"/>
    <n v="52.006220379146917"/>
    <s v="music"/>
    <x v="7"/>
    <d v="2017-02-17T06:00:00"/>
    <x v="0"/>
    <n v="2017"/>
  </r>
  <r>
    <n v="153"/>
    <x v="153"/>
    <s v="Multi-tiered radical definition"/>
    <n v="189400"/>
    <n v="176112"/>
    <x v="0"/>
    <x v="137"/>
    <s v="US"/>
    <s v="USD"/>
    <n v="1350622800"/>
    <n v="1351141200"/>
    <b v="0"/>
    <b v="0"/>
    <s v="theater/plays"/>
    <n v="93"/>
    <n v="31.000176025347649"/>
    <s v="theater"/>
    <x v="3"/>
    <d v="2012-10-19T05:00:00"/>
    <x v="0"/>
    <n v="2012"/>
  </r>
  <r>
    <n v="154"/>
    <x v="154"/>
    <s v="Devolved foreground benchmark"/>
    <n v="171300"/>
    <n v="100650"/>
    <x v="0"/>
    <x v="138"/>
    <s v="US"/>
    <s v="USD"/>
    <n v="1463029200"/>
    <n v="1465016400"/>
    <b v="0"/>
    <b v="1"/>
    <s v="music/indie rock"/>
    <n v="59"/>
    <n v="95.042492917847028"/>
    <s v="music"/>
    <x v="7"/>
    <d v="2016-05-12T05:00:00"/>
    <x v="0"/>
    <n v="2016"/>
  </r>
  <r>
    <n v="155"/>
    <x v="155"/>
    <s v="Distributed eco-centric methodology"/>
    <n v="139500"/>
    <n v="90706"/>
    <x v="0"/>
    <x v="139"/>
    <s v="US"/>
    <s v="USD"/>
    <n v="1269493200"/>
    <n v="1270789200"/>
    <b v="0"/>
    <b v="0"/>
    <s v="theater/plays"/>
    <n v="65"/>
    <n v="75.968174204355108"/>
    <s v="theater"/>
    <x v="3"/>
    <d v="2010-03-25T05:00:00"/>
    <x v="0"/>
    <n v="2010"/>
  </r>
  <r>
    <n v="156"/>
    <x v="156"/>
    <s v="Streamlined encompassing encryption"/>
    <n v="36400"/>
    <n v="26914"/>
    <x v="3"/>
    <x v="140"/>
    <s v="AU"/>
    <s v="AUD"/>
    <n v="1570251600"/>
    <n v="1572325200"/>
    <b v="0"/>
    <b v="0"/>
    <s v="music/rock"/>
    <n v="74"/>
    <n v="71.013192612137203"/>
    <s v="music"/>
    <x v="1"/>
    <d v="2019-10-05T05:00:00"/>
    <x v="0"/>
    <n v="2019"/>
  </r>
  <r>
    <n v="157"/>
    <x v="157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n v="53"/>
    <n v="73.733333333333334"/>
    <s v="photography"/>
    <x v="14"/>
    <d v="2013-12-30T06:00:00"/>
    <x v="0"/>
    <n v="2013"/>
  </r>
  <r>
    <n v="158"/>
    <x v="158"/>
    <s v="Ergonomic fresh-thinking installation"/>
    <n v="2100"/>
    <n v="4640"/>
    <x v="1"/>
    <x v="142"/>
    <s v="US"/>
    <s v="USD"/>
    <n v="1449554400"/>
    <n v="1449640800"/>
    <b v="0"/>
    <b v="0"/>
    <s v="music/rock"/>
    <n v="221"/>
    <n v="113.17073170731707"/>
    <s v="music"/>
    <x v="1"/>
    <d v="2015-12-08T06:00:00"/>
    <x v="0"/>
    <n v="2015"/>
  </r>
  <r>
    <n v="159"/>
    <x v="159"/>
    <s v="Robust explicit hardware"/>
    <n v="191200"/>
    <n v="191222"/>
    <x v="1"/>
    <x v="143"/>
    <s v="US"/>
    <s v="USD"/>
    <n v="1553662800"/>
    <n v="1555218000"/>
    <b v="0"/>
    <b v="1"/>
    <s v="theater/plays"/>
    <n v="100"/>
    <n v="105.00933552992861"/>
    <s v="theater"/>
    <x v="3"/>
    <d v="2019-03-27T05:00:00"/>
    <x v="0"/>
    <n v="2019"/>
  </r>
  <r>
    <n v="160"/>
    <x v="160"/>
    <s v="Stand-alone actuating support"/>
    <n v="8000"/>
    <n v="12985"/>
    <x v="1"/>
    <x v="55"/>
    <s v="US"/>
    <s v="USD"/>
    <n v="1556341200"/>
    <n v="1557723600"/>
    <b v="0"/>
    <b v="0"/>
    <s v="technology/wearables"/>
    <n v="162"/>
    <n v="79.176829268292678"/>
    <s v="technology"/>
    <x v="8"/>
    <d v="2019-04-27T05:00:00"/>
    <x v="0"/>
    <n v="2019"/>
  </r>
  <r>
    <n v="161"/>
    <x v="161"/>
    <s v="Cross-platform methodical process improvement"/>
    <n v="5500"/>
    <n v="4300"/>
    <x v="0"/>
    <x v="51"/>
    <s v="US"/>
    <s v="USD"/>
    <n v="1442984400"/>
    <n v="1443502800"/>
    <b v="0"/>
    <b v="1"/>
    <s v="technology/web"/>
    <n v="78"/>
    <n v="57.333333333333336"/>
    <s v="technology"/>
    <x v="2"/>
    <d v="2015-09-23T05:00:00"/>
    <x v="0"/>
    <n v="2015"/>
  </r>
  <r>
    <n v="162"/>
    <x v="162"/>
    <s v="Extended bottom-line open architecture"/>
    <n v="6100"/>
    <n v="9134"/>
    <x v="1"/>
    <x v="144"/>
    <s v="CH"/>
    <s v="CHF"/>
    <n v="1544248800"/>
    <n v="1546840800"/>
    <b v="0"/>
    <b v="0"/>
    <s v="music/rock"/>
    <n v="150"/>
    <n v="58.178343949044589"/>
    <s v="music"/>
    <x v="1"/>
    <d v="2018-12-08T06:00:00"/>
    <x v="0"/>
    <n v="2018"/>
  </r>
  <r>
    <n v="163"/>
    <x v="163"/>
    <s v="Extended reciprocal circuit"/>
    <n v="3500"/>
    <n v="8864"/>
    <x v="1"/>
    <x v="67"/>
    <s v="US"/>
    <s v="USD"/>
    <n v="1508475600"/>
    <n v="1512712800"/>
    <b v="0"/>
    <b v="1"/>
    <s v="photography/photography books"/>
    <n v="253"/>
    <n v="36.032520325203251"/>
    <s v="photography"/>
    <x v="14"/>
    <d v="2017-10-20T05:00:00"/>
    <x v="0"/>
    <n v="2017"/>
  </r>
  <r>
    <n v="164"/>
    <x v="164"/>
    <s v="Polarized human-resource protocol"/>
    <n v="150500"/>
    <n v="150755"/>
    <x v="1"/>
    <x v="20"/>
    <s v="US"/>
    <s v="USD"/>
    <n v="1507438800"/>
    <n v="1507525200"/>
    <b v="0"/>
    <b v="0"/>
    <s v="theater/plays"/>
    <n v="100"/>
    <n v="107.99068767908309"/>
    <s v="theater"/>
    <x v="3"/>
    <d v="2017-10-08T05:00:00"/>
    <x v="0"/>
    <n v="2017"/>
  </r>
  <r>
    <n v="165"/>
    <x v="165"/>
    <s v="Synergized radical product"/>
    <n v="90400"/>
    <n v="110279"/>
    <x v="1"/>
    <x v="145"/>
    <s v="US"/>
    <s v="USD"/>
    <n v="1501563600"/>
    <n v="1504328400"/>
    <b v="0"/>
    <b v="0"/>
    <s v="technology/web"/>
    <n v="122"/>
    <n v="44.005985634477256"/>
    <s v="technology"/>
    <x v="2"/>
    <d v="2017-08-01T05:00:00"/>
    <x v="0"/>
    <n v="2017"/>
  </r>
  <r>
    <n v="166"/>
    <x v="166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n v="137"/>
    <n v="55.077868852459019"/>
    <s v="photography"/>
    <x v="14"/>
    <d v="2010-12-22T06:00:00"/>
    <x v="0"/>
    <n v="2010"/>
  </r>
  <r>
    <n v="167"/>
    <x v="167"/>
    <s v="Robust content-based emulation"/>
    <n v="2600"/>
    <n v="10804"/>
    <x v="1"/>
    <x v="147"/>
    <s v="AU"/>
    <s v="AUD"/>
    <n v="1370840400"/>
    <n v="1371704400"/>
    <b v="0"/>
    <b v="0"/>
    <s v="theater/plays"/>
    <n v="416"/>
    <n v="74"/>
    <s v="theater"/>
    <x v="3"/>
    <d v="2013-06-10T05:00:00"/>
    <x v="0"/>
    <n v="2013"/>
  </r>
  <r>
    <n v="168"/>
    <x v="168"/>
    <s v="Ergonomic uniform open system"/>
    <n v="128100"/>
    <n v="40107"/>
    <x v="0"/>
    <x v="148"/>
    <s v="DK"/>
    <s v="DKK"/>
    <n v="1550815200"/>
    <n v="1552798800"/>
    <b v="0"/>
    <b v="1"/>
    <s v="music/indie rock"/>
    <n v="31"/>
    <n v="41.996858638743454"/>
    <s v="music"/>
    <x v="7"/>
    <d v="2019-02-22T06:00:00"/>
    <x v="0"/>
    <n v="2019"/>
  </r>
  <r>
    <n v="169"/>
    <x v="169"/>
    <s v="Profit-focused modular product"/>
    <n v="23300"/>
    <n v="98811"/>
    <x v="1"/>
    <x v="149"/>
    <s v="US"/>
    <s v="USD"/>
    <n v="1339909200"/>
    <n v="1342328400"/>
    <b v="0"/>
    <b v="1"/>
    <s v="film &amp; video/shorts"/>
    <n v="424"/>
    <n v="77.988161010260455"/>
    <s v="film &amp; video"/>
    <x v="12"/>
    <d v="2012-06-17T05:00:00"/>
    <x v="0"/>
    <n v="2012"/>
  </r>
  <r>
    <n v="170"/>
    <x v="170"/>
    <s v="Mandatory mobile product"/>
    <n v="188100"/>
    <n v="5528"/>
    <x v="0"/>
    <x v="109"/>
    <s v="US"/>
    <s v="USD"/>
    <n v="1501736400"/>
    <n v="1502341200"/>
    <b v="0"/>
    <b v="0"/>
    <s v="music/indie rock"/>
    <n v="3"/>
    <n v="82.507462686567166"/>
    <s v="music"/>
    <x v="7"/>
    <d v="2017-08-03T05:00:00"/>
    <x v="0"/>
    <n v="2017"/>
  </r>
  <r>
    <n v="171"/>
    <x v="171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n v="11"/>
    <n v="104.2"/>
    <s v="publishing"/>
    <x v="18"/>
    <d v="2014-03-20T05:00:00"/>
    <x v="0"/>
    <n v="2014"/>
  </r>
  <r>
    <n v="172"/>
    <x v="172"/>
    <s v="Centralized national firmware"/>
    <n v="800"/>
    <n v="663"/>
    <x v="0"/>
    <x v="150"/>
    <s v="US"/>
    <s v="USD"/>
    <n v="1405746000"/>
    <n v="1407042000"/>
    <b v="0"/>
    <b v="1"/>
    <s v="film &amp; video/documentary"/>
    <n v="83"/>
    <n v="25.5"/>
    <s v="film &amp; video"/>
    <x v="4"/>
    <d v="2014-07-19T05:00:00"/>
    <x v="0"/>
    <n v="2014"/>
  </r>
  <r>
    <n v="173"/>
    <x v="173"/>
    <s v="Cross-group 4thgeneration middleware"/>
    <n v="96700"/>
    <n v="157635"/>
    <x v="1"/>
    <x v="151"/>
    <s v="US"/>
    <s v="USD"/>
    <n v="1368853200"/>
    <n v="1369371600"/>
    <b v="0"/>
    <b v="0"/>
    <s v="theater/plays"/>
    <n v="163"/>
    <n v="100.98334401024984"/>
    <s v="theater"/>
    <x v="3"/>
    <d v="2013-05-18T05:00:00"/>
    <x v="0"/>
    <n v="2013"/>
  </r>
  <r>
    <n v="174"/>
    <x v="174"/>
    <s v="Pre-emptive scalable access"/>
    <n v="600"/>
    <n v="5368"/>
    <x v="1"/>
    <x v="44"/>
    <s v="US"/>
    <s v="USD"/>
    <n v="1444021200"/>
    <n v="1444107600"/>
    <b v="0"/>
    <b v="1"/>
    <s v="technology/wearables"/>
    <n v="895"/>
    <n v="111.83333333333333"/>
    <s v="technology"/>
    <x v="8"/>
    <d v="2015-10-05T05:00:00"/>
    <x v="0"/>
    <n v="2015"/>
  </r>
  <r>
    <n v="175"/>
    <x v="175"/>
    <s v="Sharable intangible migration"/>
    <n v="181200"/>
    <n v="47459"/>
    <x v="0"/>
    <x v="152"/>
    <s v="US"/>
    <s v="USD"/>
    <n v="1472619600"/>
    <n v="1474261200"/>
    <b v="0"/>
    <b v="0"/>
    <s v="theater/plays"/>
    <n v="26"/>
    <n v="41.999115044247787"/>
    <s v="theater"/>
    <x v="3"/>
    <d v="2016-08-31T05:00:00"/>
    <x v="0"/>
    <n v="2016"/>
  </r>
  <r>
    <n v="176"/>
    <x v="176"/>
    <s v="Proactive scalable Graphical User Interface"/>
    <n v="115000"/>
    <n v="86060"/>
    <x v="0"/>
    <x v="153"/>
    <s v="US"/>
    <s v="USD"/>
    <n v="1472878800"/>
    <n v="1473656400"/>
    <b v="0"/>
    <b v="0"/>
    <s v="theater/plays"/>
    <n v="75"/>
    <n v="110.05115089514067"/>
    <s v="theater"/>
    <x v="3"/>
    <d v="2016-09-03T05:00:00"/>
    <x v="0"/>
    <n v="2016"/>
  </r>
  <r>
    <n v="177"/>
    <x v="177"/>
    <s v="Digitized solution-oriented product"/>
    <n v="38800"/>
    <n v="161593"/>
    <x v="1"/>
    <x v="154"/>
    <s v="US"/>
    <s v="USD"/>
    <n v="1289800800"/>
    <n v="1291960800"/>
    <b v="0"/>
    <b v="0"/>
    <s v="theater/plays"/>
    <n v="416"/>
    <n v="58.997079225994888"/>
    <s v="theater"/>
    <x v="3"/>
    <d v="2010-11-15T06:00:00"/>
    <x v="0"/>
    <n v="2010"/>
  </r>
  <r>
    <n v="178"/>
    <x v="178"/>
    <s v="Triple-buffered cohesive structure"/>
    <n v="7200"/>
    <n v="6927"/>
    <x v="0"/>
    <x v="155"/>
    <s v="US"/>
    <s v="USD"/>
    <n v="1505970000"/>
    <n v="1506747600"/>
    <b v="0"/>
    <b v="0"/>
    <s v="food/food trucks"/>
    <n v="96"/>
    <n v="32.985714285714288"/>
    <s v="food"/>
    <x v="0"/>
    <d v="2017-09-21T05:00:00"/>
    <x v="0"/>
    <n v="2017"/>
  </r>
  <r>
    <n v="179"/>
    <x v="179"/>
    <s v="Realigned human-resource orchestration"/>
    <n v="44500"/>
    <n v="159185"/>
    <x v="1"/>
    <x v="156"/>
    <s v="CA"/>
    <s v="CAD"/>
    <n v="1363496400"/>
    <n v="1363582800"/>
    <b v="0"/>
    <b v="1"/>
    <s v="theater/plays"/>
    <n v="358"/>
    <n v="45.005654509471306"/>
    <s v="theater"/>
    <x v="3"/>
    <d v="2013-03-17T05:00:00"/>
    <x v="0"/>
    <n v="2013"/>
  </r>
  <r>
    <n v="180"/>
    <x v="180"/>
    <s v="Optional clear-thinking software"/>
    <n v="56000"/>
    <n v="172736"/>
    <x v="1"/>
    <x v="157"/>
    <s v="AU"/>
    <s v="AUD"/>
    <n v="1269234000"/>
    <n v="1269666000"/>
    <b v="0"/>
    <b v="0"/>
    <s v="technology/wearables"/>
    <n v="308"/>
    <n v="81.98196487897485"/>
    <s v="technology"/>
    <x v="8"/>
    <d v="2010-03-22T05:00:00"/>
    <x v="0"/>
    <n v="2010"/>
  </r>
  <r>
    <n v="181"/>
    <x v="181"/>
    <s v="Centralized global approach"/>
    <n v="8600"/>
    <n v="5315"/>
    <x v="0"/>
    <x v="158"/>
    <s v="US"/>
    <s v="USD"/>
    <n v="1507093200"/>
    <n v="1508648400"/>
    <b v="0"/>
    <b v="0"/>
    <s v="technology/web"/>
    <n v="62"/>
    <n v="39.080882352941174"/>
    <s v="technology"/>
    <x v="2"/>
    <d v="2017-10-04T05:00:00"/>
    <x v="0"/>
    <n v="2017"/>
  </r>
  <r>
    <n v="182"/>
    <x v="182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n v="722"/>
    <n v="58.996383363471971"/>
    <s v="theater"/>
    <x v="3"/>
    <d v="2019-06-15T05:00:00"/>
    <x v="0"/>
    <n v="2019"/>
  </r>
  <r>
    <n v="183"/>
    <x v="183"/>
    <s v="Pre-emptive bandwidth-monitored instruction set"/>
    <n v="5100"/>
    <n v="3525"/>
    <x v="0"/>
    <x v="99"/>
    <s v="CA"/>
    <s v="CAD"/>
    <n v="1284008400"/>
    <n v="1285131600"/>
    <b v="0"/>
    <b v="0"/>
    <s v="music/rock"/>
    <n v="69"/>
    <n v="40.988372093023258"/>
    <s v="music"/>
    <x v="1"/>
    <d v="2010-09-09T05:00:00"/>
    <x v="0"/>
    <n v="2010"/>
  </r>
  <r>
    <n v="184"/>
    <x v="184"/>
    <s v="Adaptive asynchronous emulation"/>
    <n v="3600"/>
    <n v="10550"/>
    <x v="1"/>
    <x v="160"/>
    <s v="US"/>
    <s v="USD"/>
    <n v="1556859600"/>
    <n v="1556946000"/>
    <b v="0"/>
    <b v="0"/>
    <s v="theater/plays"/>
    <n v="293"/>
    <n v="31.029411764705884"/>
    <s v="theater"/>
    <x v="3"/>
    <d v="2019-05-03T05:00:00"/>
    <x v="0"/>
    <n v="2019"/>
  </r>
  <r>
    <n v="185"/>
    <x v="185"/>
    <s v="Innovative actuating conglomeration"/>
    <n v="1000"/>
    <n v="718"/>
    <x v="0"/>
    <x v="161"/>
    <s v="US"/>
    <s v="USD"/>
    <n v="1526187600"/>
    <n v="1527138000"/>
    <b v="0"/>
    <b v="0"/>
    <s v="film &amp; video/television"/>
    <n v="72"/>
    <n v="37.789473684210527"/>
    <s v="film &amp; video"/>
    <x v="19"/>
    <d v="2018-05-13T05:00:00"/>
    <x v="0"/>
    <n v="2018"/>
  </r>
  <r>
    <n v="186"/>
    <x v="186"/>
    <s v="Grass-roots foreground policy"/>
    <n v="88800"/>
    <n v="28358"/>
    <x v="0"/>
    <x v="162"/>
    <s v="US"/>
    <s v="USD"/>
    <n v="1400821200"/>
    <n v="1402117200"/>
    <b v="0"/>
    <b v="0"/>
    <s v="theater/plays"/>
    <n v="32"/>
    <n v="32.006772009029348"/>
    <s v="theater"/>
    <x v="3"/>
    <d v="2014-05-23T05:00:00"/>
    <x v="0"/>
    <n v="2014"/>
  </r>
  <r>
    <n v="187"/>
    <x v="187"/>
    <s v="Horizontal transitional paradigm"/>
    <n v="60200"/>
    <n v="138384"/>
    <x v="1"/>
    <x v="163"/>
    <s v="CA"/>
    <s v="CAD"/>
    <n v="1361599200"/>
    <n v="1364014800"/>
    <b v="0"/>
    <b v="1"/>
    <s v="film &amp; video/shorts"/>
    <n v="230"/>
    <n v="95.966712898751737"/>
    <s v="film &amp; video"/>
    <x v="12"/>
    <d v="2013-02-23T06:00:00"/>
    <x v="0"/>
    <n v="2013"/>
  </r>
  <r>
    <n v="188"/>
    <x v="188"/>
    <s v="Networked didactic info-mediaries"/>
    <n v="8200"/>
    <n v="2625"/>
    <x v="0"/>
    <x v="164"/>
    <s v="IT"/>
    <s v="EUR"/>
    <n v="1417500000"/>
    <n v="1417586400"/>
    <b v="0"/>
    <b v="0"/>
    <s v="theater/plays"/>
    <n v="32"/>
    <n v="75"/>
    <s v="theater"/>
    <x v="3"/>
    <d v="2014-12-02T06:00:00"/>
    <x v="0"/>
    <n v="2014"/>
  </r>
  <r>
    <n v="189"/>
    <x v="189"/>
    <s v="Switchable contextually-based access"/>
    <n v="191300"/>
    <n v="45004"/>
    <x v="3"/>
    <x v="165"/>
    <s v="US"/>
    <s v="USD"/>
    <n v="1457071200"/>
    <n v="1457071200"/>
    <b v="0"/>
    <b v="0"/>
    <s v="theater/plays"/>
    <n v="24"/>
    <n v="102.0498866213152"/>
    <s v="theater"/>
    <x v="3"/>
    <d v="2016-03-04T06:00:00"/>
    <x v="0"/>
    <n v="2016"/>
  </r>
  <r>
    <n v="190"/>
    <x v="190"/>
    <s v="Up-sized dynamic throughput"/>
    <n v="3700"/>
    <n v="2538"/>
    <x v="0"/>
    <x v="3"/>
    <s v="US"/>
    <s v="USD"/>
    <n v="1370322000"/>
    <n v="1370408400"/>
    <b v="0"/>
    <b v="1"/>
    <s v="theater/plays"/>
    <n v="69"/>
    <n v="105.75"/>
    <s v="theater"/>
    <x v="3"/>
    <d v="2013-06-04T05:00:00"/>
    <x v="0"/>
    <n v="2013"/>
  </r>
  <r>
    <n v="191"/>
    <x v="191"/>
    <s v="Mandatory reciprocal superstructure"/>
    <n v="8400"/>
    <n v="3188"/>
    <x v="0"/>
    <x v="99"/>
    <s v="IT"/>
    <s v="EUR"/>
    <n v="1552366800"/>
    <n v="1552626000"/>
    <b v="0"/>
    <b v="0"/>
    <s v="theater/plays"/>
    <n v="38"/>
    <n v="37.069767441860463"/>
    <s v="theater"/>
    <x v="3"/>
    <d v="2019-03-12T05:00:00"/>
    <x v="0"/>
    <n v="2019"/>
  </r>
  <r>
    <n v="192"/>
    <x v="192"/>
    <s v="Upgradable 4thgeneration productivity"/>
    <n v="42600"/>
    <n v="8517"/>
    <x v="0"/>
    <x v="166"/>
    <s v="US"/>
    <s v="USD"/>
    <n v="1403845200"/>
    <n v="1404190800"/>
    <b v="0"/>
    <b v="0"/>
    <s v="music/rock"/>
    <n v="20"/>
    <n v="35.049382716049379"/>
    <s v="music"/>
    <x v="1"/>
    <d v="2014-06-27T05:00:00"/>
    <x v="0"/>
    <n v="2014"/>
  </r>
  <r>
    <n v="193"/>
    <x v="193"/>
    <s v="Progressive discrete hub"/>
    <n v="6600"/>
    <n v="3012"/>
    <x v="0"/>
    <x v="167"/>
    <s v="US"/>
    <s v="USD"/>
    <n v="1523163600"/>
    <n v="1523509200"/>
    <b v="1"/>
    <b v="0"/>
    <s v="music/indie rock"/>
    <n v="46"/>
    <n v="46.338461538461537"/>
    <s v="music"/>
    <x v="7"/>
    <d v="2018-04-08T05:00:00"/>
    <x v="0"/>
    <n v="2018"/>
  </r>
  <r>
    <n v="194"/>
    <x v="194"/>
    <s v="Assimilated multi-tasking archive"/>
    <n v="7100"/>
    <n v="8716"/>
    <x v="1"/>
    <x v="105"/>
    <s v="US"/>
    <s v="USD"/>
    <n v="1442206800"/>
    <n v="1443589200"/>
    <b v="0"/>
    <b v="0"/>
    <s v="music/metal"/>
    <n v="123"/>
    <n v="69.174603174603178"/>
    <s v="music"/>
    <x v="16"/>
    <d v="2015-09-14T05:00:00"/>
    <x v="0"/>
    <n v="2015"/>
  </r>
  <r>
    <n v="195"/>
    <x v="195"/>
    <s v="Upgradable high-level solution"/>
    <n v="15800"/>
    <n v="57157"/>
    <x v="1"/>
    <x v="168"/>
    <s v="US"/>
    <s v="USD"/>
    <n v="1532840400"/>
    <n v="1533445200"/>
    <b v="0"/>
    <b v="0"/>
    <s v="music/electric music"/>
    <n v="362"/>
    <n v="109.07824427480917"/>
    <s v="music"/>
    <x v="5"/>
    <d v="2018-07-29T05:00:00"/>
    <x v="0"/>
    <n v="2018"/>
  </r>
  <r>
    <n v="196"/>
    <x v="196"/>
    <s v="Organic bandwidth-monitored frame"/>
    <n v="8200"/>
    <n v="5178"/>
    <x v="0"/>
    <x v="16"/>
    <s v="DK"/>
    <s v="DKK"/>
    <n v="1472878800"/>
    <n v="1474520400"/>
    <b v="0"/>
    <b v="0"/>
    <s v="technology/wearables"/>
    <n v="63"/>
    <n v="51.78"/>
    <s v="technology"/>
    <x v="8"/>
    <d v="2016-09-03T05:00:00"/>
    <x v="0"/>
    <n v="2016"/>
  </r>
  <r>
    <n v="197"/>
    <x v="197"/>
    <s v="Business-focused logistical framework"/>
    <n v="54700"/>
    <n v="163118"/>
    <x v="1"/>
    <x v="169"/>
    <s v="US"/>
    <s v="USD"/>
    <n v="1498194000"/>
    <n v="1499403600"/>
    <b v="0"/>
    <b v="0"/>
    <s v="film &amp; video/drama"/>
    <n v="298"/>
    <n v="82.010055304172951"/>
    <s v="film &amp; video"/>
    <x v="6"/>
    <d v="2017-06-23T05:00:00"/>
    <x v="0"/>
    <n v="2017"/>
  </r>
  <r>
    <n v="198"/>
    <x v="198"/>
    <s v="Universal multi-state capability"/>
    <n v="63200"/>
    <n v="6041"/>
    <x v="0"/>
    <x v="170"/>
    <s v="US"/>
    <s v="USD"/>
    <n v="1281070800"/>
    <n v="1283576400"/>
    <b v="0"/>
    <b v="0"/>
    <s v="music/electric music"/>
    <n v="10"/>
    <n v="35.958333333333336"/>
    <s v="music"/>
    <x v="5"/>
    <d v="2010-08-06T05:00:00"/>
    <x v="0"/>
    <n v="2010"/>
  </r>
  <r>
    <n v="199"/>
    <x v="199"/>
    <s v="Digitized reciprocal infrastructure"/>
    <n v="1800"/>
    <n v="968"/>
    <x v="0"/>
    <x v="171"/>
    <s v="US"/>
    <s v="USD"/>
    <n v="1436245200"/>
    <n v="1436590800"/>
    <b v="0"/>
    <b v="0"/>
    <s v="music/rock"/>
    <n v="54"/>
    <n v="74.461538461538467"/>
    <s v="music"/>
    <x v="1"/>
    <d v="2015-07-07T05:00:00"/>
    <x v="0"/>
    <n v="2015"/>
  </r>
  <r>
    <n v="200"/>
    <x v="200"/>
    <s v="Reduced dedicated capability"/>
    <n v="100"/>
    <n v="2"/>
    <x v="0"/>
    <x v="49"/>
    <s v="CA"/>
    <s v="CAD"/>
    <n v="1269493200"/>
    <n v="1270443600"/>
    <b v="0"/>
    <b v="0"/>
    <s v="theater/plays"/>
    <n v="2"/>
    <n v="2"/>
    <s v="theater"/>
    <x v="3"/>
    <d v="2010-03-25T05:00:00"/>
    <x v="0"/>
    <n v="2010"/>
  </r>
  <r>
    <n v="201"/>
    <x v="201"/>
    <s v="Cross-platform bi-directional workforce"/>
    <n v="2100"/>
    <n v="14305"/>
    <x v="1"/>
    <x v="144"/>
    <s v="US"/>
    <s v="USD"/>
    <n v="1406264400"/>
    <n v="1407819600"/>
    <b v="0"/>
    <b v="0"/>
    <s v="technology/web"/>
    <n v="681"/>
    <n v="91.114649681528661"/>
    <s v="technology"/>
    <x v="2"/>
    <d v="2014-07-25T05:00:00"/>
    <x v="0"/>
    <n v="2014"/>
  </r>
  <r>
    <n v="202"/>
    <x v="202"/>
    <s v="Upgradable scalable methodology"/>
    <n v="8300"/>
    <n v="6543"/>
    <x v="3"/>
    <x v="172"/>
    <s v="US"/>
    <s v="USD"/>
    <n v="1317531600"/>
    <n v="1317877200"/>
    <b v="0"/>
    <b v="0"/>
    <s v="food/food trucks"/>
    <n v="79"/>
    <n v="79.792682926829272"/>
    <s v="food"/>
    <x v="0"/>
    <d v="2011-10-02T05:00:00"/>
    <x v="0"/>
    <n v="2011"/>
  </r>
  <r>
    <n v="203"/>
    <x v="203"/>
    <s v="Customer-focused client-server service-desk"/>
    <n v="143900"/>
    <n v="193413"/>
    <x v="1"/>
    <x v="173"/>
    <s v="AU"/>
    <s v="AUD"/>
    <n v="1484632800"/>
    <n v="1484805600"/>
    <b v="0"/>
    <b v="0"/>
    <s v="theater/plays"/>
    <n v="134"/>
    <n v="42.999777678968428"/>
    <s v="theater"/>
    <x v="3"/>
    <d v="2017-01-17T06:00:00"/>
    <x v="0"/>
    <n v="2017"/>
  </r>
  <r>
    <n v="204"/>
    <x v="204"/>
    <s v="Mandatory multimedia leverage"/>
    <n v="75000"/>
    <n v="2529"/>
    <x v="0"/>
    <x v="174"/>
    <s v="US"/>
    <s v="USD"/>
    <n v="1301806800"/>
    <n v="1302670800"/>
    <b v="0"/>
    <b v="0"/>
    <s v="music/jazz"/>
    <n v="3"/>
    <n v="63.225000000000001"/>
    <s v="music"/>
    <x v="17"/>
    <d v="2011-04-03T05:00:00"/>
    <x v="0"/>
    <n v="2011"/>
  </r>
  <r>
    <n v="205"/>
    <x v="205"/>
    <s v="Focused analyzing circuit"/>
    <n v="1300"/>
    <n v="5614"/>
    <x v="1"/>
    <x v="175"/>
    <s v="US"/>
    <s v="USD"/>
    <n v="1539752400"/>
    <n v="1540789200"/>
    <b v="1"/>
    <b v="0"/>
    <s v="theater/plays"/>
    <n v="432"/>
    <n v="70.174999999999997"/>
    <s v="theater"/>
    <x v="3"/>
    <d v="2018-10-17T05:00:00"/>
    <x v="0"/>
    <n v="2018"/>
  </r>
  <r>
    <n v="206"/>
    <x v="206"/>
    <s v="Fundamental grid-enabled strategy"/>
    <n v="9000"/>
    <n v="3496"/>
    <x v="3"/>
    <x v="176"/>
    <s v="US"/>
    <s v="USD"/>
    <n v="1267250400"/>
    <n v="1268028000"/>
    <b v="0"/>
    <b v="0"/>
    <s v="publishing/fiction"/>
    <n v="39"/>
    <n v="61.333333333333336"/>
    <s v="publishing"/>
    <x v="13"/>
    <d v="2010-02-27T06:00:00"/>
    <x v="0"/>
    <n v="2010"/>
  </r>
  <r>
    <n v="207"/>
    <x v="207"/>
    <s v="Digitized 5thgeneration knowledgebase"/>
    <n v="1000"/>
    <n v="4257"/>
    <x v="1"/>
    <x v="177"/>
    <s v="US"/>
    <s v="USD"/>
    <n v="1535432400"/>
    <n v="1537160400"/>
    <b v="0"/>
    <b v="1"/>
    <s v="music/rock"/>
    <n v="426"/>
    <n v="99"/>
    <s v="music"/>
    <x v="1"/>
    <d v="2018-08-28T05:00:00"/>
    <x v="0"/>
    <n v="2018"/>
  </r>
  <r>
    <n v="208"/>
    <x v="208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n v="101"/>
    <n v="96.984900146127615"/>
    <s v="film &amp; video"/>
    <x v="4"/>
    <d v="2017-11-09T06:00:00"/>
    <x v="0"/>
    <n v="2017"/>
  </r>
  <r>
    <n v="209"/>
    <x v="209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n v="21"/>
    <n v="51.004950495049506"/>
    <s v="film &amp; video"/>
    <x v="4"/>
    <d v="2016-05-06T05:00:00"/>
    <x v="0"/>
    <n v="2016"/>
  </r>
  <r>
    <n v="210"/>
    <x v="210"/>
    <s v="Synergistic tertiary time-frame"/>
    <n v="9400"/>
    <n v="6338"/>
    <x v="0"/>
    <x v="31"/>
    <s v="DK"/>
    <s v="DKK"/>
    <n v="1488520800"/>
    <n v="1490850000"/>
    <b v="0"/>
    <b v="0"/>
    <s v="film &amp; video/science fiction"/>
    <n v="67"/>
    <n v="28.044247787610619"/>
    <s v="film &amp; video"/>
    <x v="22"/>
    <d v="2017-03-03T06:00:00"/>
    <x v="0"/>
    <n v="2017"/>
  </r>
  <r>
    <n v="211"/>
    <x v="211"/>
    <s v="Customer-focused impactful benchmark"/>
    <n v="104400"/>
    <n v="99100"/>
    <x v="0"/>
    <x v="180"/>
    <s v="US"/>
    <s v="USD"/>
    <n v="1377579600"/>
    <n v="1379653200"/>
    <b v="0"/>
    <b v="0"/>
    <s v="theater/plays"/>
    <n v="95"/>
    <n v="60.984615384615381"/>
    <s v="theater"/>
    <x v="3"/>
    <d v="2013-08-27T05:00:00"/>
    <x v="0"/>
    <n v="2013"/>
  </r>
  <r>
    <n v="212"/>
    <x v="212"/>
    <s v="Profound next generation infrastructure"/>
    <n v="8100"/>
    <n v="12300"/>
    <x v="1"/>
    <x v="170"/>
    <s v="US"/>
    <s v="USD"/>
    <n v="1576389600"/>
    <n v="1580364000"/>
    <b v="0"/>
    <b v="0"/>
    <s v="theater/plays"/>
    <n v="152"/>
    <n v="73.214285714285708"/>
    <s v="theater"/>
    <x v="3"/>
    <d v="2019-12-15T06:00:00"/>
    <x v="0"/>
    <n v="2019"/>
  </r>
  <r>
    <n v="213"/>
    <x v="213"/>
    <s v="Face-to-face encompassing info-mediaries"/>
    <n v="87900"/>
    <n v="171549"/>
    <x v="1"/>
    <x v="181"/>
    <s v="US"/>
    <s v="USD"/>
    <n v="1289019600"/>
    <n v="1289714400"/>
    <b v="0"/>
    <b v="1"/>
    <s v="music/indie rock"/>
    <n v="195"/>
    <n v="39.997435299603637"/>
    <s v="music"/>
    <x v="7"/>
    <d v="2010-11-06T05:00:00"/>
    <x v="0"/>
    <n v="2010"/>
  </r>
  <r>
    <n v="214"/>
    <x v="214"/>
    <s v="Open-source fresh-thinking policy"/>
    <n v="1400"/>
    <n v="14324"/>
    <x v="1"/>
    <x v="34"/>
    <s v="US"/>
    <s v="USD"/>
    <n v="1282194000"/>
    <n v="1282712400"/>
    <b v="0"/>
    <b v="0"/>
    <s v="music/rock"/>
    <n v="1023"/>
    <n v="86.812121212121212"/>
    <s v="music"/>
    <x v="1"/>
    <d v="2010-08-19T05:00:00"/>
    <x v="0"/>
    <n v="2010"/>
  </r>
  <r>
    <n v="215"/>
    <x v="215"/>
    <s v="Extended 24/7 implementation"/>
    <n v="156800"/>
    <n v="6024"/>
    <x v="0"/>
    <x v="182"/>
    <s v="US"/>
    <s v="USD"/>
    <n v="1550037600"/>
    <n v="1550210400"/>
    <b v="0"/>
    <b v="0"/>
    <s v="theater/plays"/>
    <n v="4"/>
    <n v="42.125874125874127"/>
    <s v="theater"/>
    <x v="3"/>
    <d v="2019-02-13T06:00:00"/>
    <x v="0"/>
    <n v="2019"/>
  </r>
  <r>
    <n v="216"/>
    <x v="216"/>
    <s v="Organic dynamic algorithm"/>
    <n v="121700"/>
    <n v="188721"/>
    <x v="1"/>
    <x v="183"/>
    <s v="US"/>
    <s v="USD"/>
    <n v="1321941600"/>
    <n v="1322114400"/>
    <b v="0"/>
    <b v="0"/>
    <s v="theater/plays"/>
    <n v="155"/>
    <n v="103.97851239669421"/>
    <s v="theater"/>
    <x v="3"/>
    <d v="2011-11-22T06:00:00"/>
    <x v="0"/>
    <n v="2011"/>
  </r>
  <r>
    <n v="217"/>
    <x v="217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n v="45"/>
    <n v="62.003211991434689"/>
    <s v="film &amp; video"/>
    <x v="22"/>
    <d v="2019-04-28T05:00:00"/>
    <x v="0"/>
    <n v="2019"/>
  </r>
  <r>
    <n v="218"/>
    <x v="218"/>
    <s v="Adaptive logistical initiative"/>
    <n v="5700"/>
    <n v="12309"/>
    <x v="1"/>
    <x v="185"/>
    <s v="GB"/>
    <s v="GBP"/>
    <n v="1320991200"/>
    <n v="1323928800"/>
    <b v="0"/>
    <b v="1"/>
    <s v="film &amp; video/shorts"/>
    <n v="216"/>
    <n v="31.005037783375315"/>
    <s v="film &amp; video"/>
    <x v="12"/>
    <d v="2011-11-11T06:00:00"/>
    <x v="0"/>
    <n v="2011"/>
  </r>
  <r>
    <n v="219"/>
    <x v="219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n v="332"/>
    <n v="89.991552956465242"/>
    <s v="film &amp; video"/>
    <x v="10"/>
    <d v="2012-08-16T05:00:00"/>
    <x v="0"/>
    <n v="2012"/>
  </r>
  <r>
    <n v="220"/>
    <x v="220"/>
    <s v="Focused composite approach"/>
    <n v="7900"/>
    <n v="667"/>
    <x v="0"/>
    <x v="68"/>
    <s v="US"/>
    <s v="USD"/>
    <n v="1309496400"/>
    <n v="1311051600"/>
    <b v="1"/>
    <b v="0"/>
    <s v="theater/plays"/>
    <n v="8"/>
    <n v="39.235294117647058"/>
    <s v="theater"/>
    <x v="3"/>
    <d v="2011-07-01T05:00:00"/>
    <x v="0"/>
    <n v="2011"/>
  </r>
  <r>
    <n v="221"/>
    <x v="221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n v="99"/>
    <n v="54.993116108306566"/>
    <s v="food"/>
    <x v="0"/>
    <d v="2012-06-21T05:00:00"/>
    <x v="0"/>
    <n v="2012"/>
  </r>
  <r>
    <n v="222"/>
    <x v="222"/>
    <s v="Cross-group cohesive circuit"/>
    <n v="4800"/>
    <n v="6623"/>
    <x v="1"/>
    <x v="188"/>
    <s v="US"/>
    <s v="USD"/>
    <n v="1412226000"/>
    <n v="1412312400"/>
    <b v="0"/>
    <b v="0"/>
    <s v="photography/photography books"/>
    <n v="138"/>
    <n v="47.992753623188406"/>
    <s v="photography"/>
    <x v="14"/>
    <d v="2014-10-02T05:00:00"/>
    <x v="0"/>
    <n v="2014"/>
  </r>
  <r>
    <n v="223"/>
    <x v="223"/>
    <s v="Synergistic explicit capability"/>
    <n v="87300"/>
    <n v="81897"/>
    <x v="0"/>
    <x v="189"/>
    <s v="US"/>
    <s v="USD"/>
    <n v="1458104400"/>
    <n v="1459314000"/>
    <b v="0"/>
    <b v="0"/>
    <s v="theater/plays"/>
    <n v="94"/>
    <n v="87.966702470461868"/>
    <s v="theater"/>
    <x v="3"/>
    <d v="2016-03-16T05:00:00"/>
    <x v="0"/>
    <n v="2016"/>
  </r>
  <r>
    <n v="224"/>
    <x v="224"/>
    <s v="Diverse analyzing definition"/>
    <n v="46300"/>
    <n v="186885"/>
    <x v="1"/>
    <x v="190"/>
    <s v="US"/>
    <s v="USD"/>
    <n v="1411534800"/>
    <n v="1415426400"/>
    <b v="0"/>
    <b v="0"/>
    <s v="film &amp; video/science fiction"/>
    <n v="404"/>
    <n v="51.999165275459099"/>
    <s v="film &amp; video"/>
    <x v="22"/>
    <d v="2014-09-24T05:00:00"/>
    <x v="0"/>
    <n v="2014"/>
  </r>
  <r>
    <n v="225"/>
    <x v="225"/>
    <s v="Enterprise-wide reciprocal success"/>
    <n v="67800"/>
    <n v="176398"/>
    <x v="1"/>
    <x v="191"/>
    <s v="US"/>
    <s v="USD"/>
    <n v="1399093200"/>
    <n v="1399093200"/>
    <b v="1"/>
    <b v="0"/>
    <s v="music/rock"/>
    <n v="260"/>
    <n v="29.999659863945578"/>
    <s v="music"/>
    <x v="1"/>
    <d v="2014-05-03T05:00:00"/>
    <x v="0"/>
    <n v="2014"/>
  </r>
  <r>
    <n v="226"/>
    <x v="102"/>
    <s v="Progressive neutral middleware"/>
    <n v="3000"/>
    <n v="10999"/>
    <x v="1"/>
    <x v="192"/>
    <s v="US"/>
    <s v="USD"/>
    <n v="1270702800"/>
    <n v="1273899600"/>
    <b v="0"/>
    <b v="0"/>
    <s v="photography/photography books"/>
    <n v="367"/>
    <n v="98.205357142857139"/>
    <s v="photography"/>
    <x v="14"/>
    <d v="2010-04-08T05:00:00"/>
    <x v="0"/>
    <n v="2010"/>
  </r>
  <r>
    <n v="227"/>
    <x v="226"/>
    <s v="Intuitive exuding process improvement"/>
    <n v="60900"/>
    <n v="102751"/>
    <x v="1"/>
    <x v="193"/>
    <s v="US"/>
    <s v="USD"/>
    <n v="1431666000"/>
    <n v="1432184400"/>
    <b v="0"/>
    <b v="0"/>
    <s v="games/mobile games"/>
    <n v="169"/>
    <n v="108.96182396606575"/>
    <s v="games"/>
    <x v="20"/>
    <d v="2015-05-15T05:00:00"/>
    <x v="0"/>
    <n v="2015"/>
  </r>
  <r>
    <n v="228"/>
    <x v="227"/>
    <s v="Exclusive real-time protocol"/>
    <n v="137900"/>
    <n v="165352"/>
    <x v="1"/>
    <x v="194"/>
    <s v="US"/>
    <s v="USD"/>
    <n v="1472619600"/>
    <n v="1474779600"/>
    <b v="0"/>
    <b v="0"/>
    <s v="film &amp; video/animation"/>
    <n v="120"/>
    <n v="66.998379254457049"/>
    <s v="film &amp; video"/>
    <x v="10"/>
    <d v="2016-08-31T05:00:00"/>
    <x v="0"/>
    <n v="2016"/>
  </r>
  <r>
    <n v="229"/>
    <x v="228"/>
    <s v="Extended encompassing application"/>
    <n v="85600"/>
    <n v="165798"/>
    <x v="1"/>
    <x v="195"/>
    <s v="US"/>
    <s v="USD"/>
    <n v="1496293200"/>
    <n v="1500440400"/>
    <b v="0"/>
    <b v="1"/>
    <s v="games/mobile games"/>
    <n v="194"/>
    <n v="64.99333594668758"/>
    <s v="games"/>
    <x v="20"/>
    <d v="2017-06-01T05:00:00"/>
    <x v="0"/>
    <n v="2017"/>
  </r>
  <r>
    <n v="230"/>
    <x v="229"/>
    <s v="Progressive value-added ability"/>
    <n v="2400"/>
    <n v="10084"/>
    <x v="1"/>
    <x v="196"/>
    <s v="US"/>
    <s v="USD"/>
    <n v="1575612000"/>
    <n v="1575612000"/>
    <b v="0"/>
    <b v="0"/>
    <s v="games/video games"/>
    <n v="420"/>
    <n v="99.841584158415841"/>
    <s v="games"/>
    <x v="11"/>
    <d v="2019-12-06T06:00:00"/>
    <x v="0"/>
    <n v="2019"/>
  </r>
  <r>
    <n v="231"/>
    <x v="230"/>
    <s v="Cross-platform uniform hardware"/>
    <n v="7200"/>
    <n v="5523"/>
    <x v="3"/>
    <x v="109"/>
    <s v="US"/>
    <s v="USD"/>
    <n v="1369112400"/>
    <n v="1374123600"/>
    <b v="0"/>
    <b v="0"/>
    <s v="theater/plays"/>
    <n v="77"/>
    <n v="82.432835820895519"/>
    <s v="theater"/>
    <x v="3"/>
    <d v="2013-05-21T05:00:00"/>
    <x v="0"/>
    <n v="2013"/>
  </r>
  <r>
    <n v="232"/>
    <x v="231"/>
    <s v="Progressive secondary portal"/>
    <n v="3400"/>
    <n v="5823"/>
    <x v="1"/>
    <x v="45"/>
    <s v="US"/>
    <s v="USD"/>
    <n v="1469422800"/>
    <n v="1469509200"/>
    <b v="0"/>
    <b v="0"/>
    <s v="theater/plays"/>
    <n v="171"/>
    <n v="63.293478260869563"/>
    <s v="theater"/>
    <x v="3"/>
    <d v="2016-07-25T05:00:00"/>
    <x v="0"/>
    <n v="2016"/>
  </r>
  <r>
    <n v="233"/>
    <x v="232"/>
    <s v="Multi-lateral national adapter"/>
    <n v="3800"/>
    <n v="6000"/>
    <x v="1"/>
    <x v="197"/>
    <s v="US"/>
    <s v="USD"/>
    <n v="1307854800"/>
    <n v="1309237200"/>
    <b v="0"/>
    <b v="0"/>
    <s v="film &amp; video/animation"/>
    <n v="158"/>
    <n v="96.774193548387103"/>
    <s v="film &amp; video"/>
    <x v="10"/>
    <d v="2011-06-12T05:00:00"/>
    <x v="0"/>
    <n v="2011"/>
  </r>
  <r>
    <n v="234"/>
    <x v="233"/>
    <s v="Enterprise-wide motivating matrices"/>
    <n v="7500"/>
    <n v="8181"/>
    <x v="1"/>
    <x v="46"/>
    <s v="IT"/>
    <s v="EUR"/>
    <n v="1503378000"/>
    <n v="1503982800"/>
    <b v="0"/>
    <b v="1"/>
    <s v="games/video games"/>
    <n v="109"/>
    <n v="54.906040268456373"/>
    <s v="games"/>
    <x v="11"/>
    <d v="2017-08-22T05:00:00"/>
    <x v="0"/>
    <n v="2017"/>
  </r>
  <r>
    <n v="235"/>
    <x v="234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n v="42"/>
    <n v="39.010869565217391"/>
    <s v="film &amp; video"/>
    <x v="10"/>
    <d v="2017-02-13T06:00:00"/>
    <x v="0"/>
    <n v="2017"/>
  </r>
  <r>
    <n v="236"/>
    <x v="235"/>
    <s v="Object-based directional function"/>
    <n v="39500"/>
    <n v="4323"/>
    <x v="0"/>
    <x v="176"/>
    <s v="AU"/>
    <s v="AUD"/>
    <n v="1561438800"/>
    <n v="1562043600"/>
    <b v="0"/>
    <b v="1"/>
    <s v="music/rock"/>
    <n v="11"/>
    <n v="75.84210526315789"/>
    <s v="music"/>
    <x v="1"/>
    <d v="2019-06-25T05:00:00"/>
    <x v="0"/>
    <n v="2019"/>
  </r>
  <r>
    <n v="237"/>
    <x v="236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n v="159"/>
    <n v="45.051671732522799"/>
    <s v="film &amp; video"/>
    <x v="10"/>
    <d v="2014-04-25T05:00:00"/>
    <x v="0"/>
    <n v="2014"/>
  </r>
  <r>
    <n v="238"/>
    <x v="237"/>
    <s v="Distributed systemic adapter"/>
    <n v="2400"/>
    <n v="10138"/>
    <x v="1"/>
    <x v="199"/>
    <s v="DK"/>
    <s v="DKK"/>
    <n v="1513231200"/>
    <n v="1515391200"/>
    <b v="0"/>
    <b v="1"/>
    <s v="theater/plays"/>
    <n v="422"/>
    <n v="104.51546391752578"/>
    <s v="theater"/>
    <x v="3"/>
    <d v="2017-12-14T06:00:00"/>
    <x v="0"/>
    <n v="2017"/>
  </r>
  <r>
    <n v="239"/>
    <x v="238"/>
    <s v="Networked web-enabled instruction set"/>
    <n v="3200"/>
    <n v="3127"/>
    <x v="0"/>
    <x v="142"/>
    <s v="US"/>
    <s v="USD"/>
    <n v="1440824400"/>
    <n v="1441170000"/>
    <b v="0"/>
    <b v="0"/>
    <s v="technology/wearables"/>
    <n v="98"/>
    <n v="76.268292682926827"/>
    <s v="technology"/>
    <x v="8"/>
    <d v="2015-08-29T05:00:00"/>
    <x v="0"/>
    <n v="2015"/>
  </r>
  <r>
    <n v="240"/>
    <x v="239"/>
    <s v="Vision-oriented dynamic service-desk"/>
    <n v="29400"/>
    <n v="123124"/>
    <x v="1"/>
    <x v="200"/>
    <s v="US"/>
    <s v="USD"/>
    <n v="1281070800"/>
    <n v="1281157200"/>
    <b v="0"/>
    <b v="0"/>
    <s v="theater/plays"/>
    <n v="419"/>
    <n v="69.015695067264573"/>
    <s v="theater"/>
    <x v="3"/>
    <d v="2010-08-06T05:00:00"/>
    <x v="0"/>
    <n v="2010"/>
  </r>
  <r>
    <n v="241"/>
    <x v="240"/>
    <s v="Vision-oriented actuating open system"/>
    <n v="168500"/>
    <n v="171729"/>
    <x v="1"/>
    <x v="74"/>
    <s v="AU"/>
    <s v="AUD"/>
    <n v="1397365200"/>
    <n v="1398229200"/>
    <b v="0"/>
    <b v="1"/>
    <s v="publishing/nonfiction"/>
    <n v="102"/>
    <n v="101.97684085510689"/>
    <s v="publishing"/>
    <x v="9"/>
    <d v="2014-04-13T05:00:00"/>
    <x v="0"/>
    <n v="2014"/>
  </r>
  <r>
    <n v="242"/>
    <x v="241"/>
    <s v="Sharable scalable core"/>
    <n v="8400"/>
    <n v="10729"/>
    <x v="1"/>
    <x v="201"/>
    <s v="US"/>
    <s v="USD"/>
    <n v="1494392400"/>
    <n v="1495256400"/>
    <b v="0"/>
    <b v="1"/>
    <s v="music/rock"/>
    <n v="128"/>
    <n v="42.915999999999997"/>
    <s v="music"/>
    <x v="1"/>
    <d v="2017-05-10T05:00:00"/>
    <x v="0"/>
    <n v="2017"/>
  </r>
  <r>
    <n v="243"/>
    <x v="242"/>
    <s v="Customer-focused attitude-oriented function"/>
    <n v="2300"/>
    <n v="10240"/>
    <x v="1"/>
    <x v="202"/>
    <s v="US"/>
    <s v="USD"/>
    <n v="1520143200"/>
    <n v="1520402400"/>
    <b v="0"/>
    <b v="0"/>
    <s v="theater/plays"/>
    <n v="445"/>
    <n v="43.025210084033617"/>
    <s v="theater"/>
    <x v="3"/>
    <d v="2018-03-04T06:00:00"/>
    <x v="0"/>
    <n v="2018"/>
  </r>
  <r>
    <n v="244"/>
    <x v="243"/>
    <s v="Reverse-engineered system-worthy extranet"/>
    <n v="700"/>
    <n v="3988"/>
    <x v="1"/>
    <x v="4"/>
    <s v="US"/>
    <s v="USD"/>
    <n v="1405314000"/>
    <n v="1409806800"/>
    <b v="0"/>
    <b v="0"/>
    <s v="theater/plays"/>
    <n v="570"/>
    <n v="75.245283018867923"/>
    <s v="theater"/>
    <x v="3"/>
    <d v="2014-07-14T05:00:00"/>
    <x v="0"/>
    <n v="2014"/>
  </r>
  <r>
    <n v="245"/>
    <x v="244"/>
    <s v="Re-engineered systematic monitoring"/>
    <n v="2900"/>
    <n v="14771"/>
    <x v="1"/>
    <x v="203"/>
    <s v="US"/>
    <s v="USD"/>
    <n v="1396846800"/>
    <n v="1396933200"/>
    <b v="0"/>
    <b v="0"/>
    <s v="theater/plays"/>
    <n v="509"/>
    <n v="69.023364485981304"/>
    <s v="theater"/>
    <x v="3"/>
    <d v="2014-04-07T05:00:00"/>
    <x v="0"/>
    <n v="2014"/>
  </r>
  <r>
    <n v="246"/>
    <x v="245"/>
    <s v="Seamless value-added standardization"/>
    <n v="4500"/>
    <n v="14649"/>
    <x v="1"/>
    <x v="42"/>
    <s v="US"/>
    <s v="USD"/>
    <n v="1375678800"/>
    <n v="1376024400"/>
    <b v="0"/>
    <b v="0"/>
    <s v="technology/web"/>
    <n v="326"/>
    <n v="65.986486486486484"/>
    <s v="technology"/>
    <x v="2"/>
    <d v="2013-08-05T05:00:00"/>
    <x v="0"/>
    <n v="2013"/>
  </r>
  <r>
    <n v="247"/>
    <x v="246"/>
    <s v="Triple-buffered fresh-thinking frame"/>
    <n v="19800"/>
    <n v="184658"/>
    <x v="1"/>
    <x v="204"/>
    <s v="US"/>
    <s v="USD"/>
    <n v="1482386400"/>
    <n v="1483682400"/>
    <b v="0"/>
    <b v="1"/>
    <s v="publishing/fiction"/>
    <n v="933"/>
    <n v="98.013800424628457"/>
    <s v="publishing"/>
    <x v="13"/>
    <d v="2016-12-22T06:00:00"/>
    <x v="0"/>
    <n v="2016"/>
  </r>
  <r>
    <n v="248"/>
    <x v="247"/>
    <s v="Streamlined holistic knowledgebase"/>
    <n v="6200"/>
    <n v="13103"/>
    <x v="1"/>
    <x v="205"/>
    <s v="AU"/>
    <s v="AUD"/>
    <n v="1420005600"/>
    <n v="1420437600"/>
    <b v="0"/>
    <b v="0"/>
    <s v="games/mobile games"/>
    <n v="211"/>
    <n v="60.105504587155963"/>
    <s v="games"/>
    <x v="20"/>
    <d v="2014-12-31T06:00:00"/>
    <x v="0"/>
    <n v="2014"/>
  </r>
  <r>
    <n v="249"/>
    <x v="248"/>
    <s v="Up-sized intermediate website"/>
    <n v="61500"/>
    <n v="168095"/>
    <x v="1"/>
    <x v="206"/>
    <s v="US"/>
    <s v="USD"/>
    <n v="1420178400"/>
    <n v="1420783200"/>
    <b v="0"/>
    <b v="0"/>
    <s v="publishing/translations"/>
    <n v="273"/>
    <n v="26.000773395204948"/>
    <s v="publishing"/>
    <x v="18"/>
    <d v="2015-01-02T06:00:00"/>
    <x v="0"/>
    <n v="2015"/>
  </r>
  <r>
    <n v="250"/>
    <x v="249"/>
    <s v="Future-proofed directional synergy"/>
    <n v="100"/>
    <n v="3"/>
    <x v="0"/>
    <x v="49"/>
    <s v="US"/>
    <s v="USD"/>
    <n v="1264399200"/>
    <n v="1267423200"/>
    <b v="0"/>
    <b v="0"/>
    <s v="music/rock"/>
    <n v="3"/>
    <n v="3"/>
    <s v="music"/>
    <x v="1"/>
    <d v="2010-01-25T06:00:00"/>
    <x v="0"/>
    <n v="2010"/>
  </r>
  <r>
    <n v="251"/>
    <x v="250"/>
    <s v="Enhanced user-facing function"/>
    <n v="7100"/>
    <n v="3840"/>
    <x v="0"/>
    <x v="196"/>
    <s v="US"/>
    <s v="USD"/>
    <n v="1355032800"/>
    <n v="1355205600"/>
    <b v="0"/>
    <b v="0"/>
    <s v="theater/plays"/>
    <n v="54"/>
    <n v="38.019801980198018"/>
    <s v="theater"/>
    <x v="3"/>
    <d v="2012-12-09T06:00:00"/>
    <x v="0"/>
    <n v="2012"/>
  </r>
  <r>
    <n v="252"/>
    <x v="251"/>
    <s v="Operative bandwidth-monitored interface"/>
    <n v="1000"/>
    <n v="6263"/>
    <x v="1"/>
    <x v="207"/>
    <s v="US"/>
    <s v="USD"/>
    <n v="1382677200"/>
    <n v="1383109200"/>
    <b v="0"/>
    <b v="0"/>
    <s v="theater/plays"/>
    <n v="626"/>
    <n v="106.15254237288136"/>
    <s v="theater"/>
    <x v="3"/>
    <d v="2013-10-25T05:00:00"/>
    <x v="0"/>
    <n v="2013"/>
  </r>
  <r>
    <n v="253"/>
    <x v="252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n v="89"/>
    <n v="81.019475655430711"/>
    <s v="film &amp; video"/>
    <x v="6"/>
    <d v="2011-04-08T05:00:00"/>
    <x v="0"/>
    <n v="2011"/>
  </r>
  <r>
    <n v="254"/>
    <x v="253"/>
    <s v="De-engineered static Local Area Network"/>
    <n v="4600"/>
    <n v="8505"/>
    <x v="1"/>
    <x v="39"/>
    <s v="US"/>
    <s v="USD"/>
    <n v="1487656800"/>
    <n v="1487829600"/>
    <b v="0"/>
    <b v="0"/>
    <s v="publishing/nonfiction"/>
    <n v="185"/>
    <n v="96.647727272727266"/>
    <s v="publishing"/>
    <x v="9"/>
    <d v="2017-02-21T06:00:00"/>
    <x v="0"/>
    <n v="2017"/>
  </r>
  <r>
    <n v="255"/>
    <x v="254"/>
    <s v="Upgradable grid-enabled superstructure"/>
    <n v="80500"/>
    <n v="96735"/>
    <x v="1"/>
    <x v="209"/>
    <s v="US"/>
    <s v="USD"/>
    <n v="1297836000"/>
    <n v="1298268000"/>
    <b v="0"/>
    <b v="1"/>
    <s v="music/rock"/>
    <n v="120"/>
    <n v="57.003535651149086"/>
    <s v="music"/>
    <x v="1"/>
    <d v="2011-02-16T06:00:00"/>
    <x v="0"/>
    <n v="2011"/>
  </r>
  <r>
    <n v="256"/>
    <x v="255"/>
    <s v="Optimized actuating toolset"/>
    <n v="4100"/>
    <n v="959"/>
    <x v="0"/>
    <x v="27"/>
    <s v="GB"/>
    <s v="GBP"/>
    <n v="1453615200"/>
    <n v="1456812000"/>
    <b v="0"/>
    <b v="0"/>
    <s v="music/rock"/>
    <n v="23"/>
    <n v="63.93333333333333"/>
    <s v="music"/>
    <x v="1"/>
    <d v="2016-01-24T06:00:00"/>
    <x v="0"/>
    <n v="2016"/>
  </r>
  <r>
    <n v="257"/>
    <x v="256"/>
    <s v="Decentralized exuding strategy"/>
    <n v="5700"/>
    <n v="8322"/>
    <x v="1"/>
    <x v="45"/>
    <s v="US"/>
    <s v="USD"/>
    <n v="1362463200"/>
    <n v="1363669200"/>
    <b v="0"/>
    <b v="0"/>
    <s v="theater/plays"/>
    <n v="146"/>
    <n v="90.456521739130437"/>
    <s v="theater"/>
    <x v="3"/>
    <d v="2013-03-05T06:00:00"/>
    <x v="0"/>
    <n v="2013"/>
  </r>
  <r>
    <n v="258"/>
    <x v="257"/>
    <s v="Assimilated coherent hardware"/>
    <n v="5000"/>
    <n v="13424"/>
    <x v="1"/>
    <x v="129"/>
    <s v="US"/>
    <s v="USD"/>
    <n v="1481176800"/>
    <n v="1482904800"/>
    <b v="0"/>
    <b v="1"/>
    <s v="theater/plays"/>
    <n v="268"/>
    <n v="72.172043010752688"/>
    <s v="theater"/>
    <x v="3"/>
    <d v="2016-12-08T06:00:00"/>
    <x v="0"/>
    <n v="2016"/>
  </r>
  <r>
    <n v="259"/>
    <x v="258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n v="598"/>
    <n v="77.934782608695656"/>
    <s v="photography"/>
    <x v="14"/>
    <d v="2012-12-08T06:00:00"/>
    <x v="0"/>
    <n v="2012"/>
  </r>
  <r>
    <n v="260"/>
    <x v="259"/>
    <s v="Centralized modular initiative"/>
    <n v="6300"/>
    <n v="9935"/>
    <x v="1"/>
    <x v="210"/>
    <s v="US"/>
    <s v="USD"/>
    <n v="1348808400"/>
    <n v="1349845200"/>
    <b v="0"/>
    <b v="0"/>
    <s v="music/rock"/>
    <n v="158"/>
    <n v="38.065134099616856"/>
    <s v="music"/>
    <x v="1"/>
    <d v="2012-09-28T05:00:00"/>
    <x v="0"/>
    <n v="2012"/>
  </r>
  <r>
    <n v="261"/>
    <x v="260"/>
    <s v="Reverse-engineered cohesive migration"/>
    <n v="84300"/>
    <n v="26303"/>
    <x v="0"/>
    <x v="211"/>
    <s v="US"/>
    <s v="USD"/>
    <n v="1282712400"/>
    <n v="1283058000"/>
    <b v="0"/>
    <b v="1"/>
    <s v="music/rock"/>
    <n v="31"/>
    <n v="57.936123348017624"/>
    <s v="music"/>
    <x v="1"/>
    <d v="2010-08-25T05:00:00"/>
    <x v="0"/>
    <n v="2010"/>
  </r>
  <r>
    <n v="262"/>
    <x v="261"/>
    <s v="Compatible multimedia hub"/>
    <n v="1700"/>
    <n v="5328"/>
    <x v="1"/>
    <x v="37"/>
    <s v="US"/>
    <s v="USD"/>
    <n v="1301979600"/>
    <n v="1304226000"/>
    <b v="0"/>
    <b v="1"/>
    <s v="music/indie rock"/>
    <n v="313"/>
    <n v="49.794392523364486"/>
    <s v="music"/>
    <x v="7"/>
    <d v="2011-04-05T05:00:00"/>
    <x v="0"/>
    <n v="2011"/>
  </r>
  <r>
    <n v="263"/>
    <x v="262"/>
    <s v="Organic eco-centric success"/>
    <n v="2900"/>
    <n v="10756"/>
    <x v="1"/>
    <x v="134"/>
    <s v="US"/>
    <s v="USD"/>
    <n v="1263016800"/>
    <n v="1263016800"/>
    <b v="0"/>
    <b v="0"/>
    <s v="photography/photography books"/>
    <n v="371"/>
    <n v="54.050251256281406"/>
    <s v="photography"/>
    <x v="14"/>
    <d v="2010-01-09T06:00:00"/>
    <x v="0"/>
    <n v="2010"/>
  </r>
  <r>
    <n v="264"/>
    <x v="263"/>
    <s v="Virtual reciprocal policy"/>
    <n v="45600"/>
    <n v="165375"/>
    <x v="1"/>
    <x v="212"/>
    <s v="US"/>
    <s v="USD"/>
    <n v="1360648800"/>
    <n v="1362031200"/>
    <b v="0"/>
    <b v="0"/>
    <s v="theater/plays"/>
    <n v="363"/>
    <n v="30.002721335268504"/>
    <s v="theater"/>
    <x v="3"/>
    <d v="2013-02-12T06:00:00"/>
    <x v="0"/>
    <n v="2013"/>
  </r>
  <r>
    <n v="265"/>
    <x v="264"/>
    <s v="Persevering interactive emulation"/>
    <n v="4900"/>
    <n v="6031"/>
    <x v="1"/>
    <x v="99"/>
    <s v="US"/>
    <s v="USD"/>
    <n v="1451800800"/>
    <n v="1455602400"/>
    <b v="0"/>
    <b v="0"/>
    <s v="theater/plays"/>
    <n v="123"/>
    <n v="70.127906976744185"/>
    <s v="theater"/>
    <x v="3"/>
    <d v="2016-01-03T06:00:00"/>
    <x v="0"/>
    <n v="2016"/>
  </r>
  <r>
    <n v="266"/>
    <x v="265"/>
    <s v="Proactive responsive emulation"/>
    <n v="111900"/>
    <n v="85902"/>
    <x v="0"/>
    <x v="213"/>
    <s v="IT"/>
    <s v="EUR"/>
    <n v="1415340000"/>
    <n v="1418191200"/>
    <b v="0"/>
    <b v="1"/>
    <s v="music/jazz"/>
    <n v="77"/>
    <n v="26.996228786926462"/>
    <s v="music"/>
    <x v="17"/>
    <d v="2014-11-07T06:00:00"/>
    <x v="0"/>
    <n v="2014"/>
  </r>
  <r>
    <n v="267"/>
    <x v="266"/>
    <s v="Extended eco-centric function"/>
    <n v="61600"/>
    <n v="143910"/>
    <x v="1"/>
    <x v="214"/>
    <s v="AU"/>
    <s v="AUD"/>
    <n v="1351054800"/>
    <n v="1352440800"/>
    <b v="0"/>
    <b v="0"/>
    <s v="theater/plays"/>
    <n v="234"/>
    <n v="51.990606936416185"/>
    <s v="theater"/>
    <x v="3"/>
    <d v="2012-10-24T05:00:00"/>
    <x v="0"/>
    <n v="2012"/>
  </r>
  <r>
    <n v="268"/>
    <x v="267"/>
    <s v="Networked optimal productivity"/>
    <n v="1500"/>
    <n v="2708"/>
    <x v="1"/>
    <x v="44"/>
    <s v="US"/>
    <s v="USD"/>
    <n v="1349326800"/>
    <n v="1353304800"/>
    <b v="0"/>
    <b v="0"/>
    <s v="film &amp; video/documentary"/>
    <n v="181"/>
    <n v="56.416666666666664"/>
    <s v="film &amp; video"/>
    <x v="4"/>
    <d v="2012-10-04T05:00:00"/>
    <x v="0"/>
    <n v="2012"/>
  </r>
  <r>
    <n v="269"/>
    <x v="268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n v="253"/>
    <n v="101.63218390804597"/>
    <s v="film &amp; video"/>
    <x v="19"/>
    <d v="2019-01-31T06:00:00"/>
    <x v="0"/>
    <n v="2019"/>
  </r>
  <r>
    <n v="270"/>
    <x v="269"/>
    <s v="Triple-buffered 4thgeneration toolset"/>
    <n v="173900"/>
    <n v="47260"/>
    <x v="3"/>
    <x v="216"/>
    <s v="US"/>
    <s v="USD"/>
    <n v="1291269600"/>
    <n v="1291442400"/>
    <b v="0"/>
    <b v="0"/>
    <s v="games/video games"/>
    <n v="27"/>
    <n v="25.005291005291006"/>
    <s v="games"/>
    <x v="11"/>
    <d v="2010-12-02T06:00:00"/>
    <x v="0"/>
    <n v="2010"/>
  </r>
  <r>
    <n v="271"/>
    <x v="270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n v="1"/>
    <n v="32.016393442622949"/>
    <s v="photography"/>
    <x v="14"/>
    <d v="2015-12-07T06:00:00"/>
    <x v="0"/>
    <n v="2015"/>
  </r>
  <r>
    <n v="272"/>
    <x v="271"/>
    <s v="Networked radical neural-net"/>
    <n v="51100"/>
    <n v="155349"/>
    <x v="1"/>
    <x v="218"/>
    <s v="US"/>
    <s v="USD"/>
    <n v="1562734800"/>
    <n v="1564894800"/>
    <b v="0"/>
    <b v="1"/>
    <s v="theater/plays"/>
    <n v="304"/>
    <n v="82.021647307286173"/>
    <s v="theater"/>
    <x v="3"/>
    <d v="2019-07-10T05:00:00"/>
    <x v="0"/>
    <n v="2019"/>
  </r>
  <r>
    <n v="273"/>
    <x v="272"/>
    <s v="Re-engineered heuristic forecast"/>
    <n v="7800"/>
    <n v="10704"/>
    <x v="1"/>
    <x v="219"/>
    <s v="CA"/>
    <s v="CAD"/>
    <n v="1505624400"/>
    <n v="1505883600"/>
    <b v="0"/>
    <b v="0"/>
    <s v="theater/plays"/>
    <n v="137"/>
    <n v="37.957446808510639"/>
    <s v="theater"/>
    <x v="3"/>
    <d v="2017-09-17T05:00:00"/>
    <x v="0"/>
    <n v="2017"/>
  </r>
  <r>
    <n v="274"/>
    <x v="273"/>
    <s v="Fully-configurable background algorithm"/>
    <n v="2400"/>
    <n v="773"/>
    <x v="0"/>
    <x v="27"/>
    <s v="US"/>
    <s v="USD"/>
    <n v="1509948000"/>
    <n v="1510380000"/>
    <b v="0"/>
    <b v="0"/>
    <s v="theater/plays"/>
    <n v="32"/>
    <n v="51.533333333333331"/>
    <s v="theater"/>
    <x v="3"/>
    <d v="2017-11-06T06:00:00"/>
    <x v="0"/>
    <n v="2017"/>
  </r>
  <r>
    <n v="275"/>
    <x v="274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n v="242"/>
    <n v="81.198275862068968"/>
    <s v="publishing"/>
    <x v="18"/>
    <d v="2019-04-06T05:00:00"/>
    <x v="0"/>
    <n v="2019"/>
  </r>
  <r>
    <n v="276"/>
    <x v="275"/>
    <s v="Front-line foreground project"/>
    <n v="5500"/>
    <n v="5324"/>
    <x v="0"/>
    <x v="221"/>
    <s v="US"/>
    <s v="USD"/>
    <n v="1334811600"/>
    <n v="1335243600"/>
    <b v="0"/>
    <b v="1"/>
    <s v="games/video games"/>
    <n v="97"/>
    <n v="40.030075187969928"/>
    <s v="games"/>
    <x v="11"/>
    <d v="2012-04-19T05:00:00"/>
    <x v="0"/>
    <n v="2012"/>
  </r>
  <r>
    <n v="277"/>
    <x v="276"/>
    <s v="Persevering system-worthy info-mediaries"/>
    <n v="700"/>
    <n v="7465"/>
    <x v="1"/>
    <x v="100"/>
    <s v="US"/>
    <s v="USD"/>
    <n v="1279515600"/>
    <n v="1279688400"/>
    <b v="0"/>
    <b v="0"/>
    <s v="theater/plays"/>
    <n v="1066"/>
    <n v="89.939759036144579"/>
    <s v="theater"/>
    <x v="3"/>
    <d v="2010-07-19T05:00:00"/>
    <x v="0"/>
    <n v="2010"/>
  </r>
  <r>
    <n v="278"/>
    <x v="277"/>
    <s v="Distributed multi-tasking strategy"/>
    <n v="2700"/>
    <n v="8799"/>
    <x v="1"/>
    <x v="222"/>
    <s v="US"/>
    <s v="USD"/>
    <n v="1353909600"/>
    <n v="1356069600"/>
    <b v="0"/>
    <b v="0"/>
    <s v="technology/web"/>
    <n v="326"/>
    <n v="96.692307692307693"/>
    <s v="technology"/>
    <x v="2"/>
    <d v="2012-11-26T06:00:00"/>
    <x v="0"/>
    <n v="2012"/>
  </r>
  <r>
    <n v="279"/>
    <x v="278"/>
    <s v="Vision-oriented methodical application"/>
    <n v="8000"/>
    <n v="13656"/>
    <x v="1"/>
    <x v="223"/>
    <s v="US"/>
    <s v="USD"/>
    <n v="1535950800"/>
    <n v="1536210000"/>
    <b v="0"/>
    <b v="0"/>
    <s v="theater/plays"/>
    <n v="171"/>
    <n v="25.010989010989011"/>
    <s v="theater"/>
    <x v="3"/>
    <d v="2018-09-03T05:00:00"/>
    <x v="0"/>
    <n v="2018"/>
  </r>
  <r>
    <n v="280"/>
    <x v="279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n v="581"/>
    <n v="36.987277353689571"/>
    <s v="film &amp; video"/>
    <x v="10"/>
    <d v="2017-11-21T06:00:00"/>
    <x v="0"/>
    <n v="2017"/>
  </r>
  <r>
    <n v="281"/>
    <x v="280"/>
    <s v="Profound object-oriented paradigm"/>
    <n v="164500"/>
    <n v="150552"/>
    <x v="0"/>
    <x v="225"/>
    <s v="US"/>
    <s v="USD"/>
    <n v="1331445600"/>
    <n v="1333256400"/>
    <b v="0"/>
    <b v="1"/>
    <s v="theater/plays"/>
    <n v="92"/>
    <n v="73.012609117361791"/>
    <s v="theater"/>
    <x v="3"/>
    <d v="2012-03-11T06:00:00"/>
    <x v="0"/>
    <n v="2012"/>
  </r>
  <r>
    <n v="282"/>
    <x v="281"/>
    <s v="Virtual contextually-based circuit"/>
    <n v="8400"/>
    <n v="9076"/>
    <x v="1"/>
    <x v="221"/>
    <s v="US"/>
    <s v="USD"/>
    <n v="1480226400"/>
    <n v="1480744800"/>
    <b v="0"/>
    <b v="1"/>
    <s v="film &amp; video/television"/>
    <n v="108"/>
    <n v="68.240601503759393"/>
    <s v="film &amp; video"/>
    <x v="19"/>
    <d v="2016-11-27T06:00:00"/>
    <x v="0"/>
    <n v="2016"/>
  </r>
  <r>
    <n v="283"/>
    <x v="282"/>
    <s v="Business-focused dynamic instruction set"/>
    <n v="8100"/>
    <n v="1517"/>
    <x v="0"/>
    <x v="226"/>
    <s v="DK"/>
    <s v="DKK"/>
    <n v="1464584400"/>
    <n v="1465016400"/>
    <b v="0"/>
    <b v="0"/>
    <s v="music/rock"/>
    <n v="19"/>
    <n v="52.310344827586206"/>
    <s v="music"/>
    <x v="1"/>
    <d v="2016-05-30T05:00:00"/>
    <x v="0"/>
    <n v="2016"/>
  </r>
  <r>
    <n v="284"/>
    <x v="283"/>
    <s v="Ameliorated fresh-thinking protocol"/>
    <n v="9800"/>
    <n v="8153"/>
    <x v="0"/>
    <x v="227"/>
    <s v="US"/>
    <s v="USD"/>
    <n v="1335848400"/>
    <n v="1336280400"/>
    <b v="0"/>
    <b v="0"/>
    <s v="technology/web"/>
    <n v="83"/>
    <n v="61.765151515151516"/>
    <s v="technology"/>
    <x v="2"/>
    <d v="2012-05-01T05:00:00"/>
    <x v="0"/>
    <n v="2012"/>
  </r>
  <r>
    <n v="285"/>
    <x v="284"/>
    <s v="Front-line optimizing emulation"/>
    <n v="900"/>
    <n v="6357"/>
    <x v="1"/>
    <x v="228"/>
    <s v="US"/>
    <s v="USD"/>
    <n v="1473483600"/>
    <n v="1476766800"/>
    <b v="0"/>
    <b v="0"/>
    <s v="theater/plays"/>
    <n v="706"/>
    <n v="25.027559055118111"/>
    <s v="theater"/>
    <x v="3"/>
    <d v="2016-09-10T05:00:00"/>
    <x v="0"/>
    <n v="2016"/>
  </r>
  <r>
    <n v="286"/>
    <x v="285"/>
    <s v="Devolved uniform complexity"/>
    <n v="112100"/>
    <n v="19557"/>
    <x v="3"/>
    <x v="229"/>
    <s v="US"/>
    <s v="USD"/>
    <n v="1479880800"/>
    <n v="1480485600"/>
    <b v="0"/>
    <b v="0"/>
    <s v="theater/plays"/>
    <n v="17"/>
    <n v="106.28804347826087"/>
    <s v="theater"/>
    <x v="3"/>
    <d v="2016-11-23T06:00:00"/>
    <x v="0"/>
    <n v="2016"/>
  </r>
  <r>
    <n v="287"/>
    <x v="286"/>
    <s v="Public-key intangible superstructure"/>
    <n v="6300"/>
    <n v="13213"/>
    <x v="1"/>
    <x v="230"/>
    <s v="US"/>
    <s v="USD"/>
    <n v="1430197200"/>
    <n v="1430197200"/>
    <b v="0"/>
    <b v="0"/>
    <s v="music/electric music"/>
    <n v="210"/>
    <n v="75.07386363636364"/>
    <s v="music"/>
    <x v="5"/>
    <d v="2015-04-28T05:00:00"/>
    <x v="0"/>
    <n v="2015"/>
  </r>
  <r>
    <n v="288"/>
    <x v="287"/>
    <s v="Secured global success"/>
    <n v="5600"/>
    <n v="5476"/>
    <x v="0"/>
    <x v="231"/>
    <s v="DK"/>
    <s v="DKK"/>
    <n v="1331701200"/>
    <n v="1331787600"/>
    <b v="0"/>
    <b v="1"/>
    <s v="music/metal"/>
    <n v="98"/>
    <n v="39.970802919708028"/>
    <s v="music"/>
    <x v="16"/>
    <d v="2012-03-14T05:00:00"/>
    <x v="0"/>
    <n v="2012"/>
  </r>
  <r>
    <n v="289"/>
    <x v="288"/>
    <s v="Grass-roots mission-critical capability"/>
    <n v="800"/>
    <n v="13474"/>
    <x v="1"/>
    <x v="232"/>
    <s v="CA"/>
    <s v="CAD"/>
    <n v="1438578000"/>
    <n v="1438837200"/>
    <b v="0"/>
    <b v="0"/>
    <s v="theater/plays"/>
    <n v="1684"/>
    <n v="39.982195845697326"/>
    <s v="theater"/>
    <x v="3"/>
    <d v="2015-08-03T05:00:00"/>
    <x v="0"/>
    <n v="2015"/>
  </r>
  <r>
    <n v="290"/>
    <x v="289"/>
    <s v="Advanced global data-warehouse"/>
    <n v="168600"/>
    <n v="91722"/>
    <x v="0"/>
    <x v="233"/>
    <s v="US"/>
    <s v="USD"/>
    <n v="1368162000"/>
    <n v="1370926800"/>
    <b v="0"/>
    <b v="1"/>
    <s v="film &amp; video/documentary"/>
    <n v="54"/>
    <n v="101.01541850220265"/>
    <s v="film &amp; video"/>
    <x v="4"/>
    <d v="2013-05-10T05:00:00"/>
    <x v="0"/>
    <n v="2013"/>
  </r>
  <r>
    <n v="291"/>
    <x v="290"/>
    <s v="Self-enabling uniform complexity"/>
    <n v="1800"/>
    <n v="8219"/>
    <x v="1"/>
    <x v="37"/>
    <s v="US"/>
    <s v="USD"/>
    <n v="1318654800"/>
    <n v="1319000400"/>
    <b v="1"/>
    <b v="0"/>
    <s v="technology/web"/>
    <n v="457"/>
    <n v="76.813084112149539"/>
    <s v="technology"/>
    <x v="2"/>
    <d v="2011-10-15T05:00:00"/>
    <x v="0"/>
    <n v="2011"/>
  </r>
  <r>
    <n v="292"/>
    <x v="291"/>
    <s v="Versatile cohesive encoding"/>
    <n v="7300"/>
    <n v="717"/>
    <x v="0"/>
    <x v="234"/>
    <s v="US"/>
    <s v="USD"/>
    <n v="1331874000"/>
    <n v="1333429200"/>
    <b v="0"/>
    <b v="0"/>
    <s v="food/food trucks"/>
    <n v="10"/>
    <n v="71.7"/>
    <s v="food"/>
    <x v="0"/>
    <d v="2012-03-16T05:00:00"/>
    <x v="0"/>
    <n v="2012"/>
  </r>
  <r>
    <n v="293"/>
    <x v="292"/>
    <s v="Organized executive solution"/>
    <n v="6500"/>
    <n v="1065"/>
    <x v="3"/>
    <x v="235"/>
    <s v="IT"/>
    <s v="EUR"/>
    <n v="1286254800"/>
    <n v="1287032400"/>
    <b v="0"/>
    <b v="0"/>
    <s v="theater/plays"/>
    <n v="16"/>
    <n v="33.28125"/>
    <s v="theater"/>
    <x v="3"/>
    <d v="2010-10-05T05:00:00"/>
    <x v="0"/>
    <n v="2010"/>
  </r>
  <r>
    <n v="294"/>
    <x v="293"/>
    <s v="Automated local emulation"/>
    <n v="600"/>
    <n v="8038"/>
    <x v="1"/>
    <x v="236"/>
    <s v="US"/>
    <s v="USD"/>
    <n v="1540530000"/>
    <n v="1541570400"/>
    <b v="0"/>
    <b v="0"/>
    <s v="theater/plays"/>
    <n v="1340"/>
    <n v="43.923497267759565"/>
    <s v="theater"/>
    <x v="3"/>
    <d v="2018-10-26T05:00:00"/>
    <x v="0"/>
    <n v="2018"/>
  </r>
  <r>
    <n v="295"/>
    <x v="294"/>
    <s v="Enterprise-wide intermediate middleware"/>
    <n v="192900"/>
    <n v="68769"/>
    <x v="0"/>
    <x v="237"/>
    <s v="CH"/>
    <s v="CHF"/>
    <n v="1381813200"/>
    <n v="1383976800"/>
    <b v="0"/>
    <b v="0"/>
    <s v="theater/plays"/>
    <n v="36"/>
    <n v="36.004712041884815"/>
    <s v="theater"/>
    <x v="3"/>
    <d v="2013-10-15T05:00:00"/>
    <x v="0"/>
    <n v="2013"/>
  </r>
  <r>
    <n v="296"/>
    <x v="295"/>
    <s v="Grass-roots real-time Local Area Network"/>
    <n v="6100"/>
    <n v="3352"/>
    <x v="0"/>
    <x v="63"/>
    <s v="AU"/>
    <s v="AUD"/>
    <n v="1548655200"/>
    <n v="1550556000"/>
    <b v="0"/>
    <b v="0"/>
    <s v="theater/plays"/>
    <n v="55"/>
    <n v="88.21052631578948"/>
    <s v="theater"/>
    <x v="3"/>
    <d v="2019-01-28T06:00:00"/>
    <x v="0"/>
    <n v="2019"/>
  </r>
  <r>
    <n v="297"/>
    <x v="296"/>
    <s v="Organized client-driven capacity"/>
    <n v="7200"/>
    <n v="6785"/>
    <x v="0"/>
    <x v="238"/>
    <s v="AU"/>
    <s v="AUD"/>
    <n v="1389679200"/>
    <n v="1390456800"/>
    <b v="0"/>
    <b v="1"/>
    <s v="theater/plays"/>
    <n v="94"/>
    <n v="65.240384615384613"/>
    <s v="theater"/>
    <x v="3"/>
    <d v="2014-01-14T06:00:00"/>
    <x v="0"/>
    <n v="2014"/>
  </r>
  <r>
    <n v="298"/>
    <x v="297"/>
    <s v="Adaptive intangible database"/>
    <n v="3500"/>
    <n v="5037"/>
    <x v="1"/>
    <x v="239"/>
    <s v="US"/>
    <s v="USD"/>
    <n v="1456466400"/>
    <n v="1458018000"/>
    <b v="0"/>
    <b v="1"/>
    <s v="music/rock"/>
    <n v="144"/>
    <n v="69.958333333333329"/>
    <s v="music"/>
    <x v="1"/>
    <d v="2016-02-26T06:00:00"/>
    <x v="0"/>
    <n v="2016"/>
  </r>
  <r>
    <n v="299"/>
    <x v="298"/>
    <s v="Grass-roots contextually-based algorithm"/>
    <n v="3800"/>
    <n v="1954"/>
    <x v="0"/>
    <x v="240"/>
    <s v="US"/>
    <s v="USD"/>
    <n v="1456984800"/>
    <n v="1461819600"/>
    <b v="0"/>
    <b v="0"/>
    <s v="food/food trucks"/>
    <n v="51"/>
    <n v="39.877551020408163"/>
    <s v="food"/>
    <x v="0"/>
    <d v="2016-03-03T06:00:00"/>
    <x v="0"/>
    <n v="2016"/>
  </r>
  <r>
    <n v="300"/>
    <x v="299"/>
    <s v="Focused executive core"/>
    <n v="100"/>
    <n v="5"/>
    <x v="0"/>
    <x v="49"/>
    <s v="DK"/>
    <s v="DKK"/>
    <n v="1504069200"/>
    <n v="1504155600"/>
    <b v="0"/>
    <b v="1"/>
    <s v="publishing/nonfiction"/>
    <n v="5"/>
    <n v="5"/>
    <s v="publishing"/>
    <x v="9"/>
    <d v="2017-08-30T05:00:00"/>
    <x v="0"/>
    <n v="2017"/>
  </r>
  <r>
    <n v="301"/>
    <x v="300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n v="1345"/>
    <n v="41.023728813559323"/>
    <s v="film &amp; video"/>
    <x v="4"/>
    <d v="2015-02-26T06:00:00"/>
    <x v="0"/>
    <n v="2015"/>
  </r>
  <r>
    <n v="302"/>
    <x v="301"/>
    <s v="Customizable bi-directional hardware"/>
    <n v="76100"/>
    <n v="24234"/>
    <x v="0"/>
    <x v="242"/>
    <s v="US"/>
    <s v="USD"/>
    <n v="1535864400"/>
    <n v="1537074000"/>
    <b v="0"/>
    <b v="0"/>
    <s v="theater/plays"/>
    <n v="32"/>
    <n v="98.914285714285711"/>
    <s v="theater"/>
    <x v="3"/>
    <d v="2018-09-02T05:00:00"/>
    <x v="0"/>
    <n v="2018"/>
  </r>
  <r>
    <n v="303"/>
    <x v="302"/>
    <s v="Networked optimal architecture"/>
    <n v="3400"/>
    <n v="2809"/>
    <x v="0"/>
    <x v="235"/>
    <s v="US"/>
    <s v="USD"/>
    <n v="1452146400"/>
    <n v="1452578400"/>
    <b v="0"/>
    <b v="0"/>
    <s v="music/indie rock"/>
    <n v="83"/>
    <n v="87.78125"/>
    <s v="music"/>
    <x v="7"/>
    <d v="2016-01-07T06:00:00"/>
    <x v="0"/>
    <n v="2016"/>
  </r>
  <r>
    <n v="304"/>
    <x v="303"/>
    <s v="User-friendly discrete benchmark"/>
    <n v="2100"/>
    <n v="11469"/>
    <x v="1"/>
    <x v="23"/>
    <s v="US"/>
    <s v="USD"/>
    <n v="1470546000"/>
    <n v="1474088400"/>
    <b v="0"/>
    <b v="0"/>
    <s v="film &amp; video/documentary"/>
    <n v="546"/>
    <n v="80.767605633802816"/>
    <s v="film &amp; video"/>
    <x v="4"/>
    <d v="2016-08-07T05:00:00"/>
    <x v="0"/>
    <n v="2016"/>
  </r>
  <r>
    <n v="305"/>
    <x v="304"/>
    <s v="Grass-roots actuating policy"/>
    <n v="2800"/>
    <n v="8014"/>
    <x v="1"/>
    <x v="72"/>
    <s v="US"/>
    <s v="USD"/>
    <n v="1458363600"/>
    <n v="1461906000"/>
    <b v="0"/>
    <b v="0"/>
    <s v="theater/plays"/>
    <n v="286"/>
    <n v="94.28235294117647"/>
    <s v="theater"/>
    <x v="3"/>
    <d v="2016-03-19T05:00:00"/>
    <x v="0"/>
    <n v="2016"/>
  </r>
  <r>
    <n v="306"/>
    <x v="305"/>
    <s v="Enterprise-wide 3rdgeneration knowledge user"/>
    <n v="6500"/>
    <n v="514"/>
    <x v="0"/>
    <x v="243"/>
    <s v="US"/>
    <s v="USD"/>
    <n v="1500008400"/>
    <n v="1500267600"/>
    <b v="0"/>
    <b v="1"/>
    <s v="theater/plays"/>
    <n v="8"/>
    <n v="73.428571428571431"/>
    <s v="theater"/>
    <x v="3"/>
    <d v="2017-07-14T05:00:00"/>
    <x v="0"/>
    <n v="2017"/>
  </r>
  <r>
    <n v="307"/>
    <x v="306"/>
    <s v="Face-to-face zero tolerance moderator"/>
    <n v="32900"/>
    <n v="43473"/>
    <x v="1"/>
    <x v="244"/>
    <s v="DK"/>
    <s v="DKK"/>
    <n v="1338958800"/>
    <n v="1340686800"/>
    <b v="0"/>
    <b v="1"/>
    <s v="publishing/fiction"/>
    <n v="132"/>
    <n v="65.968133535660087"/>
    <s v="publishing"/>
    <x v="13"/>
    <d v="2012-06-06T05:00:00"/>
    <x v="0"/>
    <n v="2012"/>
  </r>
  <r>
    <n v="308"/>
    <x v="307"/>
    <s v="Grass-roots optimizing projection"/>
    <n v="118200"/>
    <n v="87560"/>
    <x v="0"/>
    <x v="245"/>
    <s v="US"/>
    <s v="USD"/>
    <n v="1303102800"/>
    <n v="1303189200"/>
    <b v="0"/>
    <b v="0"/>
    <s v="theater/plays"/>
    <n v="74"/>
    <n v="109.04109589041096"/>
    <s v="theater"/>
    <x v="3"/>
    <d v="2011-04-18T05:00:00"/>
    <x v="0"/>
    <n v="2011"/>
  </r>
  <r>
    <n v="309"/>
    <x v="308"/>
    <s v="User-centric 6thgeneration attitude"/>
    <n v="4100"/>
    <n v="3087"/>
    <x v="3"/>
    <x v="51"/>
    <s v="US"/>
    <s v="USD"/>
    <n v="1316581200"/>
    <n v="1318309200"/>
    <b v="0"/>
    <b v="1"/>
    <s v="music/indie rock"/>
    <n v="75"/>
    <n v="41.16"/>
    <s v="music"/>
    <x v="7"/>
    <d v="2011-09-21T05:00:00"/>
    <x v="0"/>
    <n v="2011"/>
  </r>
  <r>
    <n v="310"/>
    <x v="309"/>
    <s v="Switchable zero tolerance website"/>
    <n v="7800"/>
    <n v="1586"/>
    <x v="0"/>
    <x v="36"/>
    <s v="US"/>
    <s v="USD"/>
    <n v="1270789200"/>
    <n v="1272171600"/>
    <b v="0"/>
    <b v="0"/>
    <s v="games/video games"/>
    <n v="20"/>
    <n v="99.125"/>
    <s v="games"/>
    <x v="11"/>
    <d v="2010-04-09T05:00:00"/>
    <x v="0"/>
    <n v="2010"/>
  </r>
  <r>
    <n v="311"/>
    <x v="310"/>
    <s v="Focused real-time help-desk"/>
    <n v="6300"/>
    <n v="12812"/>
    <x v="1"/>
    <x v="246"/>
    <s v="US"/>
    <s v="USD"/>
    <n v="1297836000"/>
    <n v="1298872800"/>
    <b v="0"/>
    <b v="0"/>
    <s v="theater/plays"/>
    <n v="203"/>
    <n v="105.88429752066116"/>
    <s v="theater"/>
    <x v="3"/>
    <d v="2011-02-16T06:00:00"/>
    <x v="0"/>
    <n v="2011"/>
  </r>
  <r>
    <n v="312"/>
    <x v="311"/>
    <s v="Robust impactful approach"/>
    <n v="59100"/>
    <n v="183345"/>
    <x v="1"/>
    <x v="247"/>
    <s v="US"/>
    <s v="USD"/>
    <n v="1382677200"/>
    <n v="1383282000"/>
    <b v="0"/>
    <b v="0"/>
    <s v="theater/plays"/>
    <n v="310"/>
    <n v="48.996525921966864"/>
    <s v="theater"/>
    <x v="3"/>
    <d v="2013-10-25T05:00:00"/>
    <x v="0"/>
    <n v="2013"/>
  </r>
  <r>
    <n v="313"/>
    <x v="312"/>
    <s v="Secured maximized policy"/>
    <n v="2200"/>
    <n v="8697"/>
    <x v="1"/>
    <x v="248"/>
    <s v="US"/>
    <s v="USD"/>
    <n v="1330322400"/>
    <n v="1330495200"/>
    <b v="0"/>
    <b v="0"/>
    <s v="music/rock"/>
    <n v="395"/>
    <n v="39"/>
    <s v="music"/>
    <x v="1"/>
    <d v="2012-02-27T06:00:00"/>
    <x v="0"/>
    <n v="2012"/>
  </r>
  <r>
    <n v="314"/>
    <x v="313"/>
    <s v="Realigned upward-trending strategy"/>
    <n v="1400"/>
    <n v="4126"/>
    <x v="1"/>
    <x v="221"/>
    <s v="US"/>
    <s v="USD"/>
    <n v="1552366800"/>
    <n v="1552798800"/>
    <b v="0"/>
    <b v="1"/>
    <s v="film &amp; video/documentary"/>
    <n v="295"/>
    <n v="31.022556390977442"/>
    <s v="film &amp; video"/>
    <x v="4"/>
    <d v="2019-03-12T05:00:00"/>
    <x v="0"/>
    <n v="2019"/>
  </r>
  <r>
    <n v="315"/>
    <x v="314"/>
    <s v="Open-source interactive knowledge user"/>
    <n v="9500"/>
    <n v="3220"/>
    <x v="0"/>
    <x v="249"/>
    <s v="US"/>
    <s v="USD"/>
    <n v="1400907600"/>
    <n v="1403413200"/>
    <b v="0"/>
    <b v="0"/>
    <s v="theater/plays"/>
    <n v="34"/>
    <n v="103.87096774193549"/>
    <s v="theater"/>
    <x v="3"/>
    <d v="2014-05-24T05:00:00"/>
    <x v="0"/>
    <n v="2014"/>
  </r>
  <r>
    <n v="316"/>
    <x v="315"/>
    <s v="Configurable demand-driven matrix"/>
    <n v="9600"/>
    <n v="6401"/>
    <x v="0"/>
    <x v="250"/>
    <s v="IT"/>
    <s v="EUR"/>
    <n v="1574143200"/>
    <n v="1574229600"/>
    <b v="0"/>
    <b v="1"/>
    <s v="food/food trucks"/>
    <n v="67"/>
    <n v="59.268518518518519"/>
    <s v="food"/>
    <x v="0"/>
    <d v="2019-11-19T06:00:00"/>
    <x v="0"/>
    <n v="2019"/>
  </r>
  <r>
    <n v="317"/>
    <x v="316"/>
    <s v="Cross-group coherent hierarchy"/>
    <n v="6600"/>
    <n v="1269"/>
    <x v="0"/>
    <x v="141"/>
    <s v="US"/>
    <s v="USD"/>
    <n v="1494738000"/>
    <n v="1495861200"/>
    <b v="0"/>
    <b v="0"/>
    <s v="theater/plays"/>
    <n v="19"/>
    <n v="42.3"/>
    <s v="theater"/>
    <x v="3"/>
    <d v="2017-05-14T05:00:00"/>
    <x v="0"/>
    <n v="2017"/>
  </r>
  <r>
    <n v="318"/>
    <x v="317"/>
    <s v="Decentralized demand-driven open system"/>
    <n v="5700"/>
    <n v="903"/>
    <x v="0"/>
    <x v="68"/>
    <s v="US"/>
    <s v="USD"/>
    <n v="1392357600"/>
    <n v="1392530400"/>
    <b v="0"/>
    <b v="0"/>
    <s v="music/rock"/>
    <n v="16"/>
    <n v="53.117647058823529"/>
    <s v="music"/>
    <x v="1"/>
    <d v="2014-02-14T06:00:00"/>
    <x v="0"/>
    <n v="2014"/>
  </r>
  <r>
    <n v="319"/>
    <x v="318"/>
    <s v="Advanced empowering matrix"/>
    <n v="8400"/>
    <n v="3251"/>
    <x v="3"/>
    <x v="251"/>
    <s v="US"/>
    <s v="USD"/>
    <n v="1281589200"/>
    <n v="1283662800"/>
    <b v="0"/>
    <b v="0"/>
    <s v="technology/web"/>
    <n v="39"/>
    <n v="50.796875"/>
    <s v="technology"/>
    <x v="2"/>
    <d v="2010-08-12T05:00:00"/>
    <x v="0"/>
    <n v="2010"/>
  </r>
  <r>
    <n v="320"/>
    <x v="319"/>
    <s v="Phased holistic implementation"/>
    <n v="84400"/>
    <n v="8092"/>
    <x v="0"/>
    <x v="175"/>
    <s v="US"/>
    <s v="USD"/>
    <n v="1305003600"/>
    <n v="1305781200"/>
    <b v="0"/>
    <b v="0"/>
    <s v="publishing/fiction"/>
    <n v="10"/>
    <n v="101.15"/>
    <s v="publishing"/>
    <x v="13"/>
    <d v="2011-05-10T05:00:00"/>
    <x v="0"/>
    <n v="2011"/>
  </r>
  <r>
    <n v="321"/>
    <x v="320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n v="94"/>
    <n v="65.000810372771468"/>
    <s v="film &amp; video"/>
    <x v="12"/>
    <d v="2011-04-01T05:00:00"/>
    <x v="0"/>
    <n v="2011"/>
  </r>
  <r>
    <n v="322"/>
    <x v="321"/>
    <s v="Visionary asymmetric Graphical User Interface"/>
    <n v="117900"/>
    <n v="196377"/>
    <x v="1"/>
    <x v="252"/>
    <s v="US"/>
    <s v="USD"/>
    <n v="1290664800"/>
    <n v="1291788000"/>
    <b v="0"/>
    <b v="0"/>
    <s v="theater/plays"/>
    <n v="167"/>
    <n v="37.998645510835914"/>
    <s v="theater"/>
    <x v="3"/>
    <d v="2010-11-25T06:00:00"/>
    <x v="0"/>
    <n v="2010"/>
  </r>
  <r>
    <n v="323"/>
    <x v="322"/>
    <s v="Integrated zero-defect help-desk"/>
    <n v="8900"/>
    <n v="2148"/>
    <x v="0"/>
    <x v="150"/>
    <s v="GB"/>
    <s v="GBP"/>
    <n v="1395896400"/>
    <n v="1396069200"/>
    <b v="0"/>
    <b v="0"/>
    <s v="film &amp; video/documentary"/>
    <n v="24"/>
    <n v="82.615384615384613"/>
    <s v="film &amp; video"/>
    <x v="4"/>
    <d v="2014-03-27T05:00:00"/>
    <x v="0"/>
    <n v="2014"/>
  </r>
  <r>
    <n v="324"/>
    <x v="323"/>
    <s v="Inverse analyzing matrices"/>
    <n v="7100"/>
    <n v="11648"/>
    <x v="1"/>
    <x v="253"/>
    <s v="US"/>
    <s v="USD"/>
    <n v="1434862800"/>
    <n v="1435899600"/>
    <b v="0"/>
    <b v="1"/>
    <s v="theater/plays"/>
    <n v="164"/>
    <n v="37.941368078175898"/>
    <s v="theater"/>
    <x v="3"/>
    <d v="2015-06-21T05:00:00"/>
    <x v="0"/>
    <n v="2015"/>
  </r>
  <r>
    <n v="325"/>
    <x v="324"/>
    <s v="Programmable systemic implementation"/>
    <n v="6500"/>
    <n v="5897"/>
    <x v="0"/>
    <x v="107"/>
    <s v="US"/>
    <s v="USD"/>
    <n v="1529125200"/>
    <n v="1531112400"/>
    <b v="0"/>
    <b v="1"/>
    <s v="theater/plays"/>
    <n v="91"/>
    <n v="80.780821917808225"/>
    <s v="theater"/>
    <x v="3"/>
    <d v="2018-06-16T05:00:00"/>
    <x v="0"/>
    <n v="2018"/>
  </r>
  <r>
    <n v="326"/>
    <x v="325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n v="46"/>
    <n v="25.984375"/>
    <s v="film &amp; video"/>
    <x v="10"/>
    <d v="2015-12-26T06:00:00"/>
    <x v="0"/>
    <n v="2015"/>
  </r>
  <r>
    <n v="327"/>
    <x v="326"/>
    <s v="Digitized 3rdgeneration encoding"/>
    <n v="2600"/>
    <n v="1002"/>
    <x v="0"/>
    <x v="254"/>
    <s v="US"/>
    <s v="USD"/>
    <n v="1566968400"/>
    <n v="1567314000"/>
    <b v="0"/>
    <b v="1"/>
    <s v="theater/plays"/>
    <n v="39"/>
    <n v="30.363636363636363"/>
    <s v="theater"/>
    <x v="3"/>
    <d v="2019-08-28T05:00:00"/>
    <x v="0"/>
    <n v="2019"/>
  </r>
  <r>
    <n v="328"/>
    <x v="327"/>
    <s v="Innovative well-modulated functionalities"/>
    <n v="98700"/>
    <n v="131826"/>
    <x v="1"/>
    <x v="255"/>
    <s v="US"/>
    <s v="USD"/>
    <n v="1543557600"/>
    <n v="1544508000"/>
    <b v="0"/>
    <b v="0"/>
    <s v="music/rock"/>
    <n v="134"/>
    <n v="54.004916018025398"/>
    <s v="music"/>
    <x v="1"/>
    <d v="2018-11-30T06:00:00"/>
    <x v="0"/>
    <n v="2018"/>
  </r>
  <r>
    <n v="329"/>
    <x v="328"/>
    <s v="Fundamental incremental database"/>
    <n v="93800"/>
    <n v="21477"/>
    <x v="2"/>
    <x v="57"/>
    <s v="US"/>
    <s v="USD"/>
    <n v="1481522400"/>
    <n v="1482472800"/>
    <b v="0"/>
    <b v="0"/>
    <s v="games/video games"/>
    <n v="23"/>
    <n v="101.78672985781991"/>
    <s v="games"/>
    <x v="11"/>
    <d v="2016-12-12T06:00:00"/>
    <x v="0"/>
    <n v="2016"/>
  </r>
  <r>
    <n v="330"/>
    <x v="329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n v="185"/>
    <n v="45.003610108303249"/>
    <s v="film &amp; video"/>
    <x v="4"/>
    <d v="2017-12-08T06:00:00"/>
    <x v="0"/>
    <n v="2017"/>
  </r>
  <r>
    <n v="331"/>
    <x v="330"/>
    <s v="Intuitive static portal"/>
    <n v="3300"/>
    <n v="14643"/>
    <x v="1"/>
    <x v="257"/>
    <s v="US"/>
    <s v="USD"/>
    <n v="1324274400"/>
    <n v="1324360800"/>
    <b v="0"/>
    <b v="0"/>
    <s v="food/food trucks"/>
    <n v="444"/>
    <n v="77.068421052631578"/>
    <s v="food"/>
    <x v="0"/>
    <d v="2011-12-19T06:00:00"/>
    <x v="0"/>
    <n v="2011"/>
  </r>
  <r>
    <n v="332"/>
    <x v="331"/>
    <s v="Optional bandwidth-monitored definition"/>
    <n v="20700"/>
    <n v="41396"/>
    <x v="1"/>
    <x v="258"/>
    <s v="US"/>
    <s v="USD"/>
    <n v="1364446800"/>
    <n v="1364533200"/>
    <b v="0"/>
    <b v="0"/>
    <s v="technology/wearables"/>
    <n v="200"/>
    <n v="88.076595744680844"/>
    <s v="technology"/>
    <x v="8"/>
    <d v="2013-03-28T05:00:00"/>
    <x v="0"/>
    <n v="2013"/>
  </r>
  <r>
    <n v="333"/>
    <x v="332"/>
    <s v="Persistent well-modulated synergy"/>
    <n v="9600"/>
    <n v="11900"/>
    <x v="1"/>
    <x v="259"/>
    <s v="US"/>
    <s v="USD"/>
    <n v="1542693600"/>
    <n v="1545112800"/>
    <b v="0"/>
    <b v="0"/>
    <s v="theater/plays"/>
    <n v="124"/>
    <n v="47.035573122529641"/>
    <s v="theater"/>
    <x v="3"/>
    <d v="2018-11-20T06:00:00"/>
    <x v="0"/>
    <n v="2018"/>
  </r>
  <r>
    <n v="334"/>
    <x v="333"/>
    <s v="Assimilated discrete algorithm"/>
    <n v="66200"/>
    <n v="123538"/>
    <x v="1"/>
    <x v="260"/>
    <s v="US"/>
    <s v="USD"/>
    <n v="1515564000"/>
    <n v="1516168800"/>
    <b v="0"/>
    <b v="0"/>
    <s v="music/rock"/>
    <n v="187"/>
    <n v="110.99550763701707"/>
    <s v="music"/>
    <x v="1"/>
    <d v="2018-01-10T06:00:00"/>
    <x v="0"/>
    <n v="2018"/>
  </r>
  <r>
    <n v="335"/>
    <x v="334"/>
    <s v="Operative uniform hub"/>
    <n v="173800"/>
    <n v="198628"/>
    <x v="1"/>
    <x v="261"/>
    <s v="US"/>
    <s v="USD"/>
    <n v="1573797600"/>
    <n v="1574920800"/>
    <b v="0"/>
    <b v="0"/>
    <s v="music/rock"/>
    <n v="114"/>
    <n v="87.003066141042481"/>
    <s v="music"/>
    <x v="1"/>
    <d v="2019-11-15T06:00:00"/>
    <x v="0"/>
    <n v="2019"/>
  </r>
  <r>
    <n v="336"/>
    <x v="335"/>
    <s v="Customizable intangible capability"/>
    <n v="70700"/>
    <n v="68602"/>
    <x v="0"/>
    <x v="262"/>
    <s v="US"/>
    <s v="USD"/>
    <n v="1292392800"/>
    <n v="1292479200"/>
    <b v="0"/>
    <b v="1"/>
    <s v="music/rock"/>
    <n v="97"/>
    <n v="63.994402985074629"/>
    <s v="music"/>
    <x v="1"/>
    <d v="2010-12-15T06:00:00"/>
    <x v="0"/>
    <n v="2010"/>
  </r>
  <r>
    <n v="337"/>
    <x v="336"/>
    <s v="Innovative didactic analyzer"/>
    <n v="94500"/>
    <n v="116064"/>
    <x v="1"/>
    <x v="263"/>
    <s v="US"/>
    <s v="USD"/>
    <n v="1573452000"/>
    <n v="1573538400"/>
    <b v="0"/>
    <b v="0"/>
    <s v="theater/plays"/>
    <n v="123"/>
    <n v="105.9945205479452"/>
    <s v="theater"/>
    <x v="3"/>
    <d v="2019-11-11T06:00:00"/>
    <x v="0"/>
    <n v="2019"/>
  </r>
  <r>
    <n v="338"/>
    <x v="337"/>
    <s v="Decentralized intangible encoding"/>
    <n v="69800"/>
    <n v="125042"/>
    <x v="1"/>
    <x v="264"/>
    <s v="US"/>
    <s v="USD"/>
    <n v="1317790800"/>
    <n v="1320382800"/>
    <b v="0"/>
    <b v="0"/>
    <s v="theater/plays"/>
    <n v="179"/>
    <n v="73.989349112426041"/>
    <s v="theater"/>
    <x v="3"/>
    <d v="2011-10-05T05:00:00"/>
    <x v="0"/>
    <n v="2011"/>
  </r>
  <r>
    <n v="339"/>
    <x v="338"/>
    <s v="Front-line transitional algorithm"/>
    <n v="136300"/>
    <n v="108974"/>
    <x v="3"/>
    <x v="265"/>
    <s v="CA"/>
    <s v="CAD"/>
    <n v="1501650000"/>
    <n v="1502859600"/>
    <b v="0"/>
    <b v="0"/>
    <s v="theater/plays"/>
    <n v="80"/>
    <n v="84.02004626060139"/>
    <s v="theater"/>
    <x v="3"/>
    <d v="2017-08-02T05:00:00"/>
    <x v="0"/>
    <n v="2017"/>
  </r>
  <r>
    <n v="340"/>
    <x v="339"/>
    <s v="Switchable didactic matrices"/>
    <n v="37100"/>
    <n v="34964"/>
    <x v="0"/>
    <x v="224"/>
    <s v="US"/>
    <s v="USD"/>
    <n v="1323669600"/>
    <n v="1323756000"/>
    <b v="0"/>
    <b v="0"/>
    <s v="photography/photography books"/>
    <n v="94"/>
    <n v="88.966921119592882"/>
    <s v="photography"/>
    <x v="14"/>
    <d v="2011-12-12T06:00:00"/>
    <x v="0"/>
    <n v="2011"/>
  </r>
  <r>
    <n v="341"/>
    <x v="340"/>
    <s v="Ameliorated disintermediate utilization"/>
    <n v="114300"/>
    <n v="96777"/>
    <x v="0"/>
    <x v="266"/>
    <s v="US"/>
    <s v="USD"/>
    <n v="1440738000"/>
    <n v="1441342800"/>
    <b v="0"/>
    <b v="0"/>
    <s v="music/indie rock"/>
    <n v="85"/>
    <n v="76.990453460620529"/>
    <s v="music"/>
    <x v="7"/>
    <d v="2015-08-28T05:00:00"/>
    <x v="0"/>
    <n v="2015"/>
  </r>
  <r>
    <n v="342"/>
    <x v="341"/>
    <s v="Visionary foreground middleware"/>
    <n v="47900"/>
    <n v="31864"/>
    <x v="0"/>
    <x v="267"/>
    <s v="US"/>
    <s v="USD"/>
    <n v="1374296400"/>
    <n v="1375333200"/>
    <b v="0"/>
    <b v="0"/>
    <s v="theater/plays"/>
    <n v="67"/>
    <n v="97.146341463414629"/>
    <s v="theater"/>
    <x v="3"/>
    <d v="2013-07-20T05:00:00"/>
    <x v="0"/>
    <n v="2013"/>
  </r>
  <r>
    <n v="343"/>
    <x v="342"/>
    <s v="Optional zero-defect task-force"/>
    <n v="9000"/>
    <n v="4853"/>
    <x v="0"/>
    <x v="98"/>
    <s v="US"/>
    <s v="USD"/>
    <n v="1384840800"/>
    <n v="1389420000"/>
    <b v="0"/>
    <b v="0"/>
    <s v="theater/plays"/>
    <n v="54"/>
    <n v="33.013605442176868"/>
    <s v="theater"/>
    <x v="3"/>
    <d v="2013-11-19T06:00:00"/>
    <x v="0"/>
    <n v="2013"/>
  </r>
  <r>
    <n v="344"/>
    <x v="343"/>
    <s v="Devolved exuding emulation"/>
    <n v="197600"/>
    <n v="82959"/>
    <x v="0"/>
    <x v="268"/>
    <s v="US"/>
    <s v="USD"/>
    <n v="1516600800"/>
    <n v="1520056800"/>
    <b v="0"/>
    <b v="0"/>
    <s v="games/video games"/>
    <n v="42"/>
    <n v="99.950602409638549"/>
    <s v="games"/>
    <x v="11"/>
    <d v="2018-01-22T06:00:00"/>
    <x v="0"/>
    <n v="2018"/>
  </r>
  <r>
    <n v="345"/>
    <x v="344"/>
    <s v="Open-source neutral task-force"/>
    <n v="157600"/>
    <n v="23159"/>
    <x v="0"/>
    <x v="269"/>
    <s v="GB"/>
    <s v="GBP"/>
    <n v="1436418000"/>
    <n v="1436504400"/>
    <b v="0"/>
    <b v="0"/>
    <s v="film &amp; video/drama"/>
    <n v="15"/>
    <n v="69.966767371601208"/>
    <s v="film &amp; video"/>
    <x v="6"/>
    <d v="2015-07-09T05:00:00"/>
    <x v="0"/>
    <n v="2015"/>
  </r>
  <r>
    <n v="346"/>
    <x v="345"/>
    <s v="Virtual attitude-oriented migration"/>
    <n v="8000"/>
    <n v="2758"/>
    <x v="0"/>
    <x v="270"/>
    <s v="US"/>
    <s v="USD"/>
    <n v="1503550800"/>
    <n v="1508302800"/>
    <b v="0"/>
    <b v="1"/>
    <s v="music/indie rock"/>
    <n v="34"/>
    <n v="110.32"/>
    <s v="music"/>
    <x v="7"/>
    <d v="2017-08-24T05:00:00"/>
    <x v="0"/>
    <n v="2017"/>
  </r>
  <r>
    <n v="347"/>
    <x v="346"/>
    <s v="Open-source full-range portal"/>
    <n v="900"/>
    <n v="12607"/>
    <x v="1"/>
    <x v="271"/>
    <s v="US"/>
    <s v="USD"/>
    <n v="1423634400"/>
    <n v="1425708000"/>
    <b v="0"/>
    <b v="0"/>
    <s v="technology/web"/>
    <n v="1401"/>
    <n v="66.005235602094245"/>
    <s v="technology"/>
    <x v="2"/>
    <d v="2015-02-11T06:00:00"/>
    <x v="0"/>
    <n v="2015"/>
  </r>
  <r>
    <n v="348"/>
    <x v="347"/>
    <s v="Versatile cohesive open system"/>
    <n v="199000"/>
    <n v="142823"/>
    <x v="0"/>
    <x v="272"/>
    <s v="US"/>
    <s v="USD"/>
    <n v="1487224800"/>
    <n v="1488348000"/>
    <b v="0"/>
    <b v="0"/>
    <s v="food/food trucks"/>
    <n v="72"/>
    <n v="41.005742176284812"/>
    <s v="food"/>
    <x v="0"/>
    <d v="2017-02-16T06:00:00"/>
    <x v="0"/>
    <n v="2017"/>
  </r>
  <r>
    <n v="349"/>
    <x v="348"/>
    <s v="Multi-layered bottom-line frame"/>
    <n v="180800"/>
    <n v="95958"/>
    <x v="0"/>
    <x v="273"/>
    <s v="US"/>
    <s v="USD"/>
    <n v="1500008400"/>
    <n v="1502600400"/>
    <b v="0"/>
    <b v="0"/>
    <s v="theater/plays"/>
    <n v="53"/>
    <n v="103.96316359696641"/>
    <s v="theater"/>
    <x v="3"/>
    <d v="2017-07-14T05:00:00"/>
    <x v="0"/>
    <n v="2017"/>
  </r>
  <r>
    <n v="350"/>
    <x v="349"/>
    <s v="Pre-emptive neutral capacity"/>
    <n v="100"/>
    <n v="5"/>
    <x v="0"/>
    <x v="49"/>
    <s v="US"/>
    <s v="USD"/>
    <n v="1432098000"/>
    <n v="1433653200"/>
    <b v="0"/>
    <b v="1"/>
    <s v="music/jazz"/>
    <n v="5"/>
    <n v="5"/>
    <s v="music"/>
    <x v="17"/>
    <d v="2015-05-20T05:00:00"/>
    <x v="0"/>
    <n v="2015"/>
  </r>
  <r>
    <n v="351"/>
    <x v="350"/>
    <s v="Universal maximized methodology"/>
    <n v="74100"/>
    <n v="94631"/>
    <x v="1"/>
    <x v="274"/>
    <s v="US"/>
    <s v="USD"/>
    <n v="1440392400"/>
    <n v="1441602000"/>
    <b v="0"/>
    <b v="0"/>
    <s v="music/rock"/>
    <n v="128"/>
    <n v="47.009935419771487"/>
    <s v="music"/>
    <x v="1"/>
    <d v="2015-08-24T05:00:00"/>
    <x v="0"/>
    <n v="2015"/>
  </r>
  <r>
    <n v="352"/>
    <x v="351"/>
    <s v="Expanded hybrid hardware"/>
    <n v="2800"/>
    <n v="977"/>
    <x v="0"/>
    <x v="254"/>
    <s v="CA"/>
    <s v="CAD"/>
    <n v="1446876000"/>
    <n v="1447567200"/>
    <b v="0"/>
    <b v="0"/>
    <s v="theater/plays"/>
    <n v="35"/>
    <n v="29.606060606060606"/>
    <s v="theater"/>
    <x v="3"/>
    <d v="2015-11-07T06:00:00"/>
    <x v="0"/>
    <n v="2015"/>
  </r>
  <r>
    <n v="353"/>
    <x v="352"/>
    <s v="Profit-focused multi-tasking access"/>
    <n v="33600"/>
    <n v="137961"/>
    <x v="1"/>
    <x v="275"/>
    <s v="US"/>
    <s v="USD"/>
    <n v="1562302800"/>
    <n v="1562389200"/>
    <b v="0"/>
    <b v="0"/>
    <s v="theater/plays"/>
    <n v="411"/>
    <n v="81.010569583088667"/>
    <s v="theater"/>
    <x v="3"/>
    <d v="2019-07-05T05:00:00"/>
    <x v="0"/>
    <n v="2019"/>
  </r>
  <r>
    <n v="354"/>
    <x v="353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n v="124"/>
    <n v="94.35"/>
    <s v="film &amp; video"/>
    <x v="4"/>
    <d v="2013-09-03T05:00:00"/>
    <x v="0"/>
    <n v="2013"/>
  </r>
  <r>
    <n v="355"/>
    <x v="354"/>
    <s v="Front-line scalable definition"/>
    <n v="3800"/>
    <n v="2241"/>
    <x v="2"/>
    <x v="99"/>
    <s v="US"/>
    <s v="USD"/>
    <n v="1485064800"/>
    <n v="1488520800"/>
    <b v="0"/>
    <b v="0"/>
    <s v="technology/wearables"/>
    <n v="59"/>
    <n v="26.058139534883722"/>
    <s v="technology"/>
    <x v="8"/>
    <d v="2017-01-22T06:00:00"/>
    <x v="0"/>
    <n v="2017"/>
  </r>
  <r>
    <n v="356"/>
    <x v="355"/>
    <s v="Open-source systematic protocol"/>
    <n v="9300"/>
    <n v="3431"/>
    <x v="0"/>
    <x v="174"/>
    <s v="IT"/>
    <s v="EUR"/>
    <n v="1326520800"/>
    <n v="1327298400"/>
    <b v="0"/>
    <b v="0"/>
    <s v="theater/plays"/>
    <n v="37"/>
    <n v="85.775000000000006"/>
    <s v="theater"/>
    <x v="3"/>
    <d v="2012-01-14T06:00:00"/>
    <x v="0"/>
    <n v="2012"/>
  </r>
  <r>
    <n v="357"/>
    <x v="356"/>
    <s v="Implemented tangible algorithm"/>
    <n v="2300"/>
    <n v="4253"/>
    <x v="1"/>
    <x v="142"/>
    <s v="US"/>
    <s v="USD"/>
    <n v="1441256400"/>
    <n v="1443416400"/>
    <b v="0"/>
    <b v="0"/>
    <s v="games/video games"/>
    <n v="185"/>
    <n v="103.73170731707317"/>
    <s v="games"/>
    <x v="11"/>
    <d v="2015-09-03T05:00:00"/>
    <x v="0"/>
    <n v="2015"/>
  </r>
  <r>
    <n v="358"/>
    <x v="357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n v="12"/>
    <n v="49.826086956521742"/>
    <s v="photography"/>
    <x v="14"/>
    <d v="2018-08-10T05:00:00"/>
    <x v="0"/>
    <n v="2018"/>
  </r>
  <r>
    <n v="359"/>
    <x v="358"/>
    <s v="Compatible needs-based architecture"/>
    <n v="4000"/>
    <n v="11948"/>
    <x v="1"/>
    <x v="277"/>
    <s v="US"/>
    <s v="USD"/>
    <n v="1314421200"/>
    <n v="1315026000"/>
    <b v="0"/>
    <b v="0"/>
    <s v="film &amp; video/animation"/>
    <n v="299"/>
    <n v="63.893048128342244"/>
    <s v="film &amp; video"/>
    <x v="10"/>
    <d v="2011-08-27T05:00:00"/>
    <x v="0"/>
    <n v="2011"/>
  </r>
  <r>
    <n v="360"/>
    <x v="359"/>
    <s v="Right-sized zero tolerance migration"/>
    <n v="59700"/>
    <n v="135132"/>
    <x v="1"/>
    <x v="278"/>
    <s v="GB"/>
    <s v="GBP"/>
    <n v="1293861600"/>
    <n v="1295071200"/>
    <b v="0"/>
    <b v="1"/>
    <s v="theater/plays"/>
    <n v="226"/>
    <n v="47.002434782608695"/>
    <s v="theater"/>
    <x v="3"/>
    <d v="2011-01-01T06:00:00"/>
    <x v="0"/>
    <n v="2011"/>
  </r>
  <r>
    <n v="361"/>
    <x v="360"/>
    <s v="Quality-focused reciprocal structure"/>
    <n v="5500"/>
    <n v="9546"/>
    <x v="1"/>
    <x v="39"/>
    <s v="US"/>
    <s v="USD"/>
    <n v="1507352400"/>
    <n v="1509426000"/>
    <b v="0"/>
    <b v="0"/>
    <s v="theater/plays"/>
    <n v="174"/>
    <n v="108.47727272727273"/>
    <s v="theater"/>
    <x v="3"/>
    <d v="2017-10-07T05:00:00"/>
    <x v="0"/>
    <n v="2017"/>
  </r>
  <r>
    <n v="362"/>
    <x v="361"/>
    <s v="Automated actuating conglomeration"/>
    <n v="3700"/>
    <n v="13755"/>
    <x v="1"/>
    <x v="271"/>
    <s v="US"/>
    <s v="USD"/>
    <n v="1296108000"/>
    <n v="1299391200"/>
    <b v="0"/>
    <b v="0"/>
    <s v="music/rock"/>
    <n v="372"/>
    <n v="72.015706806282722"/>
    <s v="music"/>
    <x v="1"/>
    <d v="2011-01-27T06:00:00"/>
    <x v="0"/>
    <n v="2011"/>
  </r>
  <r>
    <n v="363"/>
    <x v="362"/>
    <s v="Re-contextualized local initiative"/>
    <n v="5200"/>
    <n v="8330"/>
    <x v="1"/>
    <x v="279"/>
    <s v="US"/>
    <s v="USD"/>
    <n v="1324965600"/>
    <n v="1325052000"/>
    <b v="0"/>
    <b v="0"/>
    <s v="music/rock"/>
    <n v="160"/>
    <n v="59.928057553956833"/>
    <s v="music"/>
    <x v="1"/>
    <d v="2011-12-27T06:00:00"/>
    <x v="0"/>
    <n v="2011"/>
  </r>
  <r>
    <n v="364"/>
    <x v="363"/>
    <s v="Switchable intangible definition"/>
    <n v="900"/>
    <n v="14547"/>
    <x v="1"/>
    <x v="129"/>
    <s v="US"/>
    <s v="USD"/>
    <n v="1520229600"/>
    <n v="1522818000"/>
    <b v="0"/>
    <b v="0"/>
    <s v="music/indie rock"/>
    <n v="1616"/>
    <n v="78.209677419354833"/>
    <s v="music"/>
    <x v="7"/>
    <d v="2018-03-05T06:00:00"/>
    <x v="0"/>
    <n v="2018"/>
  </r>
  <r>
    <n v="365"/>
    <x v="364"/>
    <s v="Networked bottom-line initiative"/>
    <n v="1600"/>
    <n v="11735"/>
    <x v="1"/>
    <x v="192"/>
    <s v="AU"/>
    <s v="AUD"/>
    <n v="1482991200"/>
    <n v="1485324000"/>
    <b v="0"/>
    <b v="0"/>
    <s v="theater/plays"/>
    <n v="733"/>
    <n v="104.77678571428571"/>
    <s v="theater"/>
    <x v="3"/>
    <d v="2016-12-29T06:00:00"/>
    <x v="0"/>
    <n v="2016"/>
  </r>
  <r>
    <n v="366"/>
    <x v="365"/>
    <s v="Robust directional system engine"/>
    <n v="1800"/>
    <n v="10658"/>
    <x v="1"/>
    <x v="196"/>
    <s v="US"/>
    <s v="USD"/>
    <n v="1294034400"/>
    <n v="1294120800"/>
    <b v="0"/>
    <b v="1"/>
    <s v="theater/plays"/>
    <n v="592"/>
    <n v="105.52475247524752"/>
    <s v="theater"/>
    <x v="3"/>
    <d v="2011-01-03T06:00:00"/>
    <x v="0"/>
    <n v="2011"/>
  </r>
  <r>
    <n v="367"/>
    <x v="366"/>
    <s v="Triple-buffered explicit methodology"/>
    <n v="9900"/>
    <n v="1870"/>
    <x v="0"/>
    <x v="51"/>
    <s v="US"/>
    <s v="USD"/>
    <n v="1413608400"/>
    <n v="1415685600"/>
    <b v="0"/>
    <b v="1"/>
    <s v="theater/plays"/>
    <n v="19"/>
    <n v="24.933333333333334"/>
    <s v="theater"/>
    <x v="3"/>
    <d v="2014-10-18T05:00:00"/>
    <x v="0"/>
    <n v="2014"/>
  </r>
  <r>
    <n v="368"/>
    <x v="367"/>
    <s v="Reactive directional capacity"/>
    <n v="5200"/>
    <n v="14394"/>
    <x v="1"/>
    <x v="280"/>
    <s v="GB"/>
    <s v="GBP"/>
    <n v="1286946000"/>
    <n v="1288933200"/>
    <b v="0"/>
    <b v="1"/>
    <s v="film &amp; video/documentary"/>
    <n v="277"/>
    <n v="69.873786407766985"/>
    <s v="film &amp; video"/>
    <x v="4"/>
    <d v="2010-10-13T05:00:00"/>
    <x v="0"/>
    <n v="2010"/>
  </r>
  <r>
    <n v="369"/>
    <x v="368"/>
    <s v="Polarized needs-based approach"/>
    <n v="5400"/>
    <n v="14743"/>
    <x v="1"/>
    <x v="110"/>
    <s v="US"/>
    <s v="USD"/>
    <n v="1359871200"/>
    <n v="1363237200"/>
    <b v="0"/>
    <b v="1"/>
    <s v="film &amp; video/television"/>
    <n v="273"/>
    <n v="95.733766233766232"/>
    <s v="film &amp; video"/>
    <x v="19"/>
    <d v="2013-02-03T06:00:00"/>
    <x v="0"/>
    <n v="2013"/>
  </r>
  <r>
    <n v="370"/>
    <x v="369"/>
    <s v="Intuitive well-modulated middleware"/>
    <n v="112300"/>
    <n v="178965"/>
    <x v="1"/>
    <x v="281"/>
    <s v="US"/>
    <s v="USD"/>
    <n v="1555304400"/>
    <n v="1555822800"/>
    <b v="0"/>
    <b v="0"/>
    <s v="theater/plays"/>
    <n v="159"/>
    <n v="29.997485752598056"/>
    <s v="theater"/>
    <x v="3"/>
    <d v="2019-04-15T05:00:00"/>
    <x v="0"/>
    <n v="2019"/>
  </r>
  <r>
    <n v="371"/>
    <x v="370"/>
    <s v="Multi-channeled logistical matrices"/>
    <n v="189200"/>
    <n v="128410"/>
    <x v="0"/>
    <x v="282"/>
    <s v="US"/>
    <s v="USD"/>
    <n v="1423375200"/>
    <n v="1427778000"/>
    <b v="0"/>
    <b v="0"/>
    <s v="theater/plays"/>
    <n v="68"/>
    <n v="59.011948529411768"/>
    <s v="theater"/>
    <x v="3"/>
    <d v="2015-02-08T06:00:00"/>
    <x v="0"/>
    <n v="2015"/>
  </r>
  <r>
    <n v="372"/>
    <x v="371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n v="1592"/>
    <n v="84.757396449704146"/>
    <s v="film &amp; video"/>
    <x v="4"/>
    <d v="2015-01-08T06:00:00"/>
    <x v="0"/>
    <n v="2015"/>
  </r>
  <r>
    <n v="373"/>
    <x v="372"/>
    <s v="Down-sized coherent toolset"/>
    <n v="22500"/>
    <n v="164291"/>
    <x v="1"/>
    <x v="284"/>
    <s v="US"/>
    <s v="USD"/>
    <n v="1502946000"/>
    <n v="1503637200"/>
    <b v="0"/>
    <b v="0"/>
    <s v="theater/plays"/>
    <n v="730"/>
    <n v="78.010921177587846"/>
    <s v="theater"/>
    <x v="3"/>
    <d v="2017-08-17T05:00:00"/>
    <x v="0"/>
    <n v="2017"/>
  </r>
  <r>
    <n v="374"/>
    <x v="373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n v="13"/>
    <n v="50.05215419501134"/>
    <s v="film &amp; video"/>
    <x v="4"/>
    <d v="2019-01-11T06:00:00"/>
    <x v="0"/>
    <n v="2019"/>
  </r>
  <r>
    <n v="375"/>
    <x v="374"/>
    <s v="Future-proofed upward-trending contingency"/>
    <n v="2700"/>
    <n v="1479"/>
    <x v="0"/>
    <x v="270"/>
    <s v="US"/>
    <s v="USD"/>
    <n v="1444971600"/>
    <n v="1449900000"/>
    <b v="0"/>
    <b v="0"/>
    <s v="music/indie rock"/>
    <n v="55"/>
    <n v="59.16"/>
    <s v="music"/>
    <x v="7"/>
    <d v="2015-10-16T05:00:00"/>
    <x v="0"/>
    <n v="2015"/>
  </r>
  <r>
    <n v="376"/>
    <x v="375"/>
    <s v="Mandatory uniform matrix"/>
    <n v="3400"/>
    <n v="12275"/>
    <x v="1"/>
    <x v="54"/>
    <s v="US"/>
    <s v="USD"/>
    <n v="1404622800"/>
    <n v="1405141200"/>
    <b v="0"/>
    <b v="0"/>
    <s v="music/rock"/>
    <n v="361"/>
    <n v="93.702290076335885"/>
    <s v="music"/>
    <x v="1"/>
    <d v="2014-07-06T05:00:00"/>
    <x v="0"/>
    <n v="2014"/>
  </r>
  <r>
    <n v="377"/>
    <x v="376"/>
    <s v="Phased methodical initiative"/>
    <n v="49700"/>
    <n v="5098"/>
    <x v="0"/>
    <x v="78"/>
    <s v="US"/>
    <s v="USD"/>
    <n v="1571720400"/>
    <n v="1572933600"/>
    <b v="0"/>
    <b v="0"/>
    <s v="theater/plays"/>
    <n v="10"/>
    <n v="40.14173228346457"/>
    <s v="theater"/>
    <x v="3"/>
    <d v="2019-10-22T05:00:00"/>
    <x v="0"/>
    <n v="2019"/>
  </r>
  <r>
    <n v="378"/>
    <x v="377"/>
    <s v="Managed stable function"/>
    <n v="178200"/>
    <n v="24882"/>
    <x v="0"/>
    <x v="285"/>
    <s v="US"/>
    <s v="USD"/>
    <n v="1526878800"/>
    <n v="1530162000"/>
    <b v="0"/>
    <b v="0"/>
    <s v="film &amp; video/documentary"/>
    <n v="14"/>
    <n v="70.090140845070422"/>
    <s v="film &amp; video"/>
    <x v="4"/>
    <d v="2018-05-21T05:00:00"/>
    <x v="0"/>
    <n v="2018"/>
  </r>
  <r>
    <n v="379"/>
    <x v="378"/>
    <s v="Realigned clear-thinking migration"/>
    <n v="7200"/>
    <n v="2912"/>
    <x v="0"/>
    <x v="9"/>
    <s v="GB"/>
    <s v="GBP"/>
    <n v="1319691600"/>
    <n v="1320904800"/>
    <b v="0"/>
    <b v="0"/>
    <s v="theater/plays"/>
    <n v="40"/>
    <n v="66.181818181818187"/>
    <s v="theater"/>
    <x v="3"/>
    <d v="2011-10-27T05:00:00"/>
    <x v="0"/>
    <n v="2011"/>
  </r>
  <r>
    <n v="380"/>
    <x v="379"/>
    <s v="Optional clear-thinking process improvement"/>
    <n v="2500"/>
    <n v="4008"/>
    <x v="1"/>
    <x v="286"/>
    <s v="US"/>
    <s v="USD"/>
    <n v="1371963600"/>
    <n v="1372395600"/>
    <b v="0"/>
    <b v="0"/>
    <s v="theater/plays"/>
    <n v="160"/>
    <n v="47.714285714285715"/>
    <s v="theater"/>
    <x v="3"/>
    <d v="2013-06-23T05:00:00"/>
    <x v="0"/>
    <n v="2013"/>
  </r>
  <r>
    <n v="381"/>
    <x v="380"/>
    <s v="Cross-group global moratorium"/>
    <n v="5300"/>
    <n v="9749"/>
    <x v="1"/>
    <x v="287"/>
    <s v="US"/>
    <s v="USD"/>
    <n v="1433739600"/>
    <n v="1437714000"/>
    <b v="0"/>
    <b v="0"/>
    <s v="theater/plays"/>
    <n v="184"/>
    <n v="62.896774193548389"/>
    <s v="theater"/>
    <x v="3"/>
    <d v="2015-06-08T05:00:00"/>
    <x v="0"/>
    <n v="2015"/>
  </r>
  <r>
    <n v="382"/>
    <x v="381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n v="64"/>
    <n v="86.611940298507463"/>
    <s v="photography"/>
    <x v="14"/>
    <d v="2017-10-16T05:00:00"/>
    <x v="0"/>
    <n v="2017"/>
  </r>
  <r>
    <n v="383"/>
    <x v="382"/>
    <s v="Progressive intangible flexibility"/>
    <n v="6300"/>
    <n v="14199"/>
    <x v="1"/>
    <x v="288"/>
    <s v="US"/>
    <s v="USD"/>
    <n v="1550037600"/>
    <n v="1550556000"/>
    <b v="0"/>
    <b v="1"/>
    <s v="food/food trucks"/>
    <n v="225"/>
    <n v="75.126984126984127"/>
    <s v="food"/>
    <x v="0"/>
    <d v="2019-02-13T06:00:00"/>
    <x v="0"/>
    <n v="2019"/>
  </r>
  <r>
    <n v="384"/>
    <x v="383"/>
    <s v="Reactive real-time software"/>
    <n v="114400"/>
    <n v="196779"/>
    <x v="1"/>
    <x v="289"/>
    <s v="US"/>
    <s v="USD"/>
    <n v="1486706400"/>
    <n v="1489039200"/>
    <b v="1"/>
    <b v="1"/>
    <s v="film &amp; video/documentary"/>
    <n v="172"/>
    <n v="41.004167534903104"/>
    <s v="film &amp; video"/>
    <x v="4"/>
    <d v="2017-02-10T06:00:00"/>
    <x v="0"/>
    <n v="2017"/>
  </r>
  <r>
    <n v="385"/>
    <x v="384"/>
    <s v="Programmable incremental knowledge user"/>
    <n v="38900"/>
    <n v="56859"/>
    <x v="1"/>
    <x v="290"/>
    <s v="US"/>
    <s v="USD"/>
    <n v="1553835600"/>
    <n v="1556600400"/>
    <b v="0"/>
    <b v="0"/>
    <s v="publishing/nonfiction"/>
    <n v="146"/>
    <n v="50.007915567282325"/>
    <s v="publishing"/>
    <x v="9"/>
    <d v="2019-03-29T05:00:00"/>
    <x v="0"/>
    <n v="2019"/>
  </r>
  <r>
    <n v="386"/>
    <x v="385"/>
    <s v="Progressive 5thgeneration customer loyalty"/>
    <n v="135500"/>
    <n v="103554"/>
    <x v="0"/>
    <x v="291"/>
    <s v="US"/>
    <s v="USD"/>
    <n v="1277528400"/>
    <n v="1278565200"/>
    <b v="0"/>
    <b v="0"/>
    <s v="theater/plays"/>
    <n v="76"/>
    <n v="96.960674157303373"/>
    <s v="theater"/>
    <x v="3"/>
    <d v="2010-06-26T05:00:00"/>
    <x v="0"/>
    <n v="2010"/>
  </r>
  <r>
    <n v="387"/>
    <x v="386"/>
    <s v="Triple-buffered logistical frame"/>
    <n v="109000"/>
    <n v="42795"/>
    <x v="0"/>
    <x v="292"/>
    <s v="US"/>
    <s v="USD"/>
    <n v="1339477200"/>
    <n v="1339909200"/>
    <b v="0"/>
    <b v="0"/>
    <s v="technology/wearables"/>
    <n v="39"/>
    <n v="100.93160377358491"/>
    <s v="technology"/>
    <x v="8"/>
    <d v="2012-06-12T05:00:00"/>
    <x v="0"/>
    <n v="2012"/>
  </r>
  <r>
    <n v="388"/>
    <x v="387"/>
    <s v="Exclusive dynamic adapter"/>
    <n v="114800"/>
    <n v="12938"/>
    <x v="3"/>
    <x v="293"/>
    <s v="CH"/>
    <s v="CHF"/>
    <n v="1325656800"/>
    <n v="1325829600"/>
    <b v="0"/>
    <b v="0"/>
    <s v="music/indie rock"/>
    <n v="11"/>
    <n v="89.227586206896547"/>
    <s v="music"/>
    <x v="7"/>
    <d v="2012-01-04T06:00:00"/>
    <x v="0"/>
    <n v="2012"/>
  </r>
  <r>
    <n v="389"/>
    <x v="388"/>
    <s v="Automated systemic hierarchy"/>
    <n v="83000"/>
    <n v="101352"/>
    <x v="1"/>
    <x v="294"/>
    <s v="US"/>
    <s v="USD"/>
    <n v="1288242000"/>
    <n v="1290578400"/>
    <b v="0"/>
    <b v="0"/>
    <s v="theater/plays"/>
    <n v="122"/>
    <n v="87.979166666666671"/>
    <s v="theater"/>
    <x v="3"/>
    <d v="2010-10-28T05:00:00"/>
    <x v="0"/>
    <n v="2010"/>
  </r>
  <r>
    <n v="390"/>
    <x v="389"/>
    <s v="Digitized eco-centric core"/>
    <n v="2400"/>
    <n v="4477"/>
    <x v="1"/>
    <x v="126"/>
    <s v="US"/>
    <s v="USD"/>
    <n v="1379048400"/>
    <n v="1380344400"/>
    <b v="0"/>
    <b v="0"/>
    <s v="photography/photography books"/>
    <n v="187"/>
    <n v="89.54"/>
    <s v="photography"/>
    <x v="14"/>
    <d v="2013-09-13T05:00:00"/>
    <x v="0"/>
    <n v="2013"/>
  </r>
  <r>
    <n v="391"/>
    <x v="390"/>
    <s v="Mandatory uniform strategy"/>
    <n v="60400"/>
    <n v="4393"/>
    <x v="0"/>
    <x v="295"/>
    <s v="US"/>
    <s v="USD"/>
    <n v="1389679200"/>
    <n v="1389852000"/>
    <b v="0"/>
    <b v="0"/>
    <s v="publishing/nonfiction"/>
    <n v="7"/>
    <n v="29.09271523178808"/>
    <s v="publishing"/>
    <x v="9"/>
    <d v="2014-01-14T06:00:00"/>
    <x v="0"/>
    <n v="2014"/>
  </r>
  <r>
    <n v="392"/>
    <x v="391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n v="66"/>
    <n v="42.006218905472636"/>
    <s v="technology"/>
    <x v="8"/>
    <d v="2011-01-06T06:00:00"/>
    <x v="0"/>
    <n v="2011"/>
  </r>
  <r>
    <n v="393"/>
    <x v="392"/>
    <s v="De-engineered static orchestration"/>
    <n v="62800"/>
    <n v="143788"/>
    <x v="1"/>
    <x v="297"/>
    <s v="CA"/>
    <s v="CAD"/>
    <n v="1500267600"/>
    <n v="1500354000"/>
    <b v="0"/>
    <b v="0"/>
    <s v="music/jazz"/>
    <n v="229"/>
    <n v="47.004903563255965"/>
    <s v="music"/>
    <x v="17"/>
    <d v="2017-07-17T05:00:00"/>
    <x v="0"/>
    <n v="2017"/>
  </r>
  <r>
    <n v="394"/>
    <x v="393"/>
    <s v="Customizable dynamic info-mediaries"/>
    <n v="800"/>
    <n v="3755"/>
    <x v="1"/>
    <x v="298"/>
    <s v="US"/>
    <s v="USD"/>
    <n v="1375074000"/>
    <n v="1375938000"/>
    <b v="0"/>
    <b v="1"/>
    <s v="film &amp; video/documentary"/>
    <n v="469"/>
    <n v="110.44117647058823"/>
    <s v="film &amp; video"/>
    <x v="4"/>
    <d v="2013-07-29T05:00:00"/>
    <x v="0"/>
    <n v="2013"/>
  </r>
  <r>
    <n v="395"/>
    <x v="122"/>
    <s v="Enhanced incremental budgetary management"/>
    <n v="7100"/>
    <n v="9238"/>
    <x v="1"/>
    <x v="10"/>
    <s v="US"/>
    <s v="USD"/>
    <n v="1323324000"/>
    <n v="1323410400"/>
    <b v="1"/>
    <b v="0"/>
    <s v="theater/plays"/>
    <n v="130"/>
    <n v="41.990909090909092"/>
    <s v="theater"/>
    <x v="3"/>
    <d v="2011-12-08T06:00:00"/>
    <x v="0"/>
    <n v="2011"/>
  </r>
  <r>
    <n v="396"/>
    <x v="394"/>
    <s v="Digitized local info-mediaries"/>
    <n v="46100"/>
    <n v="77012"/>
    <x v="1"/>
    <x v="299"/>
    <s v="AU"/>
    <s v="AUD"/>
    <n v="1538715600"/>
    <n v="1539406800"/>
    <b v="0"/>
    <b v="0"/>
    <s v="film &amp; video/drama"/>
    <n v="167"/>
    <n v="48.012468827930178"/>
    <s v="film &amp; video"/>
    <x v="6"/>
    <d v="2018-10-05T05:00:00"/>
    <x v="0"/>
    <n v="2018"/>
  </r>
  <r>
    <n v="397"/>
    <x v="395"/>
    <s v="Virtual systematic monitoring"/>
    <n v="8100"/>
    <n v="14083"/>
    <x v="1"/>
    <x v="211"/>
    <s v="US"/>
    <s v="USD"/>
    <n v="1369285200"/>
    <n v="1369803600"/>
    <b v="0"/>
    <b v="0"/>
    <s v="music/rock"/>
    <n v="174"/>
    <n v="31.019823788546255"/>
    <s v="music"/>
    <x v="1"/>
    <d v="2013-05-23T05:00:00"/>
    <x v="0"/>
    <n v="2013"/>
  </r>
  <r>
    <n v="398"/>
    <x v="396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n v="718"/>
    <n v="99.203252032520325"/>
    <s v="film &amp; video"/>
    <x v="10"/>
    <d v="2018-05-08T05:00:00"/>
    <x v="0"/>
    <n v="2018"/>
  </r>
  <r>
    <n v="399"/>
    <x v="397"/>
    <s v="Pre-emptive interactive model"/>
    <n v="97300"/>
    <n v="62127"/>
    <x v="0"/>
    <x v="301"/>
    <s v="US"/>
    <s v="USD"/>
    <n v="1296626400"/>
    <n v="1297231200"/>
    <b v="0"/>
    <b v="0"/>
    <s v="music/indie rock"/>
    <n v="64"/>
    <n v="66.022316684378325"/>
    <s v="music"/>
    <x v="7"/>
    <d v="2011-02-02T06:00:00"/>
    <x v="0"/>
    <n v="2011"/>
  </r>
  <r>
    <n v="400"/>
    <x v="398"/>
    <s v="Ergonomic eco-centric open architecture"/>
    <n v="100"/>
    <n v="2"/>
    <x v="0"/>
    <x v="49"/>
    <s v="US"/>
    <s v="USD"/>
    <n v="1376629200"/>
    <n v="1378530000"/>
    <b v="0"/>
    <b v="1"/>
    <s v="photography/photography books"/>
    <n v="2"/>
    <n v="2"/>
    <s v="photography"/>
    <x v="14"/>
    <d v="2013-08-16T05:00:00"/>
    <x v="0"/>
    <n v="2013"/>
  </r>
  <r>
    <n v="401"/>
    <x v="399"/>
    <s v="Inverse radical hierarchy"/>
    <n v="900"/>
    <n v="13772"/>
    <x v="1"/>
    <x v="302"/>
    <s v="US"/>
    <s v="USD"/>
    <n v="1572152400"/>
    <n v="1572152400"/>
    <b v="0"/>
    <b v="0"/>
    <s v="theater/plays"/>
    <n v="1530"/>
    <n v="46.060200668896321"/>
    <s v="theater"/>
    <x v="3"/>
    <d v="2019-10-27T05:00:00"/>
    <x v="0"/>
    <n v="2019"/>
  </r>
  <r>
    <n v="402"/>
    <x v="400"/>
    <s v="Team-oriented static interface"/>
    <n v="7300"/>
    <n v="2946"/>
    <x v="0"/>
    <x v="174"/>
    <s v="US"/>
    <s v="USD"/>
    <n v="1325829600"/>
    <n v="1329890400"/>
    <b v="0"/>
    <b v="1"/>
    <s v="film &amp; video/shorts"/>
    <n v="40"/>
    <n v="73.650000000000006"/>
    <s v="film &amp; video"/>
    <x v="12"/>
    <d v="2012-01-06T06:00:00"/>
    <x v="0"/>
    <n v="2012"/>
  </r>
  <r>
    <n v="403"/>
    <x v="401"/>
    <s v="Virtual foreground throughput"/>
    <n v="195800"/>
    <n v="168820"/>
    <x v="0"/>
    <x v="303"/>
    <s v="CA"/>
    <s v="CAD"/>
    <n v="1273640400"/>
    <n v="1276750800"/>
    <b v="0"/>
    <b v="1"/>
    <s v="theater/plays"/>
    <n v="86"/>
    <n v="55.99336650082919"/>
    <s v="theater"/>
    <x v="3"/>
    <d v="2010-05-12T05:00:00"/>
    <x v="0"/>
    <n v="2010"/>
  </r>
  <r>
    <n v="404"/>
    <x v="402"/>
    <s v="Visionary exuding Internet solution"/>
    <n v="48900"/>
    <n v="154321"/>
    <x v="1"/>
    <x v="304"/>
    <s v="US"/>
    <s v="USD"/>
    <n v="1510639200"/>
    <n v="1510898400"/>
    <b v="0"/>
    <b v="0"/>
    <s v="theater/plays"/>
    <n v="316"/>
    <n v="68.985695127402778"/>
    <s v="theater"/>
    <x v="3"/>
    <d v="2017-11-14T06:00:00"/>
    <x v="0"/>
    <n v="2017"/>
  </r>
  <r>
    <n v="405"/>
    <x v="403"/>
    <s v="Synchronized secondary analyzer"/>
    <n v="29600"/>
    <n v="26527"/>
    <x v="0"/>
    <x v="305"/>
    <s v="US"/>
    <s v="USD"/>
    <n v="1528088400"/>
    <n v="1532408400"/>
    <b v="0"/>
    <b v="0"/>
    <s v="theater/plays"/>
    <n v="90"/>
    <n v="60.981609195402299"/>
    <s v="theater"/>
    <x v="3"/>
    <d v="2018-06-04T05:00:00"/>
    <x v="0"/>
    <n v="2018"/>
  </r>
  <r>
    <n v="406"/>
    <x v="404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n v="182"/>
    <n v="110.98139534883721"/>
    <s v="film &amp; video"/>
    <x v="4"/>
    <d v="2013-01-30T06:00:00"/>
    <x v="0"/>
    <n v="2013"/>
  </r>
  <r>
    <n v="407"/>
    <x v="405"/>
    <s v="Organized bandwidth-monitored core"/>
    <n v="3400"/>
    <n v="12100"/>
    <x v="1"/>
    <x v="307"/>
    <s v="DK"/>
    <s v="DKK"/>
    <n v="1570942800"/>
    <n v="1571547600"/>
    <b v="0"/>
    <b v="0"/>
    <s v="theater/plays"/>
    <n v="356"/>
    <n v="25"/>
    <s v="theater"/>
    <x v="3"/>
    <d v="2019-10-13T05:00:00"/>
    <x v="0"/>
    <n v="2019"/>
  </r>
  <r>
    <n v="408"/>
    <x v="406"/>
    <s v="Cloned leadingedge utilization"/>
    <n v="9200"/>
    <n v="12129"/>
    <x v="1"/>
    <x v="110"/>
    <s v="CA"/>
    <s v="CAD"/>
    <n v="1466398800"/>
    <n v="1468126800"/>
    <b v="0"/>
    <b v="0"/>
    <s v="film &amp; video/documentary"/>
    <n v="132"/>
    <n v="78.759740259740255"/>
    <s v="film &amp; video"/>
    <x v="4"/>
    <d v="2016-06-20T05:00:00"/>
    <x v="0"/>
    <n v="2016"/>
  </r>
  <r>
    <n v="409"/>
    <x v="97"/>
    <s v="Secured asymmetric projection"/>
    <n v="135600"/>
    <n v="62804"/>
    <x v="0"/>
    <x v="308"/>
    <s v="US"/>
    <s v="USD"/>
    <n v="1492491600"/>
    <n v="1492837200"/>
    <b v="0"/>
    <b v="0"/>
    <s v="music/rock"/>
    <n v="46"/>
    <n v="87.960784313725483"/>
    <s v="music"/>
    <x v="1"/>
    <d v="2017-04-18T05:00:00"/>
    <x v="0"/>
    <n v="2017"/>
  </r>
  <r>
    <n v="410"/>
    <x v="407"/>
    <s v="Advanced cohesive Graphic Interface"/>
    <n v="153700"/>
    <n v="55536"/>
    <x v="2"/>
    <x v="309"/>
    <s v="US"/>
    <s v="USD"/>
    <n v="1430197200"/>
    <n v="1430197200"/>
    <b v="0"/>
    <b v="0"/>
    <s v="games/mobile games"/>
    <n v="36"/>
    <n v="49.987398739873989"/>
    <s v="games"/>
    <x v="20"/>
    <d v="2015-04-28T05:00:00"/>
    <x v="0"/>
    <n v="2015"/>
  </r>
  <r>
    <n v="411"/>
    <x v="408"/>
    <s v="Down-sized maximized function"/>
    <n v="7800"/>
    <n v="8161"/>
    <x v="1"/>
    <x v="172"/>
    <s v="US"/>
    <s v="USD"/>
    <n v="1496034000"/>
    <n v="1496206800"/>
    <b v="0"/>
    <b v="0"/>
    <s v="theater/plays"/>
    <n v="105"/>
    <n v="99.524390243902445"/>
    <s v="theater"/>
    <x v="3"/>
    <d v="2017-05-29T05:00:00"/>
    <x v="0"/>
    <n v="2017"/>
  </r>
  <r>
    <n v="412"/>
    <x v="409"/>
    <s v="Realigned zero tolerance software"/>
    <n v="2100"/>
    <n v="14046"/>
    <x v="1"/>
    <x v="38"/>
    <s v="US"/>
    <s v="USD"/>
    <n v="1388728800"/>
    <n v="1389592800"/>
    <b v="0"/>
    <b v="0"/>
    <s v="publishing/fiction"/>
    <n v="669"/>
    <n v="104.82089552238806"/>
    <s v="publishing"/>
    <x v="13"/>
    <d v="2014-01-03T06:00:00"/>
    <x v="0"/>
    <n v="2014"/>
  </r>
  <r>
    <n v="413"/>
    <x v="410"/>
    <s v="Persevering analyzing extranet"/>
    <n v="189500"/>
    <n v="117628"/>
    <x v="2"/>
    <x v="310"/>
    <s v="US"/>
    <s v="USD"/>
    <n v="1543298400"/>
    <n v="1545631200"/>
    <b v="0"/>
    <b v="0"/>
    <s v="film &amp; video/animation"/>
    <n v="62"/>
    <n v="108.01469237832875"/>
    <s v="film &amp; video"/>
    <x v="10"/>
    <d v="2018-11-27T06:00:00"/>
    <x v="0"/>
    <n v="2018"/>
  </r>
  <r>
    <n v="414"/>
    <x v="411"/>
    <s v="Innovative human-resource migration"/>
    <n v="188200"/>
    <n v="159405"/>
    <x v="0"/>
    <x v="311"/>
    <s v="US"/>
    <s v="USD"/>
    <n v="1271739600"/>
    <n v="1272430800"/>
    <b v="0"/>
    <b v="1"/>
    <s v="food/food trucks"/>
    <n v="85"/>
    <n v="28.998544660724033"/>
    <s v="food"/>
    <x v="0"/>
    <d v="2010-04-20T05:00:00"/>
    <x v="0"/>
    <n v="2010"/>
  </r>
  <r>
    <n v="415"/>
    <x v="412"/>
    <s v="Intuitive needs-based monitoring"/>
    <n v="113500"/>
    <n v="12552"/>
    <x v="0"/>
    <x v="312"/>
    <s v="US"/>
    <s v="USD"/>
    <n v="1326434400"/>
    <n v="1327903200"/>
    <b v="0"/>
    <b v="0"/>
    <s v="theater/plays"/>
    <n v="11"/>
    <n v="30.028708133971293"/>
    <s v="theater"/>
    <x v="3"/>
    <d v="2012-01-13T06:00:00"/>
    <x v="0"/>
    <n v="2012"/>
  </r>
  <r>
    <n v="416"/>
    <x v="413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n v="44"/>
    <n v="41.005559416261292"/>
    <s v="film &amp; video"/>
    <x v="4"/>
    <d v="2011-01-17T06:00:00"/>
    <x v="0"/>
    <n v="2011"/>
  </r>
  <r>
    <n v="417"/>
    <x v="414"/>
    <s v="Upgradable 24/7 emulation"/>
    <n v="1700"/>
    <n v="943"/>
    <x v="0"/>
    <x v="27"/>
    <s v="US"/>
    <s v="USD"/>
    <n v="1541221200"/>
    <n v="1543298400"/>
    <b v="0"/>
    <b v="0"/>
    <s v="theater/plays"/>
    <n v="55"/>
    <n v="62.866666666666667"/>
    <s v="theater"/>
    <x v="3"/>
    <d v="2018-11-03T05:00:00"/>
    <x v="0"/>
    <n v="2018"/>
  </r>
  <r>
    <n v="418"/>
    <x v="32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n v="57"/>
    <n v="47.005002501250623"/>
    <s v="film &amp; video"/>
    <x v="4"/>
    <d v="2012-05-06T05:00:00"/>
    <x v="0"/>
    <n v="2012"/>
  </r>
  <r>
    <n v="419"/>
    <x v="415"/>
    <s v="Upgradable maximized protocol"/>
    <n v="113800"/>
    <n v="140469"/>
    <x v="1"/>
    <x v="315"/>
    <s v="US"/>
    <s v="USD"/>
    <n v="1324533600"/>
    <n v="1325052000"/>
    <b v="0"/>
    <b v="0"/>
    <s v="technology/web"/>
    <n v="123"/>
    <n v="26.997693638285604"/>
    <s v="technology"/>
    <x v="2"/>
    <d v="2011-12-22T06:00:00"/>
    <x v="0"/>
    <n v="2011"/>
  </r>
  <r>
    <n v="420"/>
    <x v="416"/>
    <s v="Cross-platform interactive synergy"/>
    <n v="5000"/>
    <n v="6423"/>
    <x v="1"/>
    <x v="115"/>
    <s v="US"/>
    <s v="USD"/>
    <n v="1498366800"/>
    <n v="1499576400"/>
    <b v="0"/>
    <b v="0"/>
    <s v="theater/plays"/>
    <n v="128"/>
    <n v="68.329787234042556"/>
    <s v="theater"/>
    <x v="3"/>
    <d v="2017-06-25T05:00:00"/>
    <x v="0"/>
    <n v="2017"/>
  </r>
  <r>
    <n v="421"/>
    <x v="417"/>
    <s v="User-centric fault-tolerant archive"/>
    <n v="9400"/>
    <n v="6015"/>
    <x v="0"/>
    <x v="316"/>
    <s v="US"/>
    <s v="USD"/>
    <n v="1498712400"/>
    <n v="1501304400"/>
    <b v="0"/>
    <b v="1"/>
    <s v="technology/wearables"/>
    <n v="64"/>
    <n v="50.974576271186443"/>
    <s v="technology"/>
    <x v="8"/>
    <d v="2017-06-29T05:00:00"/>
    <x v="0"/>
    <n v="2017"/>
  </r>
  <r>
    <n v="422"/>
    <x v="418"/>
    <s v="Reverse-engineered regional knowledge user"/>
    <n v="8700"/>
    <n v="11075"/>
    <x v="1"/>
    <x v="317"/>
    <s v="US"/>
    <s v="USD"/>
    <n v="1271480400"/>
    <n v="1273208400"/>
    <b v="0"/>
    <b v="1"/>
    <s v="theater/plays"/>
    <n v="127"/>
    <n v="54.024390243902438"/>
    <s v="theater"/>
    <x v="3"/>
    <d v="2010-04-17T05:00:00"/>
    <x v="0"/>
    <n v="2010"/>
  </r>
  <r>
    <n v="423"/>
    <x v="419"/>
    <s v="Self-enabling real-time definition"/>
    <n v="147800"/>
    <n v="15723"/>
    <x v="0"/>
    <x v="318"/>
    <s v="US"/>
    <s v="USD"/>
    <n v="1316667600"/>
    <n v="1316840400"/>
    <b v="0"/>
    <b v="1"/>
    <s v="food/food trucks"/>
    <n v="11"/>
    <n v="97.055555555555557"/>
    <s v="food"/>
    <x v="0"/>
    <d v="2011-09-22T05:00:00"/>
    <x v="0"/>
    <n v="2011"/>
  </r>
  <r>
    <n v="424"/>
    <x v="420"/>
    <s v="User-centric impactful projection"/>
    <n v="5100"/>
    <n v="2064"/>
    <x v="0"/>
    <x v="100"/>
    <s v="US"/>
    <s v="USD"/>
    <n v="1524027600"/>
    <n v="1524546000"/>
    <b v="0"/>
    <b v="0"/>
    <s v="music/indie rock"/>
    <n v="40"/>
    <n v="24.867469879518072"/>
    <s v="music"/>
    <x v="7"/>
    <d v="2018-04-18T05:00:00"/>
    <x v="0"/>
    <n v="2018"/>
  </r>
  <r>
    <n v="425"/>
    <x v="421"/>
    <s v="Vision-oriented actuating hardware"/>
    <n v="2700"/>
    <n v="7767"/>
    <x v="1"/>
    <x v="45"/>
    <s v="US"/>
    <s v="USD"/>
    <n v="1438059600"/>
    <n v="1438578000"/>
    <b v="0"/>
    <b v="0"/>
    <s v="photography/photography books"/>
    <n v="288"/>
    <n v="84.423913043478265"/>
    <s v="photography"/>
    <x v="14"/>
    <d v="2015-07-28T05:00:00"/>
    <x v="0"/>
    <n v="2015"/>
  </r>
  <r>
    <n v="426"/>
    <x v="422"/>
    <s v="Virtual leadingedge framework"/>
    <n v="1800"/>
    <n v="10313"/>
    <x v="1"/>
    <x v="319"/>
    <s v="US"/>
    <s v="USD"/>
    <n v="1361944800"/>
    <n v="1362549600"/>
    <b v="0"/>
    <b v="0"/>
    <s v="theater/plays"/>
    <n v="573"/>
    <n v="47.091324200913242"/>
    <s v="theater"/>
    <x v="3"/>
    <d v="2013-02-27T06:00:00"/>
    <x v="0"/>
    <n v="2013"/>
  </r>
  <r>
    <n v="427"/>
    <x v="423"/>
    <s v="Managed discrete framework"/>
    <n v="174500"/>
    <n v="197018"/>
    <x v="1"/>
    <x v="320"/>
    <s v="US"/>
    <s v="USD"/>
    <n v="1410584400"/>
    <n v="1413349200"/>
    <b v="0"/>
    <b v="1"/>
    <s v="theater/plays"/>
    <n v="113"/>
    <n v="77.996041171813147"/>
    <s v="theater"/>
    <x v="3"/>
    <d v="2014-09-13T05:00:00"/>
    <x v="0"/>
    <n v="2014"/>
  </r>
  <r>
    <n v="428"/>
    <x v="424"/>
    <s v="Progressive zero-defect capability"/>
    <n v="101400"/>
    <n v="47037"/>
    <x v="0"/>
    <x v="321"/>
    <s v="US"/>
    <s v="USD"/>
    <n v="1297404000"/>
    <n v="1298008800"/>
    <b v="0"/>
    <b v="0"/>
    <s v="film &amp; video/animation"/>
    <n v="46"/>
    <n v="62.967871485943775"/>
    <s v="film &amp; video"/>
    <x v="10"/>
    <d v="2011-02-11T06:00:00"/>
    <x v="0"/>
    <n v="2011"/>
  </r>
  <r>
    <n v="429"/>
    <x v="425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n v="91"/>
    <n v="81.006080449017773"/>
    <s v="photography"/>
    <x v="14"/>
    <d v="2014-02-10T06:00:00"/>
    <x v="0"/>
    <n v="2014"/>
  </r>
  <r>
    <n v="430"/>
    <x v="426"/>
    <s v="Re-engineered attitude-oriented frame"/>
    <n v="8100"/>
    <n v="5487"/>
    <x v="0"/>
    <x v="286"/>
    <s v="US"/>
    <s v="USD"/>
    <n v="1569733200"/>
    <n v="1572670800"/>
    <b v="0"/>
    <b v="0"/>
    <s v="theater/plays"/>
    <n v="68"/>
    <n v="65.321428571428569"/>
    <s v="theater"/>
    <x v="3"/>
    <d v="2019-09-29T05:00:00"/>
    <x v="0"/>
    <n v="2019"/>
  </r>
  <r>
    <n v="431"/>
    <x v="427"/>
    <s v="Compatible multimedia utilization"/>
    <n v="5100"/>
    <n v="9817"/>
    <x v="1"/>
    <x v="115"/>
    <s v="US"/>
    <s v="USD"/>
    <n v="1529643600"/>
    <n v="1531112400"/>
    <b v="1"/>
    <b v="0"/>
    <s v="theater/plays"/>
    <n v="192"/>
    <n v="104.43617021276596"/>
    <s v="theater"/>
    <x v="3"/>
    <d v="2018-06-22T05:00:00"/>
    <x v="0"/>
    <n v="2018"/>
  </r>
  <r>
    <n v="432"/>
    <x v="428"/>
    <s v="Re-contextualized dedicated hardware"/>
    <n v="7700"/>
    <n v="6369"/>
    <x v="0"/>
    <x v="222"/>
    <s v="US"/>
    <s v="USD"/>
    <n v="1399006800"/>
    <n v="1400734800"/>
    <b v="0"/>
    <b v="0"/>
    <s v="theater/plays"/>
    <n v="83"/>
    <n v="69.989010989010993"/>
    <s v="theater"/>
    <x v="3"/>
    <d v="2014-05-02T05:00:00"/>
    <x v="0"/>
    <n v="2014"/>
  </r>
  <r>
    <n v="433"/>
    <x v="429"/>
    <s v="Decentralized composite paradigm"/>
    <n v="121400"/>
    <n v="65755"/>
    <x v="0"/>
    <x v="323"/>
    <s v="US"/>
    <s v="USD"/>
    <n v="1385359200"/>
    <n v="1386741600"/>
    <b v="0"/>
    <b v="1"/>
    <s v="film &amp; video/documentary"/>
    <n v="54"/>
    <n v="83.023989898989896"/>
    <s v="film &amp; video"/>
    <x v="4"/>
    <d v="2013-11-25T06:00:00"/>
    <x v="0"/>
    <n v="2013"/>
  </r>
  <r>
    <n v="434"/>
    <x v="430"/>
    <s v="Cloned transitional hierarchy"/>
    <n v="5400"/>
    <n v="903"/>
    <x v="3"/>
    <x v="234"/>
    <s v="CA"/>
    <s v="CAD"/>
    <n v="1480572000"/>
    <n v="1481781600"/>
    <b v="1"/>
    <b v="0"/>
    <s v="theater/plays"/>
    <n v="17"/>
    <n v="90.3"/>
    <s v="theater"/>
    <x v="3"/>
    <d v="2016-12-01T06:00:00"/>
    <x v="0"/>
    <n v="2016"/>
  </r>
  <r>
    <n v="435"/>
    <x v="431"/>
    <s v="Advanced discrete leverage"/>
    <n v="152400"/>
    <n v="178120"/>
    <x v="1"/>
    <x v="324"/>
    <s v="IT"/>
    <s v="EUR"/>
    <n v="1418623200"/>
    <n v="1419660000"/>
    <b v="0"/>
    <b v="1"/>
    <s v="theater/plays"/>
    <n v="117"/>
    <n v="103.98131932282546"/>
    <s v="theater"/>
    <x v="3"/>
    <d v="2014-12-15T06:00:00"/>
    <x v="0"/>
    <n v="2014"/>
  </r>
  <r>
    <n v="436"/>
    <x v="432"/>
    <s v="Open-source incremental throughput"/>
    <n v="1300"/>
    <n v="13678"/>
    <x v="1"/>
    <x v="61"/>
    <s v="US"/>
    <s v="USD"/>
    <n v="1555736400"/>
    <n v="1555822800"/>
    <b v="0"/>
    <b v="0"/>
    <s v="music/jazz"/>
    <n v="1052"/>
    <n v="54.931726907630519"/>
    <s v="music"/>
    <x v="17"/>
    <d v="2019-04-20T05:00:00"/>
    <x v="0"/>
    <n v="2019"/>
  </r>
  <r>
    <n v="437"/>
    <x v="433"/>
    <s v="Centralized regional interface"/>
    <n v="8100"/>
    <n v="9969"/>
    <x v="1"/>
    <x v="325"/>
    <s v="US"/>
    <s v="USD"/>
    <n v="1442120400"/>
    <n v="1442379600"/>
    <b v="0"/>
    <b v="1"/>
    <s v="film &amp; video/animation"/>
    <n v="123"/>
    <n v="51.921875"/>
    <s v="film &amp; video"/>
    <x v="10"/>
    <d v="2015-09-13T05:00:00"/>
    <x v="0"/>
    <n v="2015"/>
  </r>
  <r>
    <n v="438"/>
    <x v="434"/>
    <s v="Streamlined web-enabled knowledgebase"/>
    <n v="8300"/>
    <n v="14827"/>
    <x v="1"/>
    <x v="326"/>
    <s v="US"/>
    <s v="USD"/>
    <n v="1362376800"/>
    <n v="1364965200"/>
    <b v="0"/>
    <b v="0"/>
    <s v="theater/plays"/>
    <n v="179"/>
    <n v="60.02834008097166"/>
    <s v="theater"/>
    <x v="3"/>
    <d v="2013-03-04T06:00:00"/>
    <x v="0"/>
    <n v="2013"/>
  </r>
  <r>
    <n v="439"/>
    <x v="435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n v="355"/>
    <n v="44.003488879197555"/>
    <s v="film &amp; video"/>
    <x v="22"/>
    <d v="2016-11-06T05:00:00"/>
    <x v="0"/>
    <n v="2016"/>
  </r>
  <r>
    <n v="440"/>
    <x v="436"/>
    <s v="Networked optimal adapter"/>
    <n v="102500"/>
    <n v="165954"/>
    <x v="1"/>
    <x v="328"/>
    <s v="US"/>
    <s v="USD"/>
    <n v="1498798800"/>
    <n v="1499662800"/>
    <b v="0"/>
    <b v="0"/>
    <s v="film &amp; video/television"/>
    <n v="162"/>
    <n v="53.003513254551258"/>
    <s v="film &amp; video"/>
    <x v="19"/>
    <d v="2017-06-30T05:00:00"/>
    <x v="0"/>
    <n v="2017"/>
  </r>
  <r>
    <n v="441"/>
    <x v="437"/>
    <s v="Automated optimal function"/>
    <n v="7000"/>
    <n v="1744"/>
    <x v="0"/>
    <x v="235"/>
    <s v="US"/>
    <s v="USD"/>
    <n v="1335416400"/>
    <n v="1337835600"/>
    <b v="0"/>
    <b v="0"/>
    <s v="technology/wearables"/>
    <n v="25"/>
    <n v="54.5"/>
    <s v="technology"/>
    <x v="8"/>
    <d v="2012-04-26T05:00:00"/>
    <x v="0"/>
    <n v="2012"/>
  </r>
  <r>
    <n v="442"/>
    <x v="438"/>
    <s v="Devolved system-worthy framework"/>
    <n v="5400"/>
    <n v="10731"/>
    <x v="1"/>
    <x v="182"/>
    <s v="IT"/>
    <s v="EUR"/>
    <n v="1504328400"/>
    <n v="1505710800"/>
    <b v="0"/>
    <b v="0"/>
    <s v="theater/plays"/>
    <n v="199"/>
    <n v="75.04195804195804"/>
    <s v="theater"/>
    <x v="3"/>
    <d v="2017-09-02T05:00:00"/>
    <x v="0"/>
    <n v="2017"/>
  </r>
  <r>
    <n v="443"/>
    <x v="439"/>
    <s v="Stand-alone user-facing service-desk"/>
    <n v="9300"/>
    <n v="3232"/>
    <x v="3"/>
    <x v="329"/>
    <s v="US"/>
    <s v="USD"/>
    <n v="1285822800"/>
    <n v="1287464400"/>
    <b v="0"/>
    <b v="0"/>
    <s v="theater/plays"/>
    <n v="35"/>
    <n v="35.911111111111111"/>
    <s v="theater"/>
    <x v="3"/>
    <d v="2010-09-30T05:00:00"/>
    <x v="0"/>
    <n v="2010"/>
  </r>
  <r>
    <n v="444"/>
    <x v="347"/>
    <s v="Versatile global attitude"/>
    <n v="6200"/>
    <n v="10938"/>
    <x v="1"/>
    <x v="102"/>
    <s v="US"/>
    <s v="USD"/>
    <n v="1311483600"/>
    <n v="1311656400"/>
    <b v="0"/>
    <b v="1"/>
    <s v="music/indie rock"/>
    <n v="176"/>
    <n v="36.952702702702702"/>
    <s v="music"/>
    <x v="7"/>
    <d v="2011-07-24T05:00:00"/>
    <x v="0"/>
    <n v="2011"/>
  </r>
  <r>
    <n v="445"/>
    <x v="440"/>
    <s v="Intuitive demand-driven Local Area Network"/>
    <n v="2100"/>
    <n v="10739"/>
    <x v="1"/>
    <x v="73"/>
    <s v="US"/>
    <s v="USD"/>
    <n v="1291356000"/>
    <n v="1293170400"/>
    <b v="0"/>
    <b v="1"/>
    <s v="theater/plays"/>
    <n v="511"/>
    <n v="63.170588235294119"/>
    <s v="theater"/>
    <x v="3"/>
    <d v="2010-12-03T06:00:00"/>
    <x v="0"/>
    <n v="2010"/>
  </r>
  <r>
    <n v="446"/>
    <x v="441"/>
    <s v="Assimilated uniform methodology"/>
    <n v="6800"/>
    <n v="5579"/>
    <x v="0"/>
    <x v="129"/>
    <s v="US"/>
    <s v="USD"/>
    <n v="1355810400"/>
    <n v="1355983200"/>
    <b v="0"/>
    <b v="0"/>
    <s v="technology/wearables"/>
    <n v="82"/>
    <n v="29.99462365591398"/>
    <s v="technology"/>
    <x v="8"/>
    <d v="2012-12-18T06:00:00"/>
    <x v="0"/>
    <n v="2012"/>
  </r>
  <r>
    <n v="447"/>
    <x v="442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n v="24"/>
    <n v="86"/>
    <s v="film &amp; video"/>
    <x v="19"/>
    <d v="2017-12-19T06:00:00"/>
    <x v="0"/>
    <n v="2017"/>
  </r>
  <r>
    <n v="448"/>
    <x v="443"/>
    <s v="Object-based demand-driven strategy"/>
    <n v="89900"/>
    <n v="45384"/>
    <x v="0"/>
    <x v="331"/>
    <s v="US"/>
    <s v="USD"/>
    <n v="1365915600"/>
    <n v="1366088400"/>
    <b v="0"/>
    <b v="1"/>
    <s v="games/video games"/>
    <n v="50"/>
    <n v="75.014876033057845"/>
    <s v="games"/>
    <x v="11"/>
    <d v="2013-04-14T05:00:00"/>
    <x v="0"/>
    <n v="2013"/>
  </r>
  <r>
    <n v="449"/>
    <x v="444"/>
    <s v="Public-key coherent ability"/>
    <n v="900"/>
    <n v="8703"/>
    <x v="1"/>
    <x v="99"/>
    <s v="DK"/>
    <s v="DKK"/>
    <n v="1551852000"/>
    <n v="1553317200"/>
    <b v="0"/>
    <b v="0"/>
    <s v="games/video games"/>
    <n v="967"/>
    <n v="101.19767441860465"/>
    <s v="games"/>
    <x v="11"/>
    <d v="2019-03-06T06:00:00"/>
    <x v="0"/>
    <n v="2019"/>
  </r>
  <r>
    <n v="450"/>
    <x v="445"/>
    <s v="Up-sized composite success"/>
    <n v="100"/>
    <n v="4"/>
    <x v="0"/>
    <x v="49"/>
    <s v="CA"/>
    <s v="CAD"/>
    <n v="1540098000"/>
    <n v="1542088800"/>
    <b v="0"/>
    <b v="0"/>
    <s v="film &amp; video/animation"/>
    <n v="4"/>
    <n v="4"/>
    <s v="film &amp; video"/>
    <x v="10"/>
    <d v="2018-10-21T05:00:00"/>
    <x v="0"/>
    <n v="2018"/>
  </r>
  <r>
    <n v="451"/>
    <x v="446"/>
    <s v="Innovative exuding matrix"/>
    <n v="148400"/>
    <n v="182302"/>
    <x v="1"/>
    <x v="332"/>
    <s v="US"/>
    <s v="USD"/>
    <n v="1500440400"/>
    <n v="1503118800"/>
    <b v="0"/>
    <b v="0"/>
    <s v="music/rock"/>
    <n v="123"/>
    <n v="29.001272669424118"/>
    <s v="music"/>
    <x v="1"/>
    <d v="2017-07-19T05:00:00"/>
    <x v="0"/>
    <n v="2017"/>
  </r>
  <r>
    <n v="452"/>
    <x v="447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n v="63"/>
    <n v="98.225806451612897"/>
    <s v="film &amp; video"/>
    <x v="6"/>
    <d v="2010-07-06T05:00:00"/>
    <x v="0"/>
    <n v="2010"/>
  </r>
  <r>
    <n v="453"/>
    <x v="448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n v="56"/>
    <n v="87.001693480101608"/>
    <s v="film &amp; video"/>
    <x v="22"/>
    <d v="2016-12-01T06:00:00"/>
    <x v="0"/>
    <n v="2016"/>
  </r>
  <r>
    <n v="454"/>
    <x v="449"/>
    <s v="Upgradable upward-trending portal"/>
    <n v="4000"/>
    <n v="1763"/>
    <x v="0"/>
    <x v="334"/>
    <s v="US"/>
    <s v="USD"/>
    <n v="1382331600"/>
    <n v="1385445600"/>
    <b v="0"/>
    <b v="1"/>
    <s v="film &amp; video/drama"/>
    <n v="44"/>
    <n v="45.205128205128204"/>
    <s v="film &amp; video"/>
    <x v="6"/>
    <d v="2013-10-21T05:00:00"/>
    <x v="0"/>
    <n v="2013"/>
  </r>
  <r>
    <n v="455"/>
    <x v="450"/>
    <s v="Profit-focused global product"/>
    <n v="116500"/>
    <n v="137904"/>
    <x v="1"/>
    <x v="335"/>
    <s v="US"/>
    <s v="USD"/>
    <n v="1316754000"/>
    <n v="1318741200"/>
    <b v="0"/>
    <b v="0"/>
    <s v="theater/plays"/>
    <n v="118"/>
    <n v="37.001341561577675"/>
    <s v="theater"/>
    <x v="3"/>
    <d v="2011-09-23T05:00:00"/>
    <x v="0"/>
    <n v="2011"/>
  </r>
  <r>
    <n v="456"/>
    <x v="451"/>
    <s v="Operative well-modulated data-warehouse"/>
    <n v="146400"/>
    <n v="152438"/>
    <x v="1"/>
    <x v="336"/>
    <s v="US"/>
    <s v="USD"/>
    <n v="1518242400"/>
    <n v="1518242400"/>
    <b v="0"/>
    <b v="1"/>
    <s v="music/indie rock"/>
    <n v="104"/>
    <n v="94.976947040498445"/>
    <s v="music"/>
    <x v="7"/>
    <d v="2018-02-10T06:00:00"/>
    <x v="0"/>
    <n v="2018"/>
  </r>
  <r>
    <n v="457"/>
    <x v="452"/>
    <s v="Cloned asymmetric functionalities"/>
    <n v="5000"/>
    <n v="1332"/>
    <x v="0"/>
    <x v="337"/>
    <s v="US"/>
    <s v="USD"/>
    <n v="1476421200"/>
    <n v="1476594000"/>
    <b v="0"/>
    <b v="0"/>
    <s v="theater/plays"/>
    <n v="27"/>
    <n v="28.956521739130434"/>
    <s v="theater"/>
    <x v="3"/>
    <d v="2016-10-14T05:00:00"/>
    <x v="0"/>
    <n v="2016"/>
  </r>
  <r>
    <n v="458"/>
    <x v="453"/>
    <s v="Pre-emptive neutral portal"/>
    <n v="33800"/>
    <n v="118706"/>
    <x v="1"/>
    <x v="338"/>
    <s v="US"/>
    <s v="USD"/>
    <n v="1269752400"/>
    <n v="1273554000"/>
    <b v="0"/>
    <b v="0"/>
    <s v="theater/plays"/>
    <n v="351"/>
    <n v="55.993396226415094"/>
    <s v="theater"/>
    <x v="3"/>
    <d v="2010-03-28T05:00:00"/>
    <x v="0"/>
    <n v="2010"/>
  </r>
  <r>
    <n v="459"/>
    <x v="454"/>
    <s v="Switchable demand-driven help-desk"/>
    <n v="6300"/>
    <n v="5674"/>
    <x v="0"/>
    <x v="339"/>
    <s v="US"/>
    <s v="USD"/>
    <n v="1419746400"/>
    <n v="1421906400"/>
    <b v="0"/>
    <b v="0"/>
    <s v="film &amp; video/documentary"/>
    <n v="90"/>
    <n v="54.038095238095238"/>
    <s v="film &amp; video"/>
    <x v="4"/>
    <d v="2014-12-28T06:00:00"/>
    <x v="0"/>
    <n v="2014"/>
  </r>
  <r>
    <n v="460"/>
    <x v="455"/>
    <s v="Business-focused static ability"/>
    <n v="2400"/>
    <n v="4119"/>
    <x v="1"/>
    <x v="126"/>
    <s v="US"/>
    <s v="USD"/>
    <n v="1281330000"/>
    <n v="1281589200"/>
    <b v="0"/>
    <b v="0"/>
    <s v="theater/plays"/>
    <n v="172"/>
    <n v="82.38"/>
    <s v="theater"/>
    <x v="3"/>
    <d v="2010-08-09T05:00:00"/>
    <x v="0"/>
    <n v="2010"/>
  </r>
  <r>
    <n v="461"/>
    <x v="456"/>
    <s v="Networked secondary structure"/>
    <n v="98800"/>
    <n v="139354"/>
    <x v="1"/>
    <x v="340"/>
    <s v="US"/>
    <s v="USD"/>
    <n v="1398661200"/>
    <n v="1400389200"/>
    <b v="0"/>
    <b v="0"/>
    <s v="film &amp; video/drama"/>
    <n v="141"/>
    <n v="66.997115384615384"/>
    <s v="film &amp; video"/>
    <x v="6"/>
    <d v="2014-04-28T05:00:00"/>
    <x v="0"/>
    <n v="2014"/>
  </r>
  <r>
    <n v="462"/>
    <x v="457"/>
    <s v="Total multimedia website"/>
    <n v="188800"/>
    <n v="57734"/>
    <x v="0"/>
    <x v="341"/>
    <s v="US"/>
    <s v="USD"/>
    <n v="1359525600"/>
    <n v="1362808800"/>
    <b v="0"/>
    <b v="0"/>
    <s v="games/mobile games"/>
    <n v="31"/>
    <n v="107.91401869158878"/>
    <s v="games"/>
    <x v="20"/>
    <d v="2013-01-30T06:00:00"/>
    <x v="0"/>
    <n v="2013"/>
  </r>
  <r>
    <n v="463"/>
    <x v="458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n v="108"/>
    <n v="69.009501187648453"/>
    <s v="film &amp; video"/>
    <x v="10"/>
    <d v="2013-12-31T06:00:00"/>
    <x v="0"/>
    <n v="2013"/>
  </r>
  <r>
    <n v="464"/>
    <x v="459"/>
    <s v="Pre-emptive mission-critical hardware"/>
    <n v="71200"/>
    <n v="95020"/>
    <x v="1"/>
    <x v="343"/>
    <s v="US"/>
    <s v="USD"/>
    <n v="1518328800"/>
    <n v="1519538400"/>
    <b v="0"/>
    <b v="0"/>
    <s v="theater/plays"/>
    <n v="133"/>
    <n v="39.006568144499177"/>
    <s v="theater"/>
    <x v="3"/>
    <d v="2018-02-11T06:00:00"/>
    <x v="0"/>
    <n v="2018"/>
  </r>
  <r>
    <n v="465"/>
    <x v="460"/>
    <s v="Up-sized responsive protocol"/>
    <n v="4700"/>
    <n v="8829"/>
    <x v="1"/>
    <x v="175"/>
    <s v="US"/>
    <s v="USD"/>
    <n v="1517032800"/>
    <n v="1517810400"/>
    <b v="0"/>
    <b v="0"/>
    <s v="publishing/translations"/>
    <n v="188"/>
    <n v="110.3625"/>
    <s v="publishing"/>
    <x v="18"/>
    <d v="2018-01-27T06:00:00"/>
    <x v="0"/>
    <n v="2018"/>
  </r>
  <r>
    <n v="466"/>
    <x v="461"/>
    <s v="Pre-emptive transitional frame"/>
    <n v="1200"/>
    <n v="3984"/>
    <x v="1"/>
    <x v="344"/>
    <s v="US"/>
    <s v="USD"/>
    <n v="1368594000"/>
    <n v="1370581200"/>
    <b v="0"/>
    <b v="1"/>
    <s v="technology/wearables"/>
    <n v="332"/>
    <n v="94.857142857142861"/>
    <s v="technology"/>
    <x v="8"/>
    <d v="2013-05-15T05:00:00"/>
    <x v="0"/>
    <n v="2013"/>
  </r>
  <r>
    <n v="467"/>
    <x v="462"/>
    <s v="Profit-focused content-based application"/>
    <n v="1400"/>
    <n v="8053"/>
    <x v="1"/>
    <x v="279"/>
    <s v="CA"/>
    <s v="CAD"/>
    <n v="1448258400"/>
    <n v="1448863200"/>
    <b v="0"/>
    <b v="1"/>
    <s v="technology/web"/>
    <n v="575"/>
    <n v="57.935251798561154"/>
    <s v="technology"/>
    <x v="2"/>
    <d v="2015-11-23T06:00:00"/>
    <x v="0"/>
    <n v="2015"/>
  </r>
  <r>
    <n v="468"/>
    <x v="463"/>
    <s v="Streamlined neutral analyzer"/>
    <n v="4000"/>
    <n v="1620"/>
    <x v="0"/>
    <x v="36"/>
    <s v="US"/>
    <s v="USD"/>
    <n v="1555218000"/>
    <n v="1556600400"/>
    <b v="0"/>
    <b v="0"/>
    <s v="theater/plays"/>
    <n v="41"/>
    <n v="101.25"/>
    <s v="theater"/>
    <x v="3"/>
    <d v="2019-04-14T05:00:00"/>
    <x v="0"/>
    <n v="2019"/>
  </r>
  <r>
    <n v="469"/>
    <x v="464"/>
    <s v="Assimilated neutral utilization"/>
    <n v="5600"/>
    <n v="10328"/>
    <x v="1"/>
    <x v="122"/>
    <s v="US"/>
    <s v="USD"/>
    <n v="1431925200"/>
    <n v="1432098000"/>
    <b v="0"/>
    <b v="0"/>
    <s v="film &amp; video/drama"/>
    <n v="184"/>
    <n v="64.95597484276729"/>
    <s v="film &amp; video"/>
    <x v="6"/>
    <d v="2015-05-18T05:00:00"/>
    <x v="0"/>
    <n v="2015"/>
  </r>
  <r>
    <n v="470"/>
    <x v="465"/>
    <s v="Extended dedicated archive"/>
    <n v="3600"/>
    <n v="10289"/>
    <x v="1"/>
    <x v="345"/>
    <s v="US"/>
    <s v="USD"/>
    <n v="1481522400"/>
    <n v="1482127200"/>
    <b v="0"/>
    <b v="0"/>
    <s v="technology/wearables"/>
    <n v="286"/>
    <n v="27.00524934383202"/>
    <s v="technology"/>
    <x v="8"/>
    <d v="2016-12-12T06:00:00"/>
    <x v="0"/>
    <n v="2016"/>
  </r>
  <r>
    <n v="471"/>
    <x v="197"/>
    <s v="Configurable static help-desk"/>
    <n v="3100"/>
    <n v="9889"/>
    <x v="1"/>
    <x v="346"/>
    <s v="GB"/>
    <s v="GBP"/>
    <n v="1335934800"/>
    <n v="1335934800"/>
    <b v="0"/>
    <b v="1"/>
    <s v="food/food trucks"/>
    <n v="319"/>
    <n v="50.97422680412371"/>
    <s v="food"/>
    <x v="0"/>
    <d v="2012-05-02T05:00:00"/>
    <x v="0"/>
    <n v="2012"/>
  </r>
  <r>
    <n v="472"/>
    <x v="466"/>
    <s v="Self-enabling clear-thinking framework"/>
    <n v="153800"/>
    <n v="60342"/>
    <x v="0"/>
    <x v="347"/>
    <s v="US"/>
    <s v="USD"/>
    <n v="1552280400"/>
    <n v="1556946000"/>
    <b v="0"/>
    <b v="0"/>
    <s v="music/rock"/>
    <n v="39"/>
    <n v="104.94260869565217"/>
    <s v="music"/>
    <x v="1"/>
    <d v="2019-03-11T05:00:00"/>
    <x v="0"/>
    <n v="2019"/>
  </r>
  <r>
    <n v="473"/>
    <x v="467"/>
    <s v="Assimilated fault-tolerant capacity"/>
    <n v="5000"/>
    <n v="8907"/>
    <x v="1"/>
    <x v="88"/>
    <s v="US"/>
    <s v="USD"/>
    <n v="1529989200"/>
    <n v="1530075600"/>
    <b v="0"/>
    <b v="0"/>
    <s v="music/electric music"/>
    <n v="178"/>
    <n v="84.028301886792448"/>
    <s v="music"/>
    <x v="5"/>
    <d v="2018-06-26T05:00:00"/>
    <x v="0"/>
    <n v="2018"/>
  </r>
  <r>
    <n v="474"/>
    <x v="468"/>
    <s v="Enhanced neutral ability"/>
    <n v="4000"/>
    <n v="14606"/>
    <x v="1"/>
    <x v="23"/>
    <s v="US"/>
    <s v="USD"/>
    <n v="1418709600"/>
    <n v="1418796000"/>
    <b v="0"/>
    <b v="0"/>
    <s v="film &amp; video/television"/>
    <n v="365"/>
    <n v="102.85915492957747"/>
    <s v="film &amp; video"/>
    <x v="19"/>
    <d v="2014-12-16T06:00:00"/>
    <x v="0"/>
    <n v="2014"/>
  </r>
  <r>
    <n v="475"/>
    <x v="469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n v="114"/>
    <n v="39.962085308056871"/>
    <s v="publishing"/>
    <x v="18"/>
    <d v="2013-06-25T05:00:00"/>
    <x v="0"/>
    <n v="2013"/>
  </r>
  <r>
    <n v="476"/>
    <x v="470"/>
    <s v="Optional solution-oriented instruction set"/>
    <n v="191500"/>
    <n v="57122"/>
    <x v="0"/>
    <x v="348"/>
    <s v="US"/>
    <s v="USD"/>
    <n v="1533877200"/>
    <n v="1534395600"/>
    <b v="0"/>
    <b v="0"/>
    <s v="publishing/fiction"/>
    <n v="30"/>
    <n v="51.001785714285717"/>
    <s v="publishing"/>
    <x v="13"/>
    <d v="2018-08-10T05:00:00"/>
    <x v="0"/>
    <n v="2018"/>
  </r>
  <r>
    <n v="477"/>
    <x v="471"/>
    <s v="Organic object-oriented core"/>
    <n v="8500"/>
    <n v="4613"/>
    <x v="0"/>
    <x v="86"/>
    <s v="US"/>
    <s v="USD"/>
    <n v="1309064400"/>
    <n v="1311397200"/>
    <b v="0"/>
    <b v="0"/>
    <s v="film &amp; video/science fiction"/>
    <n v="54"/>
    <n v="40.823008849557525"/>
    <s v="film &amp; video"/>
    <x v="22"/>
    <d v="2011-06-26T05:00:00"/>
    <x v="0"/>
    <n v="2011"/>
  </r>
  <r>
    <n v="478"/>
    <x v="472"/>
    <s v="Balanced impactful circuit"/>
    <n v="68800"/>
    <n v="162603"/>
    <x v="1"/>
    <x v="349"/>
    <s v="US"/>
    <s v="USD"/>
    <n v="1425877200"/>
    <n v="1426914000"/>
    <b v="0"/>
    <b v="0"/>
    <s v="technology/wearables"/>
    <n v="236"/>
    <n v="58.999637155297535"/>
    <s v="technology"/>
    <x v="8"/>
    <d v="2015-03-09T05:00:00"/>
    <x v="0"/>
    <n v="2015"/>
  </r>
  <r>
    <n v="479"/>
    <x v="473"/>
    <s v="Future-proofed heuristic encryption"/>
    <n v="2400"/>
    <n v="12310"/>
    <x v="1"/>
    <x v="350"/>
    <s v="GB"/>
    <s v="GBP"/>
    <n v="1501304400"/>
    <n v="1501477200"/>
    <b v="0"/>
    <b v="0"/>
    <s v="food/food trucks"/>
    <n v="513"/>
    <n v="71.156069364161851"/>
    <s v="food"/>
    <x v="0"/>
    <d v="2017-07-29T05:00:00"/>
    <x v="0"/>
    <n v="2017"/>
  </r>
  <r>
    <n v="480"/>
    <x v="474"/>
    <s v="Balanced bifurcated leverage"/>
    <n v="8600"/>
    <n v="8656"/>
    <x v="1"/>
    <x v="215"/>
    <s v="US"/>
    <s v="USD"/>
    <n v="1268287200"/>
    <n v="1269061200"/>
    <b v="0"/>
    <b v="1"/>
    <s v="photography/photography books"/>
    <n v="101"/>
    <n v="99.494252873563212"/>
    <s v="photography"/>
    <x v="14"/>
    <d v="2010-03-11T06:00:00"/>
    <x v="0"/>
    <n v="2010"/>
  </r>
  <r>
    <n v="481"/>
    <x v="475"/>
    <s v="Sharable discrete budgetary management"/>
    <n v="196600"/>
    <n v="159931"/>
    <x v="0"/>
    <x v="351"/>
    <s v="US"/>
    <s v="USD"/>
    <n v="1412139600"/>
    <n v="1415772000"/>
    <b v="0"/>
    <b v="1"/>
    <s v="theater/plays"/>
    <n v="81"/>
    <n v="103.98634590377114"/>
    <s v="theater"/>
    <x v="3"/>
    <d v="2014-10-01T05:00:00"/>
    <x v="0"/>
    <n v="2014"/>
  </r>
  <r>
    <n v="482"/>
    <x v="476"/>
    <s v="Focused solution-oriented instruction set"/>
    <n v="4200"/>
    <n v="689"/>
    <x v="0"/>
    <x v="352"/>
    <s v="US"/>
    <s v="USD"/>
    <n v="1330063200"/>
    <n v="1331013600"/>
    <b v="0"/>
    <b v="1"/>
    <s v="publishing/fiction"/>
    <n v="16"/>
    <n v="76.555555555555557"/>
    <s v="publishing"/>
    <x v="13"/>
    <d v="2012-02-24T06:00:00"/>
    <x v="0"/>
    <n v="2012"/>
  </r>
  <r>
    <n v="483"/>
    <x v="477"/>
    <s v="Down-sized actuating infrastructure"/>
    <n v="91400"/>
    <n v="48236"/>
    <x v="0"/>
    <x v="353"/>
    <s v="US"/>
    <s v="USD"/>
    <n v="1576130400"/>
    <n v="1576735200"/>
    <b v="0"/>
    <b v="0"/>
    <s v="theater/plays"/>
    <n v="53"/>
    <n v="87.068592057761734"/>
    <s v="theater"/>
    <x v="3"/>
    <d v="2019-12-12T06:00:00"/>
    <x v="0"/>
    <n v="2019"/>
  </r>
  <r>
    <n v="484"/>
    <x v="478"/>
    <s v="Synergistic cohesive adapter"/>
    <n v="29600"/>
    <n v="77021"/>
    <x v="1"/>
    <x v="354"/>
    <s v="GB"/>
    <s v="GBP"/>
    <n v="1407128400"/>
    <n v="1411362000"/>
    <b v="0"/>
    <b v="1"/>
    <s v="food/food trucks"/>
    <n v="260"/>
    <n v="48.99554707379135"/>
    <s v="food"/>
    <x v="0"/>
    <d v="2014-08-04T05:00:00"/>
    <x v="0"/>
    <n v="2014"/>
  </r>
  <r>
    <n v="485"/>
    <x v="479"/>
    <s v="Quality-focused mission-critical structure"/>
    <n v="90600"/>
    <n v="27844"/>
    <x v="0"/>
    <x v="355"/>
    <s v="GB"/>
    <s v="GBP"/>
    <n v="1560142800"/>
    <n v="1563685200"/>
    <b v="0"/>
    <b v="0"/>
    <s v="theater/plays"/>
    <n v="31"/>
    <n v="42.969135802469133"/>
    <s v="theater"/>
    <x v="3"/>
    <d v="2019-06-10T05:00:00"/>
    <x v="0"/>
    <n v="2019"/>
  </r>
  <r>
    <n v="486"/>
    <x v="480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n v="14"/>
    <n v="33.428571428571431"/>
    <s v="publishing"/>
    <x v="18"/>
    <d v="2018-03-09T06:00:00"/>
    <x v="0"/>
    <n v="2018"/>
  </r>
  <r>
    <n v="487"/>
    <x v="481"/>
    <s v="Monitored 24/7 time-frame"/>
    <n v="110300"/>
    <n v="197024"/>
    <x v="1"/>
    <x v="357"/>
    <s v="US"/>
    <s v="USD"/>
    <n v="1492664400"/>
    <n v="1495515600"/>
    <b v="0"/>
    <b v="0"/>
    <s v="theater/plays"/>
    <n v="179"/>
    <n v="83.982949701619773"/>
    <s v="theater"/>
    <x v="3"/>
    <d v="2017-04-20T05:00:00"/>
    <x v="0"/>
    <n v="2017"/>
  </r>
  <r>
    <n v="488"/>
    <x v="482"/>
    <s v="Virtual secondary open architecture"/>
    <n v="5300"/>
    <n v="11663"/>
    <x v="1"/>
    <x v="127"/>
    <s v="US"/>
    <s v="USD"/>
    <n v="1454479200"/>
    <n v="1455948000"/>
    <b v="0"/>
    <b v="0"/>
    <s v="theater/plays"/>
    <n v="220"/>
    <n v="101.41739130434783"/>
    <s v="theater"/>
    <x v="3"/>
    <d v="2016-02-03T06:00:00"/>
    <x v="0"/>
    <n v="2016"/>
  </r>
  <r>
    <n v="489"/>
    <x v="483"/>
    <s v="Down-sized mobile time-frame"/>
    <n v="9200"/>
    <n v="9339"/>
    <x v="1"/>
    <x v="72"/>
    <s v="IT"/>
    <s v="EUR"/>
    <n v="1281934800"/>
    <n v="1282366800"/>
    <b v="0"/>
    <b v="0"/>
    <s v="technology/wearables"/>
    <n v="102"/>
    <n v="109.87058823529412"/>
    <s v="technology"/>
    <x v="8"/>
    <d v="2010-08-16T05:00:00"/>
    <x v="0"/>
    <n v="2010"/>
  </r>
  <r>
    <n v="490"/>
    <x v="484"/>
    <s v="Innovative disintermediate encryption"/>
    <n v="2400"/>
    <n v="4596"/>
    <x v="1"/>
    <x v="358"/>
    <s v="US"/>
    <s v="USD"/>
    <n v="1573970400"/>
    <n v="1574575200"/>
    <b v="0"/>
    <b v="0"/>
    <s v="journalism/audio"/>
    <n v="192"/>
    <n v="31.916666666666668"/>
    <s v="journalism"/>
    <x v="23"/>
    <d v="2019-11-17T06:00:00"/>
    <x v="0"/>
    <n v="2019"/>
  </r>
  <r>
    <n v="491"/>
    <x v="485"/>
    <s v="Universal contextually-based knowledgebase"/>
    <n v="56800"/>
    <n v="173437"/>
    <x v="1"/>
    <x v="120"/>
    <s v="US"/>
    <s v="USD"/>
    <n v="1372654800"/>
    <n v="1374901200"/>
    <b v="0"/>
    <b v="1"/>
    <s v="food/food trucks"/>
    <n v="305"/>
    <n v="70.993450675399103"/>
    <s v="food"/>
    <x v="0"/>
    <d v="2013-07-01T05:00:00"/>
    <x v="0"/>
    <n v="2013"/>
  </r>
  <r>
    <n v="492"/>
    <x v="486"/>
    <s v="Persevering interactive matrix"/>
    <n v="191000"/>
    <n v="45831"/>
    <x v="3"/>
    <x v="359"/>
    <s v="US"/>
    <s v="USD"/>
    <n v="1275886800"/>
    <n v="1278910800"/>
    <b v="1"/>
    <b v="1"/>
    <s v="film &amp; video/shorts"/>
    <n v="24"/>
    <n v="77.026890756302521"/>
    <s v="film &amp; video"/>
    <x v="12"/>
    <d v="2010-06-07T05:00:00"/>
    <x v="0"/>
    <n v="2010"/>
  </r>
  <r>
    <n v="493"/>
    <x v="487"/>
    <s v="Seamless background framework"/>
    <n v="900"/>
    <n v="6514"/>
    <x v="1"/>
    <x v="251"/>
    <s v="US"/>
    <s v="USD"/>
    <n v="1561784400"/>
    <n v="1562907600"/>
    <b v="0"/>
    <b v="0"/>
    <s v="photography/photography books"/>
    <n v="724"/>
    <n v="101.78125"/>
    <s v="photography"/>
    <x v="14"/>
    <d v="2019-06-29T05:00:00"/>
    <x v="0"/>
    <n v="2019"/>
  </r>
  <r>
    <n v="494"/>
    <x v="488"/>
    <s v="Balanced upward-trending productivity"/>
    <n v="2500"/>
    <n v="13684"/>
    <x v="1"/>
    <x v="360"/>
    <s v="US"/>
    <s v="USD"/>
    <n v="1332392400"/>
    <n v="1332478800"/>
    <b v="0"/>
    <b v="0"/>
    <s v="technology/wearables"/>
    <n v="547"/>
    <n v="51.059701492537314"/>
    <s v="technology"/>
    <x v="8"/>
    <d v="2012-03-22T05:00:00"/>
    <x v="0"/>
    <n v="2012"/>
  </r>
  <r>
    <n v="495"/>
    <x v="489"/>
    <s v="Centralized clear-thinking solution"/>
    <n v="3200"/>
    <n v="13264"/>
    <x v="1"/>
    <x v="135"/>
    <s v="DK"/>
    <s v="DKK"/>
    <n v="1402376400"/>
    <n v="1402722000"/>
    <b v="0"/>
    <b v="0"/>
    <s v="theater/plays"/>
    <n v="415"/>
    <n v="68.02051282051282"/>
    <s v="theater"/>
    <x v="3"/>
    <d v="2014-06-10T05:00:00"/>
    <x v="0"/>
    <n v="2014"/>
  </r>
  <r>
    <n v="496"/>
    <x v="490"/>
    <s v="Optimized bi-directional extranet"/>
    <n v="183800"/>
    <n v="1667"/>
    <x v="0"/>
    <x v="71"/>
    <s v="US"/>
    <s v="USD"/>
    <n v="1495342800"/>
    <n v="1496811600"/>
    <b v="0"/>
    <b v="0"/>
    <s v="film &amp; video/animation"/>
    <n v="1"/>
    <n v="30.87037037037037"/>
    <s v="film &amp; video"/>
    <x v="10"/>
    <d v="2017-05-21T05:00:00"/>
    <x v="0"/>
    <n v="2017"/>
  </r>
  <r>
    <n v="497"/>
    <x v="491"/>
    <s v="Intuitive actuating benchmark"/>
    <n v="9800"/>
    <n v="3349"/>
    <x v="0"/>
    <x v="53"/>
    <s v="US"/>
    <s v="USD"/>
    <n v="1482213600"/>
    <n v="1482213600"/>
    <b v="0"/>
    <b v="1"/>
    <s v="technology/wearables"/>
    <n v="34"/>
    <n v="27.908333333333335"/>
    <s v="technology"/>
    <x v="8"/>
    <d v="2016-12-20T06:00:00"/>
    <x v="0"/>
    <n v="2016"/>
  </r>
  <r>
    <n v="498"/>
    <x v="492"/>
    <s v="Devolved background project"/>
    <n v="193400"/>
    <n v="46317"/>
    <x v="0"/>
    <x v="361"/>
    <s v="DK"/>
    <s v="DKK"/>
    <n v="1420092000"/>
    <n v="1420264800"/>
    <b v="0"/>
    <b v="0"/>
    <s v="technology/web"/>
    <n v="24"/>
    <n v="79.994818652849744"/>
    <s v="technology"/>
    <x v="2"/>
    <d v="2015-01-01T06:00:00"/>
    <x v="0"/>
    <n v="2015"/>
  </r>
  <r>
    <n v="499"/>
    <x v="493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n v="48"/>
    <n v="38.003378378378379"/>
    <s v="film &amp; video"/>
    <x v="4"/>
    <d v="2016-03-15T05:00:00"/>
    <x v="0"/>
    <n v="2016"/>
  </r>
  <r>
    <n v="500"/>
    <x v="494"/>
    <s v="Team-oriented clear-thinking matrix"/>
    <n v="100"/>
    <n v="0"/>
    <x v="0"/>
    <x v="0"/>
    <s v="US"/>
    <s v="USD"/>
    <n v="1367384400"/>
    <n v="1369803600"/>
    <b v="0"/>
    <b v="1"/>
    <s v="theater/plays"/>
    <n v="0"/>
    <e v="#DIV/0!"/>
    <s v="theater"/>
    <x v="3"/>
    <d v="2013-05-01T05:00:00"/>
    <x v="0"/>
    <n v="2013"/>
  </r>
  <r>
    <n v="501"/>
    <x v="495"/>
    <s v="Focused coherent methodology"/>
    <n v="153600"/>
    <n v="107743"/>
    <x v="0"/>
    <x v="363"/>
    <s v="US"/>
    <s v="USD"/>
    <n v="1363064400"/>
    <n v="1363237200"/>
    <b v="0"/>
    <b v="0"/>
    <s v="film &amp; video/documentary"/>
    <n v="70"/>
    <n v="59.990534521158132"/>
    <s v="film &amp; video"/>
    <x v="4"/>
    <d v="2013-03-12T05:00:00"/>
    <x v="0"/>
    <n v="2013"/>
  </r>
  <r>
    <n v="502"/>
    <x v="212"/>
    <s v="Reduced context-sensitive complexity"/>
    <n v="1300"/>
    <n v="6889"/>
    <x v="1"/>
    <x v="129"/>
    <s v="AU"/>
    <s v="AUD"/>
    <n v="1343365200"/>
    <n v="1345870800"/>
    <b v="0"/>
    <b v="1"/>
    <s v="games/video games"/>
    <n v="530"/>
    <n v="37.037634408602152"/>
    <s v="games"/>
    <x v="11"/>
    <d v="2012-07-27T05:00:00"/>
    <x v="0"/>
    <n v="2012"/>
  </r>
  <r>
    <n v="503"/>
    <x v="496"/>
    <s v="Decentralized 4thgeneration time-frame"/>
    <n v="25500"/>
    <n v="45983"/>
    <x v="1"/>
    <x v="364"/>
    <s v="US"/>
    <s v="USD"/>
    <n v="1435726800"/>
    <n v="1437454800"/>
    <b v="0"/>
    <b v="0"/>
    <s v="film &amp; video/drama"/>
    <n v="180"/>
    <n v="99.963043478260872"/>
    <s v="film &amp; video"/>
    <x v="6"/>
    <d v="2015-07-01T05:00:00"/>
    <x v="0"/>
    <n v="2015"/>
  </r>
  <r>
    <n v="504"/>
    <x v="497"/>
    <s v="De-engineered cohesive moderator"/>
    <n v="7500"/>
    <n v="6924"/>
    <x v="0"/>
    <x v="197"/>
    <s v="IT"/>
    <s v="EUR"/>
    <n v="1431925200"/>
    <n v="1432011600"/>
    <b v="0"/>
    <b v="0"/>
    <s v="music/rock"/>
    <n v="92"/>
    <n v="111.6774193548387"/>
    <s v="music"/>
    <x v="1"/>
    <d v="2015-05-18T05:00:00"/>
    <x v="0"/>
    <n v="2015"/>
  </r>
  <r>
    <n v="505"/>
    <x v="498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n v="14"/>
    <n v="36.014409221902014"/>
    <s v="publishing"/>
    <x v="15"/>
    <d v="2013-03-08T06:00:00"/>
    <x v="0"/>
    <n v="2013"/>
  </r>
  <r>
    <n v="506"/>
    <x v="499"/>
    <s v="Customizable background monitoring"/>
    <n v="18000"/>
    <n v="166874"/>
    <x v="1"/>
    <x v="366"/>
    <s v="US"/>
    <s v="USD"/>
    <n v="1511416800"/>
    <n v="1512885600"/>
    <b v="0"/>
    <b v="1"/>
    <s v="theater/plays"/>
    <n v="927"/>
    <n v="66.010284810126578"/>
    <s v="theater"/>
    <x v="3"/>
    <d v="2017-11-23T06:00:00"/>
    <x v="0"/>
    <n v="2017"/>
  </r>
  <r>
    <n v="507"/>
    <x v="500"/>
    <s v="Compatible well-modulated budgetary management"/>
    <n v="2100"/>
    <n v="837"/>
    <x v="0"/>
    <x v="161"/>
    <s v="US"/>
    <s v="USD"/>
    <n v="1365483600"/>
    <n v="1369717200"/>
    <b v="0"/>
    <b v="1"/>
    <s v="technology/web"/>
    <n v="40"/>
    <n v="44.05263157894737"/>
    <s v="technology"/>
    <x v="2"/>
    <d v="2013-04-09T05:00:00"/>
    <x v="0"/>
    <n v="2013"/>
  </r>
  <r>
    <n v="508"/>
    <x v="501"/>
    <s v="Up-sized radical pricing structure"/>
    <n v="172700"/>
    <n v="193820"/>
    <x v="1"/>
    <x v="367"/>
    <s v="US"/>
    <s v="USD"/>
    <n v="1532840400"/>
    <n v="1534654800"/>
    <b v="0"/>
    <b v="0"/>
    <s v="theater/plays"/>
    <n v="112"/>
    <n v="52.999726551818434"/>
    <s v="theater"/>
    <x v="3"/>
    <d v="2018-07-29T05:00:00"/>
    <x v="0"/>
    <n v="2018"/>
  </r>
  <r>
    <n v="509"/>
    <x v="173"/>
    <s v="Robust zero-defect project"/>
    <n v="168500"/>
    <n v="119510"/>
    <x v="0"/>
    <x v="368"/>
    <s v="US"/>
    <s v="USD"/>
    <n v="1336194000"/>
    <n v="1337058000"/>
    <b v="0"/>
    <b v="0"/>
    <s v="theater/plays"/>
    <n v="71"/>
    <n v="95"/>
    <s v="theater"/>
    <x v="3"/>
    <d v="2012-05-05T05:00:00"/>
    <x v="0"/>
    <n v="2012"/>
  </r>
  <r>
    <n v="510"/>
    <x v="502"/>
    <s v="Re-engineered mobile task-force"/>
    <n v="7800"/>
    <n v="9289"/>
    <x v="1"/>
    <x v="54"/>
    <s v="AU"/>
    <s v="AUD"/>
    <n v="1527742800"/>
    <n v="1529816400"/>
    <b v="0"/>
    <b v="0"/>
    <s v="film &amp; video/drama"/>
    <n v="119"/>
    <n v="70.908396946564892"/>
    <s v="film &amp; video"/>
    <x v="6"/>
    <d v="2018-05-31T05:00:00"/>
    <x v="0"/>
    <n v="2018"/>
  </r>
  <r>
    <n v="511"/>
    <x v="503"/>
    <s v="User-centric intangible neural-net"/>
    <n v="147800"/>
    <n v="35498"/>
    <x v="0"/>
    <x v="369"/>
    <s v="US"/>
    <s v="USD"/>
    <n v="1564030800"/>
    <n v="1564894800"/>
    <b v="0"/>
    <b v="0"/>
    <s v="theater/plays"/>
    <n v="24"/>
    <n v="98.060773480662988"/>
    <s v="theater"/>
    <x v="3"/>
    <d v="2019-07-25T05:00:00"/>
    <x v="0"/>
    <n v="2019"/>
  </r>
  <r>
    <n v="512"/>
    <x v="504"/>
    <s v="Organized explicit core"/>
    <n v="9100"/>
    <n v="12678"/>
    <x v="1"/>
    <x v="370"/>
    <s v="US"/>
    <s v="USD"/>
    <n v="1404536400"/>
    <n v="1404622800"/>
    <b v="0"/>
    <b v="1"/>
    <s v="games/video games"/>
    <n v="139"/>
    <n v="53.046025104602514"/>
    <s v="games"/>
    <x v="11"/>
    <d v="2014-07-05T05:00:00"/>
    <x v="0"/>
    <n v="2014"/>
  </r>
  <r>
    <n v="513"/>
    <x v="505"/>
    <s v="Synchronized 6thgeneration adapter"/>
    <n v="8300"/>
    <n v="3260"/>
    <x v="3"/>
    <x v="164"/>
    <s v="US"/>
    <s v="USD"/>
    <n v="1284008400"/>
    <n v="1284181200"/>
    <b v="0"/>
    <b v="0"/>
    <s v="film &amp; video/television"/>
    <n v="39"/>
    <n v="93.142857142857139"/>
    <s v="film &amp; video"/>
    <x v="19"/>
    <d v="2010-09-09T05:00:00"/>
    <x v="0"/>
    <n v="2010"/>
  </r>
  <r>
    <n v="514"/>
    <x v="506"/>
    <s v="Centralized motivating capacity"/>
    <n v="138700"/>
    <n v="31123"/>
    <x v="3"/>
    <x v="371"/>
    <s v="CH"/>
    <s v="CHF"/>
    <n v="1386309600"/>
    <n v="1386741600"/>
    <b v="0"/>
    <b v="1"/>
    <s v="music/rock"/>
    <n v="22"/>
    <n v="58.945075757575758"/>
    <s v="music"/>
    <x v="1"/>
    <d v="2013-12-06T06:00:00"/>
    <x v="0"/>
    <n v="2013"/>
  </r>
  <r>
    <n v="515"/>
    <x v="507"/>
    <s v="Phased 24hour flexibility"/>
    <n v="8600"/>
    <n v="4797"/>
    <x v="0"/>
    <x v="221"/>
    <s v="CA"/>
    <s v="CAD"/>
    <n v="1324620000"/>
    <n v="1324792800"/>
    <b v="0"/>
    <b v="1"/>
    <s v="theater/plays"/>
    <n v="56"/>
    <n v="36.067669172932334"/>
    <s v="theater"/>
    <x v="3"/>
    <d v="2011-12-23T06:00:00"/>
    <x v="0"/>
    <n v="2011"/>
  </r>
  <r>
    <n v="516"/>
    <x v="508"/>
    <s v="Exclusive 5thgeneration structure"/>
    <n v="125400"/>
    <n v="53324"/>
    <x v="0"/>
    <x v="372"/>
    <s v="US"/>
    <s v="USD"/>
    <n v="1281070800"/>
    <n v="1284354000"/>
    <b v="0"/>
    <b v="0"/>
    <s v="publishing/nonfiction"/>
    <n v="43"/>
    <n v="63.030732860520096"/>
    <s v="publishing"/>
    <x v="9"/>
    <d v="2010-08-06T05:00:00"/>
    <x v="0"/>
    <n v="2010"/>
  </r>
  <r>
    <n v="517"/>
    <x v="509"/>
    <s v="Multi-tiered maximized orchestration"/>
    <n v="5900"/>
    <n v="6608"/>
    <x v="1"/>
    <x v="373"/>
    <s v="US"/>
    <s v="USD"/>
    <n v="1493960400"/>
    <n v="1494392400"/>
    <b v="0"/>
    <b v="0"/>
    <s v="food/food trucks"/>
    <n v="112"/>
    <n v="84.717948717948715"/>
    <s v="food"/>
    <x v="0"/>
    <d v="2017-05-05T05:00:00"/>
    <x v="0"/>
    <n v="2017"/>
  </r>
  <r>
    <n v="518"/>
    <x v="510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n v="7"/>
    <n v="62.2"/>
    <s v="film &amp; video"/>
    <x v="10"/>
    <d v="2018-02-23T06:00:00"/>
    <x v="0"/>
    <n v="2018"/>
  </r>
  <r>
    <n v="519"/>
    <x v="511"/>
    <s v="Exclusive asymmetric analyzer"/>
    <n v="177700"/>
    <n v="180802"/>
    <x v="1"/>
    <x v="374"/>
    <s v="US"/>
    <s v="USD"/>
    <n v="1420696800"/>
    <n v="1421906400"/>
    <b v="0"/>
    <b v="1"/>
    <s v="music/rock"/>
    <n v="102"/>
    <n v="101.97518330513255"/>
    <s v="music"/>
    <x v="1"/>
    <d v="2015-01-08T06:00:00"/>
    <x v="0"/>
    <n v="2015"/>
  </r>
  <r>
    <n v="520"/>
    <x v="512"/>
    <s v="Organic radical collaboration"/>
    <n v="800"/>
    <n v="3406"/>
    <x v="1"/>
    <x v="235"/>
    <s v="US"/>
    <s v="USD"/>
    <n v="1555650000"/>
    <n v="1555909200"/>
    <b v="0"/>
    <b v="0"/>
    <s v="theater/plays"/>
    <n v="426"/>
    <n v="106.4375"/>
    <s v="theater"/>
    <x v="3"/>
    <d v="2019-04-19T05:00:00"/>
    <x v="0"/>
    <n v="2019"/>
  </r>
  <r>
    <n v="521"/>
    <x v="513"/>
    <s v="Function-based multi-state software"/>
    <n v="7600"/>
    <n v="11061"/>
    <x v="1"/>
    <x v="375"/>
    <s v="US"/>
    <s v="USD"/>
    <n v="1471928400"/>
    <n v="1472446800"/>
    <b v="0"/>
    <b v="1"/>
    <s v="film &amp; video/drama"/>
    <n v="146"/>
    <n v="29.975609756097562"/>
    <s v="film &amp; video"/>
    <x v="6"/>
    <d v="2016-08-23T05:00:00"/>
    <x v="0"/>
    <n v="2016"/>
  </r>
  <r>
    <n v="522"/>
    <x v="514"/>
    <s v="Innovative static budgetary management"/>
    <n v="50500"/>
    <n v="16389"/>
    <x v="0"/>
    <x v="271"/>
    <s v="US"/>
    <s v="USD"/>
    <n v="1341291600"/>
    <n v="1342328400"/>
    <b v="0"/>
    <b v="0"/>
    <s v="film &amp; video/shorts"/>
    <n v="32"/>
    <n v="85.806282722513089"/>
    <s v="film &amp; video"/>
    <x v="12"/>
    <d v="2012-07-03T05:00:00"/>
    <x v="0"/>
    <n v="2012"/>
  </r>
  <r>
    <n v="523"/>
    <x v="515"/>
    <s v="Triple-buffered holistic ability"/>
    <n v="900"/>
    <n v="6303"/>
    <x v="1"/>
    <x v="121"/>
    <s v="US"/>
    <s v="USD"/>
    <n v="1267682400"/>
    <n v="1268114400"/>
    <b v="0"/>
    <b v="0"/>
    <s v="film &amp; video/shorts"/>
    <n v="700"/>
    <n v="70.82022471910112"/>
    <s v="film &amp; video"/>
    <x v="12"/>
    <d v="2010-03-04T06:00:00"/>
    <x v="0"/>
    <n v="2010"/>
  </r>
  <r>
    <n v="524"/>
    <x v="516"/>
    <s v="Diverse scalable superstructure"/>
    <n v="96700"/>
    <n v="81136"/>
    <x v="0"/>
    <x v="376"/>
    <s v="US"/>
    <s v="USD"/>
    <n v="1272258000"/>
    <n v="1273381200"/>
    <b v="0"/>
    <b v="0"/>
    <s v="theater/plays"/>
    <n v="84"/>
    <n v="40.998484082870135"/>
    <s v="theater"/>
    <x v="3"/>
    <d v="2010-04-26T05:00:00"/>
    <x v="0"/>
    <n v="2010"/>
  </r>
  <r>
    <n v="525"/>
    <x v="517"/>
    <s v="Balanced leadingedge data-warehouse"/>
    <n v="2100"/>
    <n v="1768"/>
    <x v="0"/>
    <x v="377"/>
    <s v="US"/>
    <s v="USD"/>
    <n v="1290492000"/>
    <n v="1290837600"/>
    <b v="0"/>
    <b v="0"/>
    <s v="technology/wearables"/>
    <n v="84"/>
    <n v="28.063492063492063"/>
    <s v="technology"/>
    <x v="8"/>
    <d v="2010-11-23T06:00:00"/>
    <x v="0"/>
    <n v="2010"/>
  </r>
  <r>
    <n v="526"/>
    <x v="518"/>
    <s v="Digitized bandwidth-monitored open architecture"/>
    <n v="8300"/>
    <n v="12944"/>
    <x v="1"/>
    <x v="98"/>
    <s v="US"/>
    <s v="USD"/>
    <n v="1451109600"/>
    <n v="1454306400"/>
    <b v="0"/>
    <b v="1"/>
    <s v="theater/plays"/>
    <n v="156"/>
    <n v="88.054421768707485"/>
    <s v="theater"/>
    <x v="3"/>
    <d v="2015-12-26T06:00:00"/>
    <x v="0"/>
    <n v="2015"/>
  </r>
  <r>
    <n v="527"/>
    <x v="519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n v="100"/>
    <n v="31"/>
    <s v="film &amp; video"/>
    <x v="10"/>
    <d v="2016-02-05T06:00:00"/>
    <x v="0"/>
    <n v="2016"/>
  </r>
  <r>
    <n v="528"/>
    <x v="520"/>
    <s v="Focused leadingedge matrix"/>
    <n v="9000"/>
    <n v="7227"/>
    <x v="0"/>
    <x v="175"/>
    <s v="GB"/>
    <s v="GBP"/>
    <n v="1385186400"/>
    <n v="1389074400"/>
    <b v="0"/>
    <b v="0"/>
    <s v="music/indie rock"/>
    <n v="80"/>
    <n v="90.337500000000006"/>
    <s v="music"/>
    <x v="7"/>
    <d v="2013-11-23T06:00:00"/>
    <x v="0"/>
    <n v="2013"/>
  </r>
  <r>
    <n v="529"/>
    <x v="521"/>
    <s v="Seamless logistical encryption"/>
    <n v="5100"/>
    <n v="574"/>
    <x v="0"/>
    <x v="352"/>
    <s v="US"/>
    <s v="USD"/>
    <n v="1399698000"/>
    <n v="1402117200"/>
    <b v="0"/>
    <b v="0"/>
    <s v="games/video games"/>
    <n v="11"/>
    <n v="63.777777777777779"/>
    <s v="games"/>
    <x v="11"/>
    <d v="2014-05-10T05:00:00"/>
    <x v="0"/>
    <n v="2014"/>
  </r>
  <r>
    <n v="530"/>
    <x v="522"/>
    <s v="Stand-alone human-resource workforce"/>
    <n v="105000"/>
    <n v="96328"/>
    <x v="0"/>
    <x v="200"/>
    <s v="US"/>
    <s v="USD"/>
    <n v="1283230800"/>
    <n v="1284440400"/>
    <b v="0"/>
    <b v="1"/>
    <s v="publishing/fiction"/>
    <n v="92"/>
    <n v="53.995515695067262"/>
    <s v="publishing"/>
    <x v="13"/>
    <d v="2010-08-31T05:00:00"/>
    <x v="0"/>
    <n v="2010"/>
  </r>
  <r>
    <n v="531"/>
    <x v="523"/>
    <s v="Automated zero tolerance implementation"/>
    <n v="186700"/>
    <n v="178338"/>
    <x v="2"/>
    <x v="379"/>
    <s v="CH"/>
    <s v="CHF"/>
    <n v="1384149600"/>
    <n v="1388988000"/>
    <b v="0"/>
    <b v="0"/>
    <s v="games/video games"/>
    <n v="96"/>
    <n v="48.993956043956047"/>
    <s v="games"/>
    <x v="11"/>
    <d v="2013-11-11T06:00:00"/>
    <x v="0"/>
    <n v="2013"/>
  </r>
  <r>
    <n v="532"/>
    <x v="524"/>
    <s v="Pre-emptive grid-enabled contingency"/>
    <n v="1600"/>
    <n v="8046"/>
    <x v="1"/>
    <x v="105"/>
    <s v="CA"/>
    <s v="CAD"/>
    <n v="1516860000"/>
    <n v="1516946400"/>
    <b v="0"/>
    <b v="0"/>
    <s v="theater/plays"/>
    <n v="503"/>
    <n v="63.857142857142854"/>
    <s v="theater"/>
    <x v="3"/>
    <d v="2018-01-25T06:00:00"/>
    <x v="0"/>
    <n v="2018"/>
  </r>
  <r>
    <n v="533"/>
    <x v="525"/>
    <s v="Multi-lateral didactic encoding"/>
    <n v="115600"/>
    <n v="184086"/>
    <x v="1"/>
    <x v="380"/>
    <s v="GB"/>
    <s v="GBP"/>
    <n v="1374642000"/>
    <n v="1377752400"/>
    <b v="0"/>
    <b v="0"/>
    <s v="music/indie rock"/>
    <n v="159"/>
    <n v="82.996393146979258"/>
    <s v="music"/>
    <x v="7"/>
    <d v="2013-07-24T05:00:00"/>
    <x v="0"/>
    <n v="2013"/>
  </r>
  <r>
    <n v="534"/>
    <x v="526"/>
    <s v="Self-enabling didactic orchestration"/>
    <n v="89100"/>
    <n v="13385"/>
    <x v="0"/>
    <x v="166"/>
    <s v="US"/>
    <s v="USD"/>
    <n v="1534482000"/>
    <n v="1534568400"/>
    <b v="0"/>
    <b v="1"/>
    <s v="film &amp; video/drama"/>
    <n v="15"/>
    <n v="55.08230452674897"/>
    <s v="film &amp; video"/>
    <x v="6"/>
    <d v="2018-08-17T05:00:00"/>
    <x v="0"/>
    <n v="2018"/>
  </r>
  <r>
    <n v="535"/>
    <x v="527"/>
    <s v="Profit-focused 24/7 data-warehouse"/>
    <n v="2600"/>
    <n v="12533"/>
    <x v="1"/>
    <x v="381"/>
    <s v="IT"/>
    <s v="EUR"/>
    <n v="1528434000"/>
    <n v="1528606800"/>
    <b v="0"/>
    <b v="1"/>
    <s v="theater/plays"/>
    <n v="482"/>
    <n v="62.044554455445542"/>
    <s v="theater"/>
    <x v="3"/>
    <d v="2018-06-08T05:00:00"/>
    <x v="0"/>
    <n v="2018"/>
  </r>
  <r>
    <n v="536"/>
    <x v="528"/>
    <s v="Enhanced methodical middleware"/>
    <n v="9800"/>
    <n v="14697"/>
    <x v="1"/>
    <x v="382"/>
    <s v="IT"/>
    <s v="EUR"/>
    <n v="1282626000"/>
    <n v="1284872400"/>
    <b v="0"/>
    <b v="0"/>
    <s v="publishing/fiction"/>
    <n v="150"/>
    <n v="104.97857142857143"/>
    <s v="publishing"/>
    <x v="13"/>
    <d v="2010-08-24T05:00:00"/>
    <x v="0"/>
    <n v="2010"/>
  </r>
  <r>
    <n v="537"/>
    <x v="529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n v="117"/>
    <n v="94.044676806083643"/>
    <s v="film &amp; video"/>
    <x v="4"/>
    <d v="2018-08-30T05:00:00"/>
    <x v="0"/>
    <n v="2018"/>
  </r>
  <r>
    <n v="538"/>
    <x v="530"/>
    <s v="Networked didactic time-frame"/>
    <n v="151300"/>
    <n v="57034"/>
    <x v="0"/>
    <x v="384"/>
    <s v="US"/>
    <s v="USD"/>
    <n v="1379826000"/>
    <n v="1381208400"/>
    <b v="0"/>
    <b v="0"/>
    <s v="games/mobile games"/>
    <n v="38"/>
    <n v="44.007716049382715"/>
    <s v="games"/>
    <x v="20"/>
    <d v="2013-09-22T05:00:00"/>
    <x v="0"/>
    <n v="2013"/>
  </r>
  <r>
    <n v="539"/>
    <x v="531"/>
    <s v="Assimilated exuding toolset"/>
    <n v="9800"/>
    <n v="7120"/>
    <x v="0"/>
    <x v="385"/>
    <s v="US"/>
    <s v="USD"/>
    <n v="1561957200"/>
    <n v="1562475600"/>
    <b v="0"/>
    <b v="1"/>
    <s v="food/food trucks"/>
    <n v="73"/>
    <n v="92.467532467532465"/>
    <s v="food"/>
    <x v="0"/>
    <d v="2019-07-01T05:00:00"/>
    <x v="0"/>
    <n v="2019"/>
  </r>
  <r>
    <n v="540"/>
    <x v="532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n v="266"/>
    <n v="57.072874493927124"/>
    <s v="photography"/>
    <x v="14"/>
    <d v="2018-05-05T05:00:00"/>
    <x v="0"/>
    <n v="2018"/>
  </r>
  <r>
    <n v="541"/>
    <x v="533"/>
    <s v="Polarized systemic Internet solution"/>
    <n v="178000"/>
    <n v="43086"/>
    <x v="0"/>
    <x v="386"/>
    <s v="IT"/>
    <s v="EUR"/>
    <n v="1433912400"/>
    <n v="1436158800"/>
    <b v="0"/>
    <b v="0"/>
    <s v="games/mobile games"/>
    <n v="24"/>
    <n v="109.07848101265823"/>
    <s v="games"/>
    <x v="20"/>
    <d v="2015-06-10T05:00:00"/>
    <x v="0"/>
    <n v="2015"/>
  </r>
  <r>
    <n v="542"/>
    <x v="534"/>
    <s v="Profit-focused exuding moderator"/>
    <n v="77000"/>
    <n v="1930"/>
    <x v="0"/>
    <x v="240"/>
    <s v="GB"/>
    <s v="GBP"/>
    <n v="1453442400"/>
    <n v="1456034400"/>
    <b v="0"/>
    <b v="0"/>
    <s v="music/indie rock"/>
    <n v="3"/>
    <n v="39.387755102040813"/>
    <s v="music"/>
    <x v="7"/>
    <d v="2016-01-22T06:00:00"/>
    <x v="0"/>
    <n v="2016"/>
  </r>
  <r>
    <n v="543"/>
    <x v="535"/>
    <s v="Cross-group high-level moderator"/>
    <n v="84900"/>
    <n v="13864"/>
    <x v="0"/>
    <x v="80"/>
    <s v="US"/>
    <s v="USD"/>
    <n v="1378875600"/>
    <n v="1380171600"/>
    <b v="0"/>
    <b v="0"/>
    <s v="games/video games"/>
    <n v="16"/>
    <n v="77.022222222222226"/>
    <s v="games"/>
    <x v="11"/>
    <d v="2013-09-11T05:00:00"/>
    <x v="0"/>
    <n v="2013"/>
  </r>
  <r>
    <n v="544"/>
    <x v="536"/>
    <s v="Public-key 3rdgeneration system engine"/>
    <n v="2800"/>
    <n v="7742"/>
    <x v="1"/>
    <x v="286"/>
    <s v="US"/>
    <s v="USD"/>
    <n v="1452232800"/>
    <n v="1453356000"/>
    <b v="0"/>
    <b v="0"/>
    <s v="music/rock"/>
    <n v="277"/>
    <n v="92.166666666666671"/>
    <s v="music"/>
    <x v="1"/>
    <d v="2016-01-08T06:00:00"/>
    <x v="0"/>
    <n v="2016"/>
  </r>
  <r>
    <n v="545"/>
    <x v="537"/>
    <s v="Organized value-added access"/>
    <n v="184800"/>
    <n v="164109"/>
    <x v="0"/>
    <x v="387"/>
    <s v="US"/>
    <s v="USD"/>
    <n v="1577253600"/>
    <n v="1578981600"/>
    <b v="0"/>
    <b v="0"/>
    <s v="theater/plays"/>
    <n v="89"/>
    <n v="61.007063197026021"/>
    <s v="theater"/>
    <x v="3"/>
    <d v="2019-12-25T06:00:00"/>
    <x v="0"/>
    <n v="2019"/>
  </r>
  <r>
    <n v="546"/>
    <x v="538"/>
    <s v="Cloned global Graphical User Interface"/>
    <n v="4200"/>
    <n v="6870"/>
    <x v="1"/>
    <x v="39"/>
    <s v="US"/>
    <s v="USD"/>
    <n v="1537160400"/>
    <n v="1537419600"/>
    <b v="0"/>
    <b v="1"/>
    <s v="theater/plays"/>
    <n v="164"/>
    <n v="78.068181818181813"/>
    <s v="theater"/>
    <x v="3"/>
    <d v="2018-09-17T05:00:00"/>
    <x v="0"/>
    <n v="2018"/>
  </r>
  <r>
    <n v="547"/>
    <x v="539"/>
    <s v="Focused solution-oriented matrix"/>
    <n v="1300"/>
    <n v="12597"/>
    <x v="1"/>
    <x v="388"/>
    <s v="US"/>
    <s v="USD"/>
    <n v="1422165600"/>
    <n v="1423202400"/>
    <b v="0"/>
    <b v="0"/>
    <s v="film &amp; video/drama"/>
    <n v="969"/>
    <n v="80.75"/>
    <s v="film &amp; video"/>
    <x v="6"/>
    <d v="2015-01-25T06:00:00"/>
    <x v="0"/>
    <n v="2015"/>
  </r>
  <r>
    <n v="548"/>
    <x v="540"/>
    <s v="Monitored discrete toolset"/>
    <n v="66100"/>
    <n v="179074"/>
    <x v="1"/>
    <x v="389"/>
    <s v="US"/>
    <s v="USD"/>
    <n v="1459486800"/>
    <n v="1460610000"/>
    <b v="0"/>
    <b v="0"/>
    <s v="theater/plays"/>
    <n v="271"/>
    <n v="59.991289782244557"/>
    <s v="theater"/>
    <x v="3"/>
    <d v="2016-04-01T05:00:00"/>
    <x v="0"/>
    <n v="2016"/>
  </r>
  <r>
    <n v="549"/>
    <x v="541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n v="284"/>
    <n v="110.03018372703411"/>
    <s v="technology"/>
    <x v="8"/>
    <d v="2013-05-28T05:00:00"/>
    <x v="0"/>
    <n v="2013"/>
  </r>
  <r>
    <n v="550"/>
    <x v="542"/>
    <s v="De-engineered disintermediate encoding"/>
    <n v="100"/>
    <n v="4"/>
    <x v="3"/>
    <x v="49"/>
    <s v="CH"/>
    <s v="CHF"/>
    <n v="1330495200"/>
    <n v="1332306000"/>
    <b v="0"/>
    <b v="0"/>
    <s v="music/indie rock"/>
    <n v="4"/>
    <n v="4"/>
    <s v="music"/>
    <x v="7"/>
    <d v="2012-02-29T06:00:00"/>
    <x v="0"/>
    <n v="2012"/>
  </r>
  <r>
    <n v="551"/>
    <x v="543"/>
    <s v="Streamlined upward-trending analyzer"/>
    <n v="180100"/>
    <n v="105598"/>
    <x v="0"/>
    <x v="391"/>
    <s v="AU"/>
    <s v="AUD"/>
    <n v="1419055200"/>
    <n v="1422511200"/>
    <b v="0"/>
    <b v="1"/>
    <s v="technology/web"/>
    <n v="59"/>
    <n v="37.99856063332134"/>
    <s v="technology"/>
    <x v="2"/>
    <d v="2014-12-20T06:00:00"/>
    <x v="0"/>
    <n v="2014"/>
  </r>
  <r>
    <n v="552"/>
    <x v="544"/>
    <s v="Distributed human-resource policy"/>
    <n v="9000"/>
    <n v="8866"/>
    <x v="0"/>
    <x v="45"/>
    <s v="US"/>
    <s v="USD"/>
    <n v="1480140000"/>
    <n v="1480312800"/>
    <b v="0"/>
    <b v="0"/>
    <s v="theater/plays"/>
    <n v="99"/>
    <n v="96.369565217391298"/>
    <s v="theater"/>
    <x v="3"/>
    <d v="2016-11-26T06:00:00"/>
    <x v="0"/>
    <n v="2016"/>
  </r>
  <r>
    <n v="553"/>
    <x v="545"/>
    <s v="De-engineered 5thgeneration contingency"/>
    <n v="170600"/>
    <n v="75022"/>
    <x v="0"/>
    <x v="392"/>
    <s v="US"/>
    <s v="USD"/>
    <n v="1293948000"/>
    <n v="1294034400"/>
    <b v="0"/>
    <b v="0"/>
    <s v="music/rock"/>
    <n v="44"/>
    <n v="72.978599221789878"/>
    <s v="music"/>
    <x v="1"/>
    <d v="2011-01-02T06:00:00"/>
    <x v="0"/>
    <n v="2011"/>
  </r>
  <r>
    <n v="554"/>
    <x v="546"/>
    <s v="Multi-channeled upward-trending application"/>
    <n v="9500"/>
    <n v="14408"/>
    <x v="1"/>
    <x v="353"/>
    <s v="CA"/>
    <s v="CAD"/>
    <n v="1482127200"/>
    <n v="1482645600"/>
    <b v="0"/>
    <b v="0"/>
    <s v="music/indie rock"/>
    <n v="152"/>
    <n v="26.007220216606498"/>
    <s v="music"/>
    <x v="7"/>
    <d v="2016-12-19T06:00:00"/>
    <x v="0"/>
    <n v="2016"/>
  </r>
  <r>
    <n v="555"/>
    <x v="547"/>
    <s v="Organic maximized database"/>
    <n v="6300"/>
    <n v="14089"/>
    <x v="1"/>
    <x v="18"/>
    <s v="DK"/>
    <s v="DKK"/>
    <n v="1396414800"/>
    <n v="1399093200"/>
    <b v="0"/>
    <b v="0"/>
    <s v="music/rock"/>
    <n v="224"/>
    <n v="104.36296296296297"/>
    <s v="music"/>
    <x v="1"/>
    <d v="2014-04-02T05:00:00"/>
    <x v="0"/>
    <n v="2014"/>
  </r>
  <r>
    <n v="556"/>
    <x v="195"/>
    <s v="Grass-roots 24/7 attitude"/>
    <n v="5200"/>
    <n v="12467"/>
    <x v="1"/>
    <x v="393"/>
    <s v="US"/>
    <s v="USD"/>
    <n v="1315285200"/>
    <n v="1315890000"/>
    <b v="0"/>
    <b v="1"/>
    <s v="publishing/translations"/>
    <n v="240"/>
    <n v="102.18852459016394"/>
    <s v="publishing"/>
    <x v="18"/>
    <d v="2011-09-06T05:00:00"/>
    <x v="0"/>
    <n v="2011"/>
  </r>
  <r>
    <n v="557"/>
    <x v="548"/>
    <s v="Team-oriented global strategy"/>
    <n v="6000"/>
    <n v="11960"/>
    <x v="1"/>
    <x v="394"/>
    <s v="US"/>
    <s v="USD"/>
    <n v="1443762000"/>
    <n v="1444021200"/>
    <b v="0"/>
    <b v="1"/>
    <s v="film &amp; video/science fiction"/>
    <n v="199"/>
    <n v="54.117647058823529"/>
    <s v="film &amp; video"/>
    <x v="22"/>
    <d v="2015-10-02T05:00:00"/>
    <x v="0"/>
    <n v="2015"/>
  </r>
  <r>
    <n v="558"/>
    <x v="549"/>
    <s v="Enhanced client-driven capacity"/>
    <n v="5800"/>
    <n v="7966"/>
    <x v="1"/>
    <x v="105"/>
    <s v="US"/>
    <s v="USD"/>
    <n v="1456293600"/>
    <n v="1460005200"/>
    <b v="0"/>
    <b v="0"/>
    <s v="theater/plays"/>
    <n v="137"/>
    <n v="63.222222222222221"/>
    <s v="theater"/>
    <x v="3"/>
    <d v="2016-02-24T06:00:00"/>
    <x v="0"/>
    <n v="2016"/>
  </r>
  <r>
    <n v="559"/>
    <x v="550"/>
    <s v="Exclusive systematic productivity"/>
    <n v="105300"/>
    <n v="106321"/>
    <x v="1"/>
    <x v="395"/>
    <s v="US"/>
    <s v="USD"/>
    <n v="1470114000"/>
    <n v="1470718800"/>
    <b v="0"/>
    <b v="0"/>
    <s v="theater/plays"/>
    <n v="101"/>
    <n v="104.03228962818004"/>
    <s v="theater"/>
    <x v="3"/>
    <d v="2016-08-02T05:00:00"/>
    <x v="0"/>
    <n v="2016"/>
  </r>
  <r>
    <n v="560"/>
    <x v="551"/>
    <s v="Re-engineered radical policy"/>
    <n v="20000"/>
    <n v="158832"/>
    <x v="1"/>
    <x v="396"/>
    <s v="US"/>
    <s v="USD"/>
    <n v="1321596000"/>
    <n v="1325052000"/>
    <b v="0"/>
    <b v="0"/>
    <s v="film &amp; video/animation"/>
    <n v="794"/>
    <n v="49.994334277620396"/>
    <s v="film &amp; video"/>
    <x v="10"/>
    <d v="2011-11-18T06:00:00"/>
    <x v="0"/>
    <n v="2011"/>
  </r>
  <r>
    <n v="561"/>
    <x v="552"/>
    <s v="Down-sized logistical adapter"/>
    <n v="3000"/>
    <n v="11091"/>
    <x v="1"/>
    <x v="40"/>
    <s v="CH"/>
    <s v="CHF"/>
    <n v="1318827600"/>
    <n v="1319000400"/>
    <b v="0"/>
    <b v="0"/>
    <s v="theater/plays"/>
    <n v="370"/>
    <n v="56.015151515151516"/>
    <s v="theater"/>
    <x v="3"/>
    <d v="2011-10-17T05:00:00"/>
    <x v="0"/>
    <n v="2011"/>
  </r>
  <r>
    <n v="562"/>
    <x v="553"/>
    <s v="Configurable bandwidth-monitored throughput"/>
    <n v="9900"/>
    <n v="1269"/>
    <x v="0"/>
    <x v="150"/>
    <s v="CH"/>
    <s v="CHF"/>
    <n v="1552366800"/>
    <n v="1552539600"/>
    <b v="0"/>
    <b v="0"/>
    <s v="music/rock"/>
    <n v="13"/>
    <n v="48.807692307692307"/>
    <s v="music"/>
    <x v="1"/>
    <d v="2019-03-12T05:00:00"/>
    <x v="0"/>
    <n v="2019"/>
  </r>
  <r>
    <n v="563"/>
    <x v="554"/>
    <s v="Optional tangible pricing structure"/>
    <n v="3700"/>
    <n v="5107"/>
    <x v="1"/>
    <x v="72"/>
    <s v="AU"/>
    <s v="AUD"/>
    <n v="1542088800"/>
    <n v="1543816800"/>
    <b v="0"/>
    <b v="0"/>
    <s v="film &amp; video/documentary"/>
    <n v="138"/>
    <n v="60.082352941176474"/>
    <s v="film &amp; video"/>
    <x v="4"/>
    <d v="2018-11-13T06:00:00"/>
    <x v="0"/>
    <n v="2018"/>
  </r>
  <r>
    <n v="564"/>
    <x v="555"/>
    <s v="Organic high-level implementation"/>
    <n v="168700"/>
    <n v="141393"/>
    <x v="0"/>
    <x v="397"/>
    <s v="US"/>
    <s v="USD"/>
    <n v="1426395600"/>
    <n v="1427086800"/>
    <b v="0"/>
    <b v="0"/>
    <s v="theater/plays"/>
    <n v="84"/>
    <n v="78.990502793296088"/>
    <s v="theater"/>
    <x v="3"/>
    <d v="2015-03-15T05:00:00"/>
    <x v="0"/>
    <n v="2015"/>
  </r>
  <r>
    <n v="565"/>
    <x v="556"/>
    <s v="Decentralized logistical collaboration"/>
    <n v="94900"/>
    <n v="194166"/>
    <x v="1"/>
    <x v="398"/>
    <s v="US"/>
    <s v="USD"/>
    <n v="1321336800"/>
    <n v="1323064800"/>
    <b v="0"/>
    <b v="0"/>
    <s v="theater/plays"/>
    <n v="205"/>
    <n v="53.99499443826474"/>
    <s v="theater"/>
    <x v="3"/>
    <d v="2011-11-15T06:00:00"/>
    <x v="0"/>
    <n v="2011"/>
  </r>
  <r>
    <n v="566"/>
    <x v="557"/>
    <s v="Advanced content-based installation"/>
    <n v="9300"/>
    <n v="4124"/>
    <x v="0"/>
    <x v="95"/>
    <s v="US"/>
    <s v="USD"/>
    <n v="1456293600"/>
    <n v="1458277200"/>
    <b v="0"/>
    <b v="1"/>
    <s v="music/electric music"/>
    <n v="44"/>
    <n v="111.45945945945945"/>
    <s v="music"/>
    <x v="5"/>
    <d v="2016-02-24T06:00:00"/>
    <x v="0"/>
    <n v="2016"/>
  </r>
  <r>
    <n v="567"/>
    <x v="558"/>
    <s v="Distributed high-level open architecture"/>
    <n v="6800"/>
    <n v="14865"/>
    <x v="1"/>
    <x v="146"/>
    <s v="US"/>
    <s v="USD"/>
    <n v="1404968400"/>
    <n v="1405141200"/>
    <b v="0"/>
    <b v="0"/>
    <s v="music/rock"/>
    <n v="219"/>
    <n v="60.922131147540981"/>
    <s v="music"/>
    <x v="1"/>
    <d v="2014-07-10T05:00:00"/>
    <x v="0"/>
    <n v="2014"/>
  </r>
  <r>
    <n v="568"/>
    <x v="559"/>
    <s v="Synergized zero tolerance help-desk"/>
    <n v="72400"/>
    <n v="134688"/>
    <x v="1"/>
    <x v="399"/>
    <s v="US"/>
    <s v="USD"/>
    <n v="1279170000"/>
    <n v="1283058000"/>
    <b v="0"/>
    <b v="0"/>
    <s v="theater/plays"/>
    <n v="186"/>
    <n v="26.0015444015444"/>
    <s v="theater"/>
    <x v="3"/>
    <d v="2010-07-15T05:00:00"/>
    <x v="0"/>
    <n v="2010"/>
  </r>
  <r>
    <n v="569"/>
    <x v="560"/>
    <s v="Extended multi-tasking definition"/>
    <n v="20100"/>
    <n v="47705"/>
    <x v="1"/>
    <x v="400"/>
    <s v="IT"/>
    <s v="EUR"/>
    <n v="1294725600"/>
    <n v="1295762400"/>
    <b v="0"/>
    <b v="0"/>
    <s v="film &amp; video/animation"/>
    <n v="237"/>
    <n v="80.993208828522924"/>
    <s v="film &amp; video"/>
    <x v="10"/>
    <d v="2011-01-11T06:00:00"/>
    <x v="0"/>
    <n v="2011"/>
  </r>
  <r>
    <n v="570"/>
    <x v="561"/>
    <s v="Realigned uniform knowledge user"/>
    <n v="31200"/>
    <n v="95364"/>
    <x v="1"/>
    <x v="401"/>
    <s v="US"/>
    <s v="USD"/>
    <n v="1419055200"/>
    <n v="1419573600"/>
    <b v="0"/>
    <b v="1"/>
    <s v="music/rock"/>
    <n v="306"/>
    <n v="34.995963302752294"/>
    <s v="music"/>
    <x v="1"/>
    <d v="2014-12-20T06:00:00"/>
    <x v="0"/>
    <n v="2014"/>
  </r>
  <r>
    <n v="571"/>
    <x v="562"/>
    <s v="Monitored grid-enabled model"/>
    <n v="3500"/>
    <n v="3295"/>
    <x v="0"/>
    <x v="164"/>
    <s v="IT"/>
    <s v="EUR"/>
    <n v="1434690000"/>
    <n v="1438750800"/>
    <b v="0"/>
    <b v="0"/>
    <s v="film &amp; video/shorts"/>
    <n v="94"/>
    <n v="94.142857142857139"/>
    <s v="film &amp; video"/>
    <x v="12"/>
    <d v="2015-06-19T05:00:00"/>
    <x v="0"/>
    <n v="2015"/>
  </r>
  <r>
    <n v="572"/>
    <x v="563"/>
    <s v="Assimilated actuating policy"/>
    <n v="9000"/>
    <n v="4896"/>
    <x v="3"/>
    <x v="115"/>
    <s v="US"/>
    <s v="USD"/>
    <n v="1443416400"/>
    <n v="1444798800"/>
    <b v="0"/>
    <b v="1"/>
    <s v="music/rock"/>
    <n v="54"/>
    <n v="52.085106382978722"/>
    <s v="music"/>
    <x v="1"/>
    <d v="2015-09-28T05:00:00"/>
    <x v="0"/>
    <n v="2015"/>
  </r>
  <r>
    <n v="573"/>
    <x v="564"/>
    <s v="Total incremental productivity"/>
    <n v="6700"/>
    <n v="7496"/>
    <x v="1"/>
    <x v="402"/>
    <s v="US"/>
    <s v="USD"/>
    <n v="1399006800"/>
    <n v="1399179600"/>
    <b v="0"/>
    <b v="0"/>
    <s v="journalism/audio"/>
    <n v="112"/>
    <n v="24.986666666666668"/>
    <s v="journalism"/>
    <x v="23"/>
    <d v="2014-05-02T05:00:00"/>
    <x v="0"/>
    <n v="2014"/>
  </r>
  <r>
    <n v="574"/>
    <x v="565"/>
    <s v="Adaptive local task-force"/>
    <n v="2700"/>
    <n v="9967"/>
    <x v="1"/>
    <x v="358"/>
    <s v="US"/>
    <s v="USD"/>
    <n v="1575698400"/>
    <n v="1576562400"/>
    <b v="0"/>
    <b v="1"/>
    <s v="food/food trucks"/>
    <n v="369"/>
    <n v="69.215277777777771"/>
    <s v="food"/>
    <x v="0"/>
    <d v="2019-12-07T06:00:00"/>
    <x v="0"/>
    <n v="2019"/>
  </r>
  <r>
    <n v="575"/>
    <x v="566"/>
    <s v="Universal zero-defect concept"/>
    <n v="83300"/>
    <n v="52421"/>
    <x v="0"/>
    <x v="21"/>
    <s v="US"/>
    <s v="USD"/>
    <n v="1400562000"/>
    <n v="1400821200"/>
    <b v="0"/>
    <b v="1"/>
    <s v="theater/plays"/>
    <n v="63"/>
    <n v="93.944444444444443"/>
    <s v="theater"/>
    <x v="3"/>
    <d v="2014-05-20T05:00:00"/>
    <x v="0"/>
    <n v="2014"/>
  </r>
  <r>
    <n v="576"/>
    <x v="567"/>
    <s v="Object-based bottom-line superstructure"/>
    <n v="9700"/>
    <n v="6298"/>
    <x v="0"/>
    <x v="251"/>
    <s v="US"/>
    <s v="USD"/>
    <n v="1509512400"/>
    <n v="1510984800"/>
    <b v="0"/>
    <b v="0"/>
    <s v="theater/plays"/>
    <n v="65"/>
    <n v="98.40625"/>
    <s v="theater"/>
    <x v="3"/>
    <d v="2017-11-01T05:00:00"/>
    <x v="0"/>
    <n v="2017"/>
  </r>
  <r>
    <n v="577"/>
    <x v="568"/>
    <s v="Adaptive 24hour projection"/>
    <n v="8200"/>
    <n v="1546"/>
    <x v="3"/>
    <x v="95"/>
    <s v="US"/>
    <s v="USD"/>
    <n v="1299823200"/>
    <n v="1302066000"/>
    <b v="0"/>
    <b v="0"/>
    <s v="music/jazz"/>
    <n v="19"/>
    <n v="41.783783783783782"/>
    <s v="music"/>
    <x v="17"/>
    <d v="2011-03-11T06:00:00"/>
    <x v="0"/>
    <n v="2011"/>
  </r>
  <r>
    <n v="578"/>
    <x v="569"/>
    <s v="Sharable radical toolset"/>
    <n v="96500"/>
    <n v="16168"/>
    <x v="0"/>
    <x v="242"/>
    <s v="US"/>
    <s v="USD"/>
    <n v="1322719200"/>
    <n v="1322978400"/>
    <b v="0"/>
    <b v="0"/>
    <s v="film &amp; video/science fiction"/>
    <n v="17"/>
    <n v="65.991836734693877"/>
    <s v="film &amp; video"/>
    <x v="22"/>
    <d v="2011-12-01T06:00:00"/>
    <x v="0"/>
    <n v="2011"/>
  </r>
  <r>
    <n v="579"/>
    <x v="570"/>
    <s v="Focused multimedia knowledgebase"/>
    <n v="6200"/>
    <n v="6269"/>
    <x v="1"/>
    <x v="215"/>
    <s v="US"/>
    <s v="USD"/>
    <n v="1312693200"/>
    <n v="1313730000"/>
    <b v="0"/>
    <b v="0"/>
    <s v="music/jazz"/>
    <n v="101"/>
    <n v="72.05747126436782"/>
    <s v="music"/>
    <x v="17"/>
    <d v="2011-08-07T05:00:00"/>
    <x v="0"/>
    <n v="2011"/>
  </r>
  <r>
    <n v="580"/>
    <x v="251"/>
    <s v="Seamless 6thgeneration extranet"/>
    <n v="43800"/>
    <n v="149578"/>
    <x v="1"/>
    <x v="403"/>
    <s v="US"/>
    <s v="USD"/>
    <n v="1393394400"/>
    <n v="1394085600"/>
    <b v="0"/>
    <b v="0"/>
    <s v="theater/plays"/>
    <n v="342"/>
    <n v="48.003209242618745"/>
    <s v="theater"/>
    <x v="3"/>
    <d v="2014-02-26T06:00:00"/>
    <x v="0"/>
    <n v="2014"/>
  </r>
  <r>
    <n v="581"/>
    <x v="571"/>
    <s v="Sharable mobile knowledgebase"/>
    <n v="6000"/>
    <n v="3841"/>
    <x v="0"/>
    <x v="83"/>
    <s v="US"/>
    <s v="USD"/>
    <n v="1304053200"/>
    <n v="1305349200"/>
    <b v="0"/>
    <b v="0"/>
    <s v="technology/web"/>
    <n v="64"/>
    <n v="54.098591549295776"/>
    <s v="technology"/>
    <x v="2"/>
    <d v="2011-04-29T05:00:00"/>
    <x v="0"/>
    <n v="2011"/>
  </r>
  <r>
    <n v="582"/>
    <x v="572"/>
    <s v="Cross-group global system engine"/>
    <n v="8700"/>
    <n v="4531"/>
    <x v="0"/>
    <x v="344"/>
    <s v="US"/>
    <s v="USD"/>
    <n v="1433912400"/>
    <n v="1434344400"/>
    <b v="0"/>
    <b v="1"/>
    <s v="games/video games"/>
    <n v="52"/>
    <n v="107.88095238095238"/>
    <s v="games"/>
    <x v="11"/>
    <d v="2015-06-10T05:00:00"/>
    <x v="0"/>
    <n v="2015"/>
  </r>
  <r>
    <n v="583"/>
    <x v="573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n v="322"/>
    <n v="67.034103410341032"/>
    <s v="film &amp; video"/>
    <x v="4"/>
    <d v="2012-02-20T06:00:00"/>
    <x v="0"/>
    <n v="2012"/>
  </r>
  <r>
    <n v="584"/>
    <x v="8"/>
    <s v="De-engineered cohesive system engine"/>
    <n v="86400"/>
    <n v="103255"/>
    <x v="1"/>
    <x v="405"/>
    <s v="US"/>
    <s v="USD"/>
    <n v="1335330000"/>
    <n v="1336539600"/>
    <b v="0"/>
    <b v="0"/>
    <s v="technology/web"/>
    <n v="120"/>
    <n v="64.01425914445133"/>
    <s v="technology"/>
    <x v="2"/>
    <d v="2012-04-25T05:00:00"/>
    <x v="0"/>
    <n v="2012"/>
  </r>
  <r>
    <n v="585"/>
    <x v="574"/>
    <s v="Reactive analyzing function"/>
    <n v="8900"/>
    <n v="13065"/>
    <x v="1"/>
    <x v="158"/>
    <s v="US"/>
    <s v="USD"/>
    <n v="1268888400"/>
    <n v="1269752400"/>
    <b v="0"/>
    <b v="0"/>
    <s v="publishing/translations"/>
    <n v="147"/>
    <n v="96.066176470588232"/>
    <s v="publishing"/>
    <x v="18"/>
    <d v="2010-03-18T05:00:00"/>
    <x v="0"/>
    <n v="2010"/>
  </r>
  <r>
    <n v="586"/>
    <x v="575"/>
    <s v="Robust hybrid budgetary management"/>
    <n v="700"/>
    <n v="6654"/>
    <x v="1"/>
    <x v="406"/>
    <s v="US"/>
    <s v="USD"/>
    <n v="1289973600"/>
    <n v="1291615200"/>
    <b v="0"/>
    <b v="0"/>
    <s v="music/rock"/>
    <n v="951"/>
    <n v="51.184615384615384"/>
    <s v="music"/>
    <x v="1"/>
    <d v="2010-11-17T06:00:00"/>
    <x v="0"/>
    <n v="2010"/>
  </r>
  <r>
    <n v="587"/>
    <x v="576"/>
    <s v="Open-source analyzing monitoring"/>
    <n v="9400"/>
    <n v="6852"/>
    <x v="0"/>
    <x v="388"/>
    <s v="CA"/>
    <s v="CAD"/>
    <n v="1547877600"/>
    <n v="1552366800"/>
    <b v="0"/>
    <b v="1"/>
    <s v="food/food trucks"/>
    <n v="73"/>
    <n v="43.92307692307692"/>
    <s v="food"/>
    <x v="0"/>
    <d v="2019-01-19T06:00:00"/>
    <x v="0"/>
    <n v="2019"/>
  </r>
  <r>
    <n v="588"/>
    <x v="577"/>
    <s v="Up-sized discrete firmware"/>
    <n v="157600"/>
    <n v="124517"/>
    <x v="0"/>
    <x v="407"/>
    <s v="GB"/>
    <s v="GBP"/>
    <n v="1269493200"/>
    <n v="1272171600"/>
    <b v="0"/>
    <b v="0"/>
    <s v="theater/plays"/>
    <n v="79"/>
    <n v="91.021198830409361"/>
    <s v="theater"/>
    <x v="3"/>
    <d v="2010-03-25T05:00:00"/>
    <x v="0"/>
    <n v="2010"/>
  </r>
  <r>
    <n v="589"/>
    <x v="578"/>
    <s v="Exclusive intangible extranet"/>
    <n v="7900"/>
    <n v="5113"/>
    <x v="0"/>
    <x v="408"/>
    <s v="US"/>
    <s v="USD"/>
    <n v="1436072400"/>
    <n v="1436677200"/>
    <b v="0"/>
    <b v="0"/>
    <s v="film &amp; video/documentary"/>
    <n v="65"/>
    <n v="50.127450980392155"/>
    <s v="film &amp; video"/>
    <x v="4"/>
    <d v="2015-07-05T05:00:00"/>
    <x v="0"/>
    <n v="2015"/>
  </r>
  <r>
    <n v="590"/>
    <x v="579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n v="82"/>
    <n v="67.720930232558146"/>
    <s v="publishing"/>
    <x v="15"/>
    <d v="2014-12-21T06:00:00"/>
    <x v="0"/>
    <n v="2014"/>
  </r>
  <r>
    <n v="591"/>
    <x v="580"/>
    <s v="Realigned dedicated system engine"/>
    <n v="600"/>
    <n v="6226"/>
    <x v="1"/>
    <x v="408"/>
    <s v="US"/>
    <s v="USD"/>
    <n v="1279083600"/>
    <n v="1279947600"/>
    <b v="0"/>
    <b v="0"/>
    <s v="games/video games"/>
    <n v="1038"/>
    <n v="61.03921568627451"/>
    <s v="games"/>
    <x v="11"/>
    <d v="2010-07-14T05:00:00"/>
    <x v="0"/>
    <n v="2010"/>
  </r>
  <r>
    <n v="592"/>
    <x v="581"/>
    <s v="Object-based bandwidth-monitored concept"/>
    <n v="156800"/>
    <n v="20243"/>
    <x v="0"/>
    <x v="259"/>
    <s v="US"/>
    <s v="USD"/>
    <n v="1401426000"/>
    <n v="1402203600"/>
    <b v="0"/>
    <b v="0"/>
    <s v="theater/plays"/>
    <n v="13"/>
    <n v="80.011857707509876"/>
    <s v="theater"/>
    <x v="3"/>
    <d v="2014-05-30T05:00:00"/>
    <x v="0"/>
    <n v="2014"/>
  </r>
  <r>
    <n v="593"/>
    <x v="582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n v="155"/>
    <n v="47.001497753369947"/>
    <s v="film &amp; video"/>
    <x v="10"/>
    <d v="2014-03-26T05:00:00"/>
    <x v="0"/>
    <n v="2014"/>
  </r>
  <r>
    <n v="594"/>
    <x v="583"/>
    <s v="Upgradable leadingedge Local Area Network"/>
    <n v="157300"/>
    <n v="11167"/>
    <x v="0"/>
    <x v="144"/>
    <s v="US"/>
    <s v="USD"/>
    <n v="1467003600"/>
    <n v="1467262800"/>
    <b v="0"/>
    <b v="1"/>
    <s v="theater/plays"/>
    <n v="7"/>
    <n v="71.127388535031841"/>
    <s v="theater"/>
    <x v="3"/>
    <d v="2016-06-27T05:00:00"/>
    <x v="0"/>
    <n v="2016"/>
  </r>
  <r>
    <n v="595"/>
    <x v="584"/>
    <s v="Customizable intermediate data-warehouse"/>
    <n v="70300"/>
    <n v="146595"/>
    <x v="1"/>
    <x v="410"/>
    <s v="US"/>
    <s v="USD"/>
    <n v="1268715600"/>
    <n v="1270530000"/>
    <b v="0"/>
    <b v="1"/>
    <s v="theater/plays"/>
    <n v="209"/>
    <n v="89.99079189686924"/>
    <s v="theater"/>
    <x v="3"/>
    <d v="2010-03-16T05:00:00"/>
    <x v="0"/>
    <n v="2010"/>
  </r>
  <r>
    <n v="596"/>
    <x v="585"/>
    <s v="Managed optimizing archive"/>
    <n v="7900"/>
    <n v="7875"/>
    <x v="0"/>
    <x v="236"/>
    <s v="US"/>
    <s v="USD"/>
    <n v="1457157600"/>
    <n v="1457762400"/>
    <b v="0"/>
    <b v="1"/>
    <s v="film &amp; video/drama"/>
    <n v="100"/>
    <n v="43.032786885245905"/>
    <s v="film &amp; video"/>
    <x v="6"/>
    <d v="2016-03-05T06:00:00"/>
    <x v="0"/>
    <n v="2016"/>
  </r>
  <r>
    <n v="597"/>
    <x v="586"/>
    <s v="Diverse systematic projection"/>
    <n v="73800"/>
    <n v="148779"/>
    <x v="1"/>
    <x v="411"/>
    <s v="US"/>
    <s v="USD"/>
    <n v="1573970400"/>
    <n v="1575525600"/>
    <b v="0"/>
    <b v="0"/>
    <s v="theater/plays"/>
    <n v="202"/>
    <n v="67.997714808043881"/>
    <s v="theater"/>
    <x v="3"/>
    <d v="2019-11-17T06:00:00"/>
    <x v="0"/>
    <n v="2019"/>
  </r>
  <r>
    <n v="598"/>
    <x v="587"/>
    <s v="Up-sized web-enabled info-mediaries"/>
    <n v="108500"/>
    <n v="175868"/>
    <x v="1"/>
    <x v="412"/>
    <s v="IT"/>
    <s v="EUR"/>
    <n v="1276578000"/>
    <n v="1279083600"/>
    <b v="0"/>
    <b v="0"/>
    <s v="music/rock"/>
    <n v="162"/>
    <n v="73.004566210045667"/>
    <s v="music"/>
    <x v="1"/>
    <d v="2010-06-15T05:00:00"/>
    <x v="0"/>
    <n v="2010"/>
  </r>
  <r>
    <n v="599"/>
    <x v="588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n v="4"/>
    <n v="62.341463414634148"/>
    <s v="film &amp; video"/>
    <x v="4"/>
    <d v="2015-02-12T06:00:00"/>
    <x v="0"/>
    <n v="2015"/>
  </r>
  <r>
    <n v="600"/>
    <x v="589"/>
    <s v="Cross-platform tertiary array"/>
    <n v="100"/>
    <n v="5"/>
    <x v="0"/>
    <x v="49"/>
    <s v="GB"/>
    <s v="GBP"/>
    <n v="1375160400"/>
    <n v="1376197200"/>
    <b v="0"/>
    <b v="0"/>
    <s v="food/food trucks"/>
    <n v="5"/>
    <n v="5"/>
    <s v="food"/>
    <x v="0"/>
    <d v="2013-07-30T05:00:00"/>
    <x v="0"/>
    <n v="2013"/>
  </r>
  <r>
    <n v="601"/>
    <x v="590"/>
    <s v="Inverse neutral structure"/>
    <n v="6300"/>
    <n v="13018"/>
    <x v="1"/>
    <x v="346"/>
    <s v="US"/>
    <s v="USD"/>
    <n v="1401426000"/>
    <n v="1402894800"/>
    <b v="1"/>
    <b v="0"/>
    <s v="technology/wearables"/>
    <n v="207"/>
    <n v="67.103092783505161"/>
    <s v="technology"/>
    <x v="8"/>
    <d v="2014-05-30T05:00:00"/>
    <x v="0"/>
    <n v="2014"/>
  </r>
  <r>
    <n v="602"/>
    <x v="591"/>
    <s v="Quality-focused system-worthy support"/>
    <n v="71100"/>
    <n v="91176"/>
    <x v="1"/>
    <x v="413"/>
    <s v="US"/>
    <s v="USD"/>
    <n v="1433480400"/>
    <n v="1434430800"/>
    <b v="0"/>
    <b v="0"/>
    <s v="theater/plays"/>
    <n v="128"/>
    <n v="79.978947368421046"/>
    <s v="theater"/>
    <x v="3"/>
    <d v="2015-06-05T05:00:00"/>
    <x v="0"/>
    <n v="2015"/>
  </r>
  <r>
    <n v="603"/>
    <x v="592"/>
    <s v="Vision-oriented 5thgeneration array"/>
    <n v="5300"/>
    <n v="6342"/>
    <x v="1"/>
    <x v="408"/>
    <s v="US"/>
    <s v="USD"/>
    <n v="1555563600"/>
    <n v="1557896400"/>
    <b v="0"/>
    <b v="0"/>
    <s v="theater/plays"/>
    <n v="120"/>
    <n v="62.176470588235297"/>
    <s v="theater"/>
    <x v="3"/>
    <d v="2019-04-18T05:00:00"/>
    <x v="0"/>
    <n v="2019"/>
  </r>
  <r>
    <n v="604"/>
    <x v="593"/>
    <s v="Cross-platform logistical circuit"/>
    <n v="88700"/>
    <n v="151438"/>
    <x v="1"/>
    <x v="414"/>
    <s v="US"/>
    <s v="USD"/>
    <n v="1295676000"/>
    <n v="1297490400"/>
    <b v="0"/>
    <b v="0"/>
    <s v="theater/plays"/>
    <n v="171"/>
    <n v="53.005950297514879"/>
    <s v="theater"/>
    <x v="3"/>
    <d v="2011-01-22T06:00:00"/>
    <x v="0"/>
    <n v="2011"/>
  </r>
  <r>
    <n v="605"/>
    <x v="594"/>
    <s v="Profound solution-oriented matrix"/>
    <n v="3300"/>
    <n v="6178"/>
    <x v="1"/>
    <x v="37"/>
    <s v="US"/>
    <s v="USD"/>
    <n v="1443848400"/>
    <n v="1447394400"/>
    <b v="0"/>
    <b v="0"/>
    <s v="publishing/nonfiction"/>
    <n v="187"/>
    <n v="57.738317757009348"/>
    <s v="publishing"/>
    <x v="9"/>
    <d v="2015-10-03T05:00:00"/>
    <x v="0"/>
    <n v="2015"/>
  </r>
  <r>
    <n v="606"/>
    <x v="595"/>
    <s v="Extended asynchronous initiative"/>
    <n v="3400"/>
    <n v="6405"/>
    <x v="1"/>
    <x v="415"/>
    <s v="GB"/>
    <s v="GBP"/>
    <n v="1457330400"/>
    <n v="1458277200"/>
    <b v="0"/>
    <b v="0"/>
    <s v="music/rock"/>
    <n v="188"/>
    <n v="40.03125"/>
    <s v="music"/>
    <x v="1"/>
    <d v="2016-03-07T06:00:00"/>
    <x v="0"/>
    <n v="2016"/>
  </r>
  <r>
    <n v="607"/>
    <x v="596"/>
    <s v="Fundamental needs-based frame"/>
    <n v="137600"/>
    <n v="180667"/>
    <x v="1"/>
    <x v="416"/>
    <s v="US"/>
    <s v="USD"/>
    <n v="1395550800"/>
    <n v="1395723600"/>
    <b v="0"/>
    <b v="0"/>
    <s v="food/food trucks"/>
    <n v="131"/>
    <n v="81.016591928251117"/>
    <s v="food"/>
    <x v="0"/>
    <d v="2014-03-23T05:00:00"/>
    <x v="0"/>
    <n v="2014"/>
  </r>
  <r>
    <n v="608"/>
    <x v="597"/>
    <s v="Compatible full-range leverage"/>
    <n v="3900"/>
    <n v="11075"/>
    <x v="1"/>
    <x v="417"/>
    <s v="US"/>
    <s v="USD"/>
    <n v="1551852000"/>
    <n v="1552197600"/>
    <b v="0"/>
    <b v="1"/>
    <s v="music/jazz"/>
    <n v="284"/>
    <n v="35.047468354430379"/>
    <s v="music"/>
    <x v="17"/>
    <d v="2019-03-06T06:00:00"/>
    <x v="0"/>
    <n v="2019"/>
  </r>
  <r>
    <n v="609"/>
    <x v="598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n v="120"/>
    <n v="102.92307692307692"/>
    <s v="film &amp; video"/>
    <x v="22"/>
    <d v="2019-01-16T06:00:00"/>
    <x v="0"/>
    <n v="2019"/>
  </r>
  <r>
    <n v="610"/>
    <x v="599"/>
    <s v="Stand-alone multi-state data-warehouse"/>
    <n v="42800"/>
    <n v="179356"/>
    <x v="1"/>
    <x v="418"/>
    <s v="US"/>
    <s v="USD"/>
    <n v="1355637600"/>
    <n v="1356847200"/>
    <b v="0"/>
    <b v="0"/>
    <s v="theater/plays"/>
    <n v="419"/>
    <n v="27.998126756166094"/>
    <s v="theater"/>
    <x v="3"/>
    <d v="2012-12-16T06:00:00"/>
    <x v="0"/>
    <n v="2012"/>
  </r>
  <r>
    <n v="611"/>
    <x v="600"/>
    <s v="Multi-lateral maximized core"/>
    <n v="8200"/>
    <n v="1136"/>
    <x v="3"/>
    <x v="27"/>
    <s v="US"/>
    <s v="USD"/>
    <n v="1374728400"/>
    <n v="1375765200"/>
    <b v="0"/>
    <b v="0"/>
    <s v="theater/plays"/>
    <n v="14"/>
    <n v="75.733333333333334"/>
    <s v="theater"/>
    <x v="3"/>
    <d v="2013-07-25T05:00:00"/>
    <x v="0"/>
    <n v="2013"/>
  </r>
  <r>
    <n v="612"/>
    <x v="601"/>
    <s v="Innovative holistic hub"/>
    <n v="6200"/>
    <n v="8645"/>
    <x v="1"/>
    <x v="325"/>
    <s v="US"/>
    <s v="USD"/>
    <n v="1287810000"/>
    <n v="1289800800"/>
    <b v="0"/>
    <b v="0"/>
    <s v="music/electric music"/>
    <n v="139"/>
    <n v="45.026041666666664"/>
    <s v="music"/>
    <x v="5"/>
    <d v="2010-10-23T05:00:00"/>
    <x v="0"/>
    <n v="2010"/>
  </r>
  <r>
    <n v="613"/>
    <x v="602"/>
    <s v="Reverse-engineered 24/7 methodology"/>
    <n v="1100"/>
    <n v="1914"/>
    <x v="1"/>
    <x v="150"/>
    <s v="CA"/>
    <s v="CAD"/>
    <n v="1503723600"/>
    <n v="1504501200"/>
    <b v="0"/>
    <b v="0"/>
    <s v="theater/plays"/>
    <n v="174"/>
    <n v="73.615384615384613"/>
    <s v="theater"/>
    <x v="3"/>
    <d v="2017-08-26T05:00:00"/>
    <x v="0"/>
    <n v="2017"/>
  </r>
  <r>
    <n v="614"/>
    <x v="603"/>
    <s v="Business-focused dynamic info-mediaries"/>
    <n v="26500"/>
    <n v="41205"/>
    <x v="1"/>
    <x v="419"/>
    <s v="US"/>
    <s v="USD"/>
    <n v="1484114400"/>
    <n v="1485669600"/>
    <b v="0"/>
    <b v="0"/>
    <s v="theater/plays"/>
    <n v="155"/>
    <n v="56.991701244813278"/>
    <s v="theater"/>
    <x v="3"/>
    <d v="2017-01-11T06:00:00"/>
    <x v="0"/>
    <n v="2017"/>
  </r>
  <r>
    <n v="615"/>
    <x v="604"/>
    <s v="Digitized clear-thinking installation"/>
    <n v="8500"/>
    <n v="14488"/>
    <x v="1"/>
    <x v="73"/>
    <s v="IT"/>
    <s v="EUR"/>
    <n v="1461906000"/>
    <n v="1462770000"/>
    <b v="0"/>
    <b v="0"/>
    <s v="theater/plays"/>
    <n v="170"/>
    <n v="85.223529411764702"/>
    <s v="theater"/>
    <x v="3"/>
    <d v="2016-04-29T05:00:00"/>
    <x v="0"/>
    <n v="2016"/>
  </r>
  <r>
    <n v="616"/>
    <x v="605"/>
    <s v="Quality-focused 24/7 superstructure"/>
    <n v="6400"/>
    <n v="12129"/>
    <x v="1"/>
    <x v="202"/>
    <s v="GB"/>
    <s v="GBP"/>
    <n v="1379653200"/>
    <n v="1379739600"/>
    <b v="0"/>
    <b v="1"/>
    <s v="music/indie rock"/>
    <n v="190"/>
    <n v="50.962184873949582"/>
    <s v="music"/>
    <x v="7"/>
    <d v="2013-09-20T05:00:00"/>
    <x v="0"/>
    <n v="2013"/>
  </r>
  <r>
    <n v="617"/>
    <x v="606"/>
    <s v="Multi-channeled local intranet"/>
    <n v="1400"/>
    <n v="3496"/>
    <x v="1"/>
    <x v="12"/>
    <s v="US"/>
    <s v="USD"/>
    <n v="1401858000"/>
    <n v="1402722000"/>
    <b v="0"/>
    <b v="0"/>
    <s v="theater/plays"/>
    <n v="250"/>
    <n v="63.563636363636363"/>
    <s v="theater"/>
    <x v="3"/>
    <d v="2014-06-04T05:00:00"/>
    <x v="0"/>
    <n v="2014"/>
  </r>
  <r>
    <n v="618"/>
    <x v="607"/>
    <s v="Open-architected mobile emulation"/>
    <n v="198600"/>
    <n v="97037"/>
    <x v="0"/>
    <x v="420"/>
    <s v="US"/>
    <s v="USD"/>
    <n v="1367470800"/>
    <n v="1369285200"/>
    <b v="0"/>
    <b v="0"/>
    <s v="publishing/nonfiction"/>
    <n v="49"/>
    <n v="80.999165275459092"/>
    <s v="publishing"/>
    <x v="9"/>
    <d v="2013-05-02T05:00:00"/>
    <x v="0"/>
    <n v="2013"/>
  </r>
  <r>
    <n v="619"/>
    <x v="608"/>
    <s v="Ameliorated foreground methodology"/>
    <n v="195900"/>
    <n v="55757"/>
    <x v="0"/>
    <x v="355"/>
    <s v="US"/>
    <s v="USD"/>
    <n v="1304658000"/>
    <n v="1304744400"/>
    <b v="1"/>
    <b v="1"/>
    <s v="theater/plays"/>
    <n v="28"/>
    <n v="86.044753086419746"/>
    <s v="theater"/>
    <x v="3"/>
    <d v="2011-05-06T05:00:00"/>
    <x v="0"/>
    <n v="2011"/>
  </r>
  <r>
    <n v="620"/>
    <x v="609"/>
    <s v="Synergized well-modulated project"/>
    <n v="4300"/>
    <n v="11525"/>
    <x v="1"/>
    <x v="58"/>
    <s v="AU"/>
    <s v="AUD"/>
    <n v="1467954000"/>
    <n v="1468299600"/>
    <b v="0"/>
    <b v="0"/>
    <s v="photography/photography books"/>
    <n v="268"/>
    <n v="90.0390625"/>
    <s v="photography"/>
    <x v="14"/>
    <d v="2016-07-08T05:00:00"/>
    <x v="0"/>
    <n v="2016"/>
  </r>
  <r>
    <n v="621"/>
    <x v="610"/>
    <s v="Extended context-sensitive forecast"/>
    <n v="25600"/>
    <n v="158669"/>
    <x v="1"/>
    <x v="421"/>
    <s v="US"/>
    <s v="USD"/>
    <n v="1473742800"/>
    <n v="1474174800"/>
    <b v="0"/>
    <b v="0"/>
    <s v="theater/plays"/>
    <n v="620"/>
    <n v="74.006063432835816"/>
    <s v="theater"/>
    <x v="3"/>
    <d v="2016-09-13T05:00:00"/>
    <x v="0"/>
    <n v="2016"/>
  </r>
  <r>
    <n v="622"/>
    <x v="611"/>
    <s v="Total leadingedge neural-net"/>
    <n v="189000"/>
    <n v="5916"/>
    <x v="0"/>
    <x v="251"/>
    <s v="US"/>
    <s v="USD"/>
    <n v="1523768400"/>
    <n v="1526014800"/>
    <b v="0"/>
    <b v="0"/>
    <s v="music/indie rock"/>
    <n v="3"/>
    <n v="92.4375"/>
    <s v="music"/>
    <x v="7"/>
    <d v="2018-04-15T05:00:00"/>
    <x v="0"/>
    <n v="2018"/>
  </r>
  <r>
    <n v="623"/>
    <x v="612"/>
    <s v="Organic actuating protocol"/>
    <n v="94300"/>
    <n v="150806"/>
    <x v="1"/>
    <x v="422"/>
    <s v="GB"/>
    <s v="GBP"/>
    <n v="1437022800"/>
    <n v="1437454800"/>
    <b v="0"/>
    <b v="0"/>
    <s v="theater/plays"/>
    <n v="160"/>
    <n v="55.999257333828446"/>
    <s v="theater"/>
    <x v="3"/>
    <d v="2015-07-16T05:00:00"/>
    <x v="0"/>
    <n v="2015"/>
  </r>
  <r>
    <n v="624"/>
    <x v="613"/>
    <s v="Down-sized national software"/>
    <n v="5100"/>
    <n v="14249"/>
    <x v="1"/>
    <x v="423"/>
    <s v="US"/>
    <s v="USD"/>
    <n v="1422165600"/>
    <n v="1422684000"/>
    <b v="0"/>
    <b v="0"/>
    <s v="photography/photography books"/>
    <n v="279"/>
    <n v="32.983796296296298"/>
    <s v="photography"/>
    <x v="14"/>
    <d v="2015-01-25T06:00:00"/>
    <x v="0"/>
    <n v="2015"/>
  </r>
  <r>
    <n v="625"/>
    <x v="614"/>
    <s v="Organic upward-trending Graphical User Interface"/>
    <n v="7500"/>
    <n v="5803"/>
    <x v="0"/>
    <x v="197"/>
    <s v="US"/>
    <s v="USD"/>
    <n v="1580104800"/>
    <n v="1581314400"/>
    <b v="0"/>
    <b v="0"/>
    <s v="theater/plays"/>
    <n v="77"/>
    <n v="93.596774193548384"/>
    <s v="theater"/>
    <x v="3"/>
    <d v="2020-01-27T06:00:00"/>
    <x v="0"/>
    <n v="2020"/>
  </r>
  <r>
    <n v="626"/>
    <x v="615"/>
    <s v="Synergistic tertiary budgetary management"/>
    <n v="6400"/>
    <n v="13205"/>
    <x v="1"/>
    <x v="288"/>
    <s v="US"/>
    <s v="USD"/>
    <n v="1285650000"/>
    <n v="1286427600"/>
    <b v="0"/>
    <b v="1"/>
    <s v="theater/plays"/>
    <n v="206"/>
    <n v="69.867724867724874"/>
    <s v="theater"/>
    <x v="3"/>
    <d v="2010-09-28T05:00:00"/>
    <x v="0"/>
    <n v="2010"/>
  </r>
  <r>
    <n v="627"/>
    <x v="616"/>
    <s v="Open-architected incremental ability"/>
    <n v="1600"/>
    <n v="11108"/>
    <x v="1"/>
    <x v="110"/>
    <s v="GB"/>
    <s v="GBP"/>
    <n v="1276664400"/>
    <n v="1278738000"/>
    <b v="1"/>
    <b v="0"/>
    <s v="food/food trucks"/>
    <n v="694"/>
    <n v="72.129870129870127"/>
    <s v="food"/>
    <x v="0"/>
    <d v="2010-06-16T05:00:00"/>
    <x v="0"/>
    <n v="2010"/>
  </r>
  <r>
    <n v="628"/>
    <x v="617"/>
    <s v="Intuitive object-oriented task-force"/>
    <n v="1900"/>
    <n v="2884"/>
    <x v="1"/>
    <x v="87"/>
    <s v="US"/>
    <s v="USD"/>
    <n v="1286168400"/>
    <n v="1286427600"/>
    <b v="0"/>
    <b v="0"/>
    <s v="music/indie rock"/>
    <n v="152"/>
    <n v="30.041666666666668"/>
    <s v="music"/>
    <x v="7"/>
    <d v="2010-10-04T05:00:00"/>
    <x v="0"/>
    <n v="2010"/>
  </r>
  <r>
    <n v="629"/>
    <x v="618"/>
    <s v="Multi-tiered executive toolset"/>
    <n v="85900"/>
    <n v="55476"/>
    <x v="0"/>
    <x v="424"/>
    <s v="US"/>
    <s v="USD"/>
    <n v="1467781200"/>
    <n v="1467954000"/>
    <b v="0"/>
    <b v="1"/>
    <s v="theater/plays"/>
    <n v="65"/>
    <n v="73.968000000000004"/>
    <s v="theater"/>
    <x v="3"/>
    <d v="2016-07-06T05:00:00"/>
    <x v="0"/>
    <n v="2016"/>
  </r>
  <r>
    <n v="630"/>
    <x v="619"/>
    <s v="Grass-roots directional workforce"/>
    <n v="9500"/>
    <n v="5973"/>
    <x v="3"/>
    <x v="215"/>
    <s v="US"/>
    <s v="USD"/>
    <n v="1556686800"/>
    <n v="1557637200"/>
    <b v="0"/>
    <b v="1"/>
    <s v="theater/plays"/>
    <n v="63"/>
    <n v="68.65517241379311"/>
    <s v="theater"/>
    <x v="3"/>
    <d v="2019-05-01T05:00:00"/>
    <x v="0"/>
    <n v="2019"/>
  </r>
  <r>
    <n v="631"/>
    <x v="620"/>
    <s v="Quality-focused real-time solution"/>
    <n v="59200"/>
    <n v="183756"/>
    <x v="1"/>
    <x v="425"/>
    <s v="US"/>
    <s v="USD"/>
    <n v="1553576400"/>
    <n v="1553922000"/>
    <b v="0"/>
    <b v="0"/>
    <s v="theater/plays"/>
    <n v="310"/>
    <n v="59.992164544564154"/>
    <s v="theater"/>
    <x v="3"/>
    <d v="2019-03-26T05:00:00"/>
    <x v="0"/>
    <n v="2019"/>
  </r>
  <r>
    <n v="632"/>
    <x v="621"/>
    <s v="Reduced interactive matrix"/>
    <n v="72100"/>
    <n v="30902"/>
    <x v="2"/>
    <x v="426"/>
    <s v="US"/>
    <s v="USD"/>
    <n v="1414904400"/>
    <n v="1416463200"/>
    <b v="0"/>
    <b v="0"/>
    <s v="theater/plays"/>
    <n v="43"/>
    <n v="111.15827338129496"/>
    <s v="theater"/>
    <x v="3"/>
    <d v="2014-11-02T05:00:00"/>
    <x v="0"/>
    <n v="2014"/>
  </r>
  <r>
    <n v="633"/>
    <x v="622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n v="83"/>
    <n v="53.038095238095238"/>
    <s v="film &amp; video"/>
    <x v="10"/>
    <d v="2015-11-07T06:00:00"/>
    <x v="0"/>
    <n v="2015"/>
  </r>
  <r>
    <n v="634"/>
    <x v="623"/>
    <s v="Polarized incremental portal"/>
    <n v="118200"/>
    <n v="92824"/>
    <x v="3"/>
    <x v="427"/>
    <s v="US"/>
    <s v="USD"/>
    <n v="1490418000"/>
    <n v="1491627600"/>
    <b v="0"/>
    <b v="0"/>
    <s v="film &amp; video/television"/>
    <n v="79"/>
    <n v="55.985524728588658"/>
    <s v="film &amp; video"/>
    <x v="19"/>
    <d v="2017-03-25T05:00:00"/>
    <x v="0"/>
    <n v="2017"/>
  </r>
  <r>
    <n v="635"/>
    <x v="624"/>
    <s v="Reactive regional access"/>
    <n v="139000"/>
    <n v="158590"/>
    <x v="1"/>
    <x v="428"/>
    <s v="US"/>
    <s v="USD"/>
    <n v="1360389600"/>
    <n v="1363150800"/>
    <b v="0"/>
    <b v="0"/>
    <s v="film &amp; video/television"/>
    <n v="114"/>
    <n v="69.986760812003524"/>
    <s v="film &amp; video"/>
    <x v="19"/>
    <d v="2013-02-09T06:00:00"/>
    <x v="0"/>
    <n v="2013"/>
  </r>
  <r>
    <n v="636"/>
    <x v="625"/>
    <s v="Stand-alone reciprocal frame"/>
    <n v="197700"/>
    <n v="127591"/>
    <x v="0"/>
    <x v="429"/>
    <s v="DK"/>
    <s v="DKK"/>
    <n v="1326866400"/>
    <n v="1330754400"/>
    <b v="0"/>
    <b v="1"/>
    <s v="film &amp; video/animation"/>
    <n v="65"/>
    <n v="48.998079877112133"/>
    <s v="film &amp; video"/>
    <x v="10"/>
    <d v="2012-01-18T06:00:00"/>
    <x v="0"/>
    <n v="2012"/>
  </r>
  <r>
    <n v="637"/>
    <x v="626"/>
    <s v="Open-architected 24/7 throughput"/>
    <n v="8500"/>
    <n v="6750"/>
    <x v="0"/>
    <x v="167"/>
    <s v="US"/>
    <s v="USD"/>
    <n v="1479103200"/>
    <n v="1479794400"/>
    <b v="0"/>
    <b v="0"/>
    <s v="theater/plays"/>
    <n v="79"/>
    <n v="103.84615384615384"/>
    <s v="theater"/>
    <x v="3"/>
    <d v="2016-11-14T06:00:00"/>
    <x v="0"/>
    <n v="2016"/>
  </r>
  <r>
    <n v="638"/>
    <x v="627"/>
    <s v="Monitored 24/7 approach"/>
    <n v="81600"/>
    <n v="9318"/>
    <x v="0"/>
    <x v="115"/>
    <s v="US"/>
    <s v="USD"/>
    <n v="1280206800"/>
    <n v="1281243600"/>
    <b v="0"/>
    <b v="1"/>
    <s v="theater/plays"/>
    <n v="11"/>
    <n v="99.127659574468083"/>
    <s v="theater"/>
    <x v="3"/>
    <d v="2010-07-27T05:00:00"/>
    <x v="0"/>
    <n v="2010"/>
  </r>
  <r>
    <n v="639"/>
    <x v="628"/>
    <s v="Upgradable explicit forecast"/>
    <n v="8600"/>
    <n v="4832"/>
    <x v="2"/>
    <x v="430"/>
    <s v="US"/>
    <s v="USD"/>
    <n v="1532754000"/>
    <n v="1532754000"/>
    <b v="0"/>
    <b v="1"/>
    <s v="film &amp; video/drama"/>
    <n v="56"/>
    <n v="107.37777777777778"/>
    <s v="film &amp; video"/>
    <x v="6"/>
    <d v="2018-07-28T05:00:00"/>
    <x v="0"/>
    <n v="2018"/>
  </r>
  <r>
    <n v="640"/>
    <x v="629"/>
    <s v="Pre-emptive context-sensitive support"/>
    <n v="119800"/>
    <n v="19769"/>
    <x v="0"/>
    <x v="431"/>
    <s v="US"/>
    <s v="USD"/>
    <n v="1453096800"/>
    <n v="1453356000"/>
    <b v="0"/>
    <b v="0"/>
    <s v="theater/plays"/>
    <n v="17"/>
    <n v="76.922178988326849"/>
    <s v="theater"/>
    <x v="3"/>
    <d v="2016-01-18T06:00:00"/>
    <x v="0"/>
    <n v="2016"/>
  </r>
  <r>
    <n v="641"/>
    <x v="630"/>
    <s v="Business-focused leadingedge instruction set"/>
    <n v="9400"/>
    <n v="11277"/>
    <x v="1"/>
    <x v="346"/>
    <s v="CH"/>
    <s v="CHF"/>
    <n v="1487570400"/>
    <n v="1489986000"/>
    <b v="0"/>
    <b v="0"/>
    <s v="theater/plays"/>
    <n v="120"/>
    <n v="58.128865979381445"/>
    <s v="theater"/>
    <x v="3"/>
    <d v="2017-02-20T06:00:00"/>
    <x v="0"/>
    <n v="2017"/>
  </r>
  <r>
    <n v="642"/>
    <x v="631"/>
    <s v="Extended multi-state knowledge user"/>
    <n v="9200"/>
    <n v="13382"/>
    <x v="1"/>
    <x v="30"/>
    <s v="CA"/>
    <s v="CAD"/>
    <n v="1545026400"/>
    <n v="1545804000"/>
    <b v="0"/>
    <b v="0"/>
    <s v="technology/wearables"/>
    <n v="145"/>
    <n v="103.73643410852713"/>
    <s v="technology"/>
    <x v="8"/>
    <d v="2018-12-17T06:00:00"/>
    <x v="0"/>
    <n v="2018"/>
  </r>
  <r>
    <n v="643"/>
    <x v="632"/>
    <s v="Future-proofed modular groupware"/>
    <n v="14900"/>
    <n v="32986"/>
    <x v="1"/>
    <x v="432"/>
    <s v="US"/>
    <s v="USD"/>
    <n v="1488348000"/>
    <n v="1489899600"/>
    <b v="0"/>
    <b v="0"/>
    <s v="theater/plays"/>
    <n v="221"/>
    <n v="87.962666666666664"/>
    <s v="theater"/>
    <x v="3"/>
    <d v="2017-03-01T06:00:00"/>
    <x v="0"/>
    <n v="2017"/>
  </r>
  <r>
    <n v="644"/>
    <x v="633"/>
    <s v="Distributed real-time algorithm"/>
    <n v="169400"/>
    <n v="81984"/>
    <x v="0"/>
    <x v="433"/>
    <s v="CA"/>
    <s v="CAD"/>
    <n v="1545112800"/>
    <n v="1546495200"/>
    <b v="0"/>
    <b v="0"/>
    <s v="theater/plays"/>
    <n v="48"/>
    <n v="28"/>
    <s v="theater"/>
    <x v="3"/>
    <d v="2018-12-18T06:00:00"/>
    <x v="0"/>
    <n v="2018"/>
  </r>
  <r>
    <n v="645"/>
    <x v="634"/>
    <s v="Multi-lateral heuristic throughput"/>
    <n v="192100"/>
    <n v="178483"/>
    <x v="0"/>
    <x v="434"/>
    <s v="US"/>
    <s v="USD"/>
    <n v="1537938000"/>
    <n v="1539752400"/>
    <b v="0"/>
    <b v="1"/>
    <s v="music/rock"/>
    <n v="93"/>
    <n v="37.999361294443261"/>
    <s v="music"/>
    <x v="1"/>
    <d v="2018-09-26T05:00:00"/>
    <x v="0"/>
    <n v="2018"/>
  </r>
  <r>
    <n v="646"/>
    <x v="635"/>
    <s v="Switchable reciprocal middleware"/>
    <n v="98700"/>
    <n v="87448"/>
    <x v="0"/>
    <x v="435"/>
    <s v="US"/>
    <s v="USD"/>
    <n v="1363150800"/>
    <n v="1364101200"/>
    <b v="0"/>
    <b v="0"/>
    <s v="games/video games"/>
    <n v="89"/>
    <n v="29.999313893653515"/>
    <s v="games"/>
    <x v="11"/>
    <d v="2013-03-13T05:00:00"/>
    <x v="0"/>
    <n v="2013"/>
  </r>
  <r>
    <n v="647"/>
    <x v="636"/>
    <s v="Inverse multimedia Graphic Interface"/>
    <n v="4500"/>
    <n v="1863"/>
    <x v="0"/>
    <x v="6"/>
    <s v="US"/>
    <s v="USD"/>
    <n v="1523250000"/>
    <n v="1525323600"/>
    <b v="0"/>
    <b v="0"/>
    <s v="publishing/translations"/>
    <n v="41"/>
    <n v="103.5"/>
    <s v="publishing"/>
    <x v="18"/>
    <d v="2018-04-09T05:00:00"/>
    <x v="0"/>
    <n v="2018"/>
  </r>
  <r>
    <n v="648"/>
    <x v="637"/>
    <s v="Vision-oriented local contingency"/>
    <n v="98600"/>
    <n v="62174"/>
    <x v="3"/>
    <x v="419"/>
    <s v="US"/>
    <s v="USD"/>
    <n v="1499317200"/>
    <n v="1500872400"/>
    <b v="1"/>
    <b v="0"/>
    <s v="food/food trucks"/>
    <n v="63"/>
    <n v="85.994467496542185"/>
    <s v="food"/>
    <x v="0"/>
    <d v="2017-07-06T05:00:00"/>
    <x v="0"/>
    <n v="2017"/>
  </r>
  <r>
    <n v="649"/>
    <x v="638"/>
    <s v="Reactive 6thgeneration hub"/>
    <n v="121700"/>
    <n v="59003"/>
    <x v="0"/>
    <x v="436"/>
    <s v="CH"/>
    <s v="CHF"/>
    <n v="1287550800"/>
    <n v="1288501200"/>
    <b v="1"/>
    <b v="1"/>
    <s v="theater/plays"/>
    <n v="48"/>
    <n v="98.011627906976742"/>
    <s v="theater"/>
    <x v="3"/>
    <d v="2010-10-20T05:00:00"/>
    <x v="0"/>
    <n v="2010"/>
  </r>
  <r>
    <n v="650"/>
    <x v="639"/>
    <s v="Optional asymmetric success"/>
    <n v="100"/>
    <n v="2"/>
    <x v="0"/>
    <x v="49"/>
    <s v="US"/>
    <s v="USD"/>
    <n v="1404795600"/>
    <n v="1407128400"/>
    <b v="0"/>
    <b v="0"/>
    <s v="music/jazz"/>
    <n v="2"/>
    <n v="2"/>
    <s v="music"/>
    <x v="17"/>
    <d v="2014-07-08T05:00:00"/>
    <x v="0"/>
    <n v="2014"/>
  </r>
  <r>
    <n v="651"/>
    <x v="640"/>
    <s v="Digitized analyzing capacity"/>
    <n v="196700"/>
    <n v="174039"/>
    <x v="0"/>
    <x v="437"/>
    <s v="IT"/>
    <s v="EUR"/>
    <n v="1393048800"/>
    <n v="1394344800"/>
    <b v="0"/>
    <b v="0"/>
    <s v="film &amp; video/shorts"/>
    <n v="88"/>
    <n v="44.994570837642193"/>
    <s v="film &amp; video"/>
    <x v="12"/>
    <d v="2014-02-22T06:00:00"/>
    <x v="0"/>
    <n v="2014"/>
  </r>
  <r>
    <n v="652"/>
    <x v="641"/>
    <s v="Vision-oriented regional hub"/>
    <n v="10000"/>
    <n v="12684"/>
    <x v="1"/>
    <x v="438"/>
    <s v="US"/>
    <s v="USD"/>
    <n v="1470373200"/>
    <n v="1474088400"/>
    <b v="0"/>
    <b v="0"/>
    <s v="technology/web"/>
    <n v="127"/>
    <n v="31.012224938875306"/>
    <s v="technology"/>
    <x v="2"/>
    <d v="2016-08-05T05:00:00"/>
    <x v="0"/>
    <n v="2016"/>
  </r>
  <r>
    <n v="653"/>
    <x v="642"/>
    <s v="Monitored incremental info-mediaries"/>
    <n v="600"/>
    <n v="14033"/>
    <x v="1"/>
    <x v="439"/>
    <s v="US"/>
    <s v="USD"/>
    <n v="1460091600"/>
    <n v="1460264400"/>
    <b v="0"/>
    <b v="0"/>
    <s v="technology/web"/>
    <n v="2339"/>
    <n v="59.970085470085472"/>
    <s v="technology"/>
    <x v="2"/>
    <d v="2016-04-08T05:00:00"/>
    <x v="0"/>
    <n v="2016"/>
  </r>
  <r>
    <n v="654"/>
    <x v="643"/>
    <s v="Programmable static middleware"/>
    <n v="35000"/>
    <n v="177936"/>
    <x v="1"/>
    <x v="440"/>
    <s v="US"/>
    <s v="USD"/>
    <n v="1440392400"/>
    <n v="1440824400"/>
    <b v="0"/>
    <b v="0"/>
    <s v="music/metal"/>
    <n v="508"/>
    <n v="58.9973474801061"/>
    <s v="music"/>
    <x v="16"/>
    <d v="2015-08-24T05:00:00"/>
    <x v="0"/>
    <n v="2015"/>
  </r>
  <r>
    <n v="655"/>
    <x v="644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n v="191"/>
    <n v="50.045454545454547"/>
    <s v="photography"/>
    <x v="14"/>
    <d v="2017-03-02T06:00:00"/>
    <x v="0"/>
    <n v="2017"/>
  </r>
  <r>
    <n v="656"/>
    <x v="645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n v="42"/>
    <n v="98.966269841269835"/>
    <s v="food"/>
    <x v="0"/>
    <d v="2017-12-28T06:00:00"/>
    <x v="0"/>
    <n v="2017"/>
  </r>
  <r>
    <n v="657"/>
    <x v="646"/>
    <s v="Balanced optimal hardware"/>
    <n v="10000"/>
    <n v="824"/>
    <x v="0"/>
    <x v="443"/>
    <s v="US"/>
    <s v="USD"/>
    <n v="1514354400"/>
    <n v="1515736800"/>
    <b v="0"/>
    <b v="0"/>
    <s v="film &amp; video/science fiction"/>
    <n v="8"/>
    <n v="58.857142857142854"/>
    <s v="film &amp; video"/>
    <x v="22"/>
    <d v="2017-12-27T06:00:00"/>
    <x v="0"/>
    <n v="2017"/>
  </r>
  <r>
    <n v="658"/>
    <x v="647"/>
    <s v="Self-enabling mission-critical success"/>
    <n v="52600"/>
    <n v="31594"/>
    <x v="3"/>
    <x v="444"/>
    <s v="US"/>
    <s v="USD"/>
    <n v="1440910800"/>
    <n v="1442898000"/>
    <b v="0"/>
    <b v="0"/>
    <s v="music/rock"/>
    <n v="60"/>
    <n v="81.010256410256417"/>
    <s v="music"/>
    <x v="1"/>
    <d v="2015-08-30T05:00:00"/>
    <x v="0"/>
    <n v="2015"/>
  </r>
  <r>
    <n v="659"/>
    <x v="648"/>
    <s v="Grass-roots dynamic emulation"/>
    <n v="120700"/>
    <n v="57010"/>
    <x v="0"/>
    <x v="424"/>
    <s v="GB"/>
    <s v="GBP"/>
    <n v="1296108000"/>
    <n v="1296194400"/>
    <b v="0"/>
    <b v="0"/>
    <s v="film &amp; video/documentary"/>
    <n v="47"/>
    <n v="76.013333333333335"/>
    <s v="film &amp; video"/>
    <x v="4"/>
    <d v="2011-01-27T06:00:00"/>
    <x v="0"/>
    <n v="2011"/>
  </r>
  <r>
    <n v="660"/>
    <x v="649"/>
    <s v="Fundamental disintermediate matrix"/>
    <n v="9100"/>
    <n v="7438"/>
    <x v="0"/>
    <x v="385"/>
    <s v="US"/>
    <s v="USD"/>
    <n v="1440133200"/>
    <n v="1440910800"/>
    <b v="1"/>
    <b v="0"/>
    <s v="theater/plays"/>
    <n v="82"/>
    <n v="96.597402597402592"/>
    <s v="theater"/>
    <x v="3"/>
    <d v="2015-08-21T05:00:00"/>
    <x v="0"/>
    <n v="2015"/>
  </r>
  <r>
    <n v="661"/>
    <x v="650"/>
    <s v="Right-sized secondary challenge"/>
    <n v="106800"/>
    <n v="57872"/>
    <x v="0"/>
    <x v="445"/>
    <s v="DK"/>
    <s v="DKK"/>
    <n v="1332910800"/>
    <n v="1335502800"/>
    <b v="0"/>
    <b v="0"/>
    <s v="music/jazz"/>
    <n v="54"/>
    <n v="76.957446808510639"/>
    <s v="music"/>
    <x v="17"/>
    <d v="2012-03-28T05:00:00"/>
    <x v="0"/>
    <n v="2012"/>
  </r>
  <r>
    <n v="662"/>
    <x v="651"/>
    <s v="Implemented exuding software"/>
    <n v="9100"/>
    <n v="8906"/>
    <x v="0"/>
    <x v="54"/>
    <s v="US"/>
    <s v="USD"/>
    <n v="1544335200"/>
    <n v="1544680800"/>
    <b v="0"/>
    <b v="0"/>
    <s v="theater/plays"/>
    <n v="98"/>
    <n v="67.984732824427482"/>
    <s v="theater"/>
    <x v="3"/>
    <d v="2018-12-09T06:00:00"/>
    <x v="0"/>
    <n v="2018"/>
  </r>
  <r>
    <n v="663"/>
    <x v="652"/>
    <s v="Total optimizing software"/>
    <n v="10000"/>
    <n v="7724"/>
    <x v="0"/>
    <x v="215"/>
    <s v="US"/>
    <s v="USD"/>
    <n v="1286427600"/>
    <n v="1288414800"/>
    <b v="0"/>
    <b v="0"/>
    <s v="theater/plays"/>
    <n v="77"/>
    <n v="88.781609195402297"/>
    <s v="theater"/>
    <x v="3"/>
    <d v="2010-10-07T05:00:00"/>
    <x v="0"/>
    <n v="2010"/>
  </r>
  <r>
    <n v="664"/>
    <x v="327"/>
    <s v="Optional maximized attitude"/>
    <n v="79400"/>
    <n v="26571"/>
    <x v="0"/>
    <x v="446"/>
    <s v="US"/>
    <s v="USD"/>
    <n v="1329717600"/>
    <n v="1330581600"/>
    <b v="0"/>
    <b v="0"/>
    <s v="music/jazz"/>
    <n v="33"/>
    <n v="24.99623706491063"/>
    <s v="music"/>
    <x v="17"/>
    <d v="2012-02-20T06:00:00"/>
    <x v="0"/>
    <n v="2012"/>
  </r>
  <r>
    <n v="665"/>
    <x v="653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n v="240"/>
    <n v="44.922794117647058"/>
    <s v="film &amp; video"/>
    <x v="4"/>
    <d v="2011-07-09T05:00:00"/>
    <x v="0"/>
    <n v="2011"/>
  </r>
  <r>
    <n v="666"/>
    <x v="654"/>
    <s v="Cloned bottom-line success"/>
    <n v="3100"/>
    <n v="1985"/>
    <x v="3"/>
    <x v="270"/>
    <s v="US"/>
    <s v="USD"/>
    <n v="1377838800"/>
    <n v="1378357200"/>
    <b v="0"/>
    <b v="1"/>
    <s v="theater/plays"/>
    <n v="64"/>
    <n v="79.400000000000006"/>
    <s v="theater"/>
    <x v="3"/>
    <d v="2013-08-30T05:00:00"/>
    <x v="0"/>
    <n v="2013"/>
  </r>
  <r>
    <n v="667"/>
    <x v="655"/>
    <s v="Decentralized bandwidth-monitored ability"/>
    <n v="6900"/>
    <n v="12155"/>
    <x v="1"/>
    <x v="448"/>
    <s v="US"/>
    <s v="USD"/>
    <n v="1410325200"/>
    <n v="1411102800"/>
    <b v="0"/>
    <b v="0"/>
    <s v="journalism/audio"/>
    <n v="176"/>
    <n v="29.009546539379475"/>
    <s v="journalism"/>
    <x v="23"/>
    <d v="2014-09-10T05:00:00"/>
    <x v="0"/>
    <n v="2014"/>
  </r>
  <r>
    <n v="668"/>
    <x v="656"/>
    <s v="Programmable leadingedge budgetary management"/>
    <n v="27500"/>
    <n v="5593"/>
    <x v="0"/>
    <x v="70"/>
    <s v="US"/>
    <s v="USD"/>
    <n v="1343797200"/>
    <n v="1344834000"/>
    <b v="0"/>
    <b v="0"/>
    <s v="theater/plays"/>
    <n v="20"/>
    <n v="73.59210526315789"/>
    <s v="theater"/>
    <x v="3"/>
    <d v="2012-08-01T05:00:00"/>
    <x v="0"/>
    <n v="2012"/>
  </r>
  <r>
    <n v="669"/>
    <x v="657"/>
    <s v="Upgradable bi-directional concept"/>
    <n v="48800"/>
    <n v="175020"/>
    <x v="1"/>
    <x v="449"/>
    <s v="IT"/>
    <s v="EUR"/>
    <n v="1498453200"/>
    <n v="1499230800"/>
    <b v="0"/>
    <b v="0"/>
    <s v="theater/plays"/>
    <n v="359"/>
    <n v="107.97038864898211"/>
    <s v="theater"/>
    <x v="3"/>
    <d v="2017-06-26T05:00:00"/>
    <x v="0"/>
    <n v="2017"/>
  </r>
  <r>
    <n v="670"/>
    <x v="635"/>
    <s v="Re-contextualized homogeneous flexibility"/>
    <n v="16200"/>
    <n v="75955"/>
    <x v="1"/>
    <x v="450"/>
    <s v="US"/>
    <s v="USD"/>
    <n v="1456380000"/>
    <n v="1457416800"/>
    <b v="0"/>
    <b v="0"/>
    <s v="music/indie rock"/>
    <n v="469"/>
    <n v="68.987284287011803"/>
    <s v="music"/>
    <x v="7"/>
    <d v="2016-02-25T06:00:00"/>
    <x v="0"/>
    <n v="2016"/>
  </r>
  <r>
    <n v="671"/>
    <x v="658"/>
    <s v="Monitored bi-directional standardization"/>
    <n v="97600"/>
    <n v="119127"/>
    <x v="1"/>
    <x v="451"/>
    <s v="US"/>
    <s v="USD"/>
    <n v="1280552400"/>
    <n v="1280898000"/>
    <b v="0"/>
    <b v="1"/>
    <s v="theater/plays"/>
    <n v="122"/>
    <n v="111.02236719478098"/>
    <s v="theater"/>
    <x v="3"/>
    <d v="2010-07-31T05:00:00"/>
    <x v="0"/>
    <n v="2010"/>
  </r>
  <r>
    <n v="672"/>
    <x v="659"/>
    <s v="Stand-alone grid-enabled leverage"/>
    <n v="197900"/>
    <n v="110689"/>
    <x v="0"/>
    <x v="452"/>
    <s v="AU"/>
    <s v="AUD"/>
    <n v="1521608400"/>
    <n v="1522472400"/>
    <b v="0"/>
    <b v="0"/>
    <s v="theater/plays"/>
    <n v="56"/>
    <n v="24.997515808491418"/>
    <s v="theater"/>
    <x v="3"/>
    <d v="2018-03-21T05:00:00"/>
    <x v="0"/>
    <n v="2018"/>
  </r>
  <r>
    <n v="673"/>
    <x v="660"/>
    <s v="Assimilated regional groupware"/>
    <n v="5600"/>
    <n v="2445"/>
    <x v="0"/>
    <x v="125"/>
    <s v="IT"/>
    <s v="EUR"/>
    <n v="1460696400"/>
    <n v="1462510800"/>
    <b v="0"/>
    <b v="0"/>
    <s v="music/indie rock"/>
    <n v="44"/>
    <n v="42.155172413793103"/>
    <s v="music"/>
    <x v="7"/>
    <d v="2016-04-15T05:00:00"/>
    <x v="0"/>
    <n v="2016"/>
  </r>
  <r>
    <n v="674"/>
    <x v="661"/>
    <s v="Up-sized 24hour instruction set"/>
    <n v="170700"/>
    <n v="57250"/>
    <x v="3"/>
    <x v="453"/>
    <s v="US"/>
    <s v="USD"/>
    <n v="1313730000"/>
    <n v="1317790800"/>
    <b v="0"/>
    <b v="0"/>
    <s v="photography/photography books"/>
    <n v="34"/>
    <n v="47.003284072249592"/>
    <s v="photography"/>
    <x v="14"/>
    <d v="2011-08-19T05:00:00"/>
    <x v="0"/>
    <n v="2011"/>
  </r>
  <r>
    <n v="675"/>
    <x v="662"/>
    <s v="Right-sized web-enabled intranet"/>
    <n v="9700"/>
    <n v="11929"/>
    <x v="1"/>
    <x v="269"/>
    <s v="US"/>
    <s v="USD"/>
    <n v="1568178000"/>
    <n v="1568782800"/>
    <b v="0"/>
    <b v="0"/>
    <s v="journalism/audio"/>
    <n v="123"/>
    <n v="36.0392749244713"/>
    <s v="journalism"/>
    <x v="23"/>
    <d v="2019-09-11T05:00:00"/>
    <x v="0"/>
    <n v="2019"/>
  </r>
  <r>
    <n v="676"/>
    <x v="663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n v="190"/>
    <n v="101.03760683760684"/>
    <s v="photography"/>
    <x v="14"/>
    <d v="2012-09-26T05:00:00"/>
    <x v="0"/>
    <n v="2012"/>
  </r>
  <r>
    <n v="677"/>
    <x v="664"/>
    <s v="Organic system-worthy orchestration"/>
    <n v="5300"/>
    <n v="4432"/>
    <x v="0"/>
    <x v="41"/>
    <s v="US"/>
    <s v="USD"/>
    <n v="1468126800"/>
    <n v="1472446800"/>
    <b v="0"/>
    <b v="0"/>
    <s v="publishing/fiction"/>
    <n v="84"/>
    <n v="39.927927927927925"/>
    <s v="publishing"/>
    <x v="13"/>
    <d v="2016-07-10T05:00:00"/>
    <x v="0"/>
    <n v="2016"/>
  </r>
  <r>
    <n v="678"/>
    <x v="665"/>
    <s v="Inverse static standardization"/>
    <n v="99500"/>
    <n v="17879"/>
    <x v="3"/>
    <x v="455"/>
    <s v="US"/>
    <s v="USD"/>
    <n v="1547877600"/>
    <n v="1548050400"/>
    <b v="0"/>
    <b v="0"/>
    <s v="film &amp; video/drama"/>
    <n v="18"/>
    <n v="83.158139534883716"/>
    <s v="film &amp; video"/>
    <x v="6"/>
    <d v="2019-01-19T06:00:00"/>
    <x v="0"/>
    <n v="2019"/>
  </r>
  <r>
    <n v="679"/>
    <x v="307"/>
    <s v="Synchronized motivating solution"/>
    <n v="1400"/>
    <n v="14511"/>
    <x v="1"/>
    <x v="456"/>
    <s v="US"/>
    <s v="USD"/>
    <n v="1571374800"/>
    <n v="1571806800"/>
    <b v="0"/>
    <b v="1"/>
    <s v="food/food trucks"/>
    <n v="1037"/>
    <n v="39.97520661157025"/>
    <s v="food"/>
    <x v="0"/>
    <d v="2019-10-18T05:00:00"/>
    <x v="0"/>
    <n v="2019"/>
  </r>
  <r>
    <n v="680"/>
    <x v="666"/>
    <s v="Open-source 4thgeneration open system"/>
    <n v="145600"/>
    <n v="141822"/>
    <x v="0"/>
    <x v="457"/>
    <s v="US"/>
    <s v="USD"/>
    <n v="1576303200"/>
    <n v="1576476000"/>
    <b v="0"/>
    <b v="1"/>
    <s v="games/mobile games"/>
    <n v="97"/>
    <n v="47.993908629441627"/>
    <s v="games"/>
    <x v="20"/>
    <d v="2019-12-14T06:00:00"/>
    <x v="0"/>
    <n v="2019"/>
  </r>
  <r>
    <n v="681"/>
    <x v="667"/>
    <s v="Decentralized context-sensitive superstructure"/>
    <n v="184100"/>
    <n v="159037"/>
    <x v="0"/>
    <x v="458"/>
    <s v="US"/>
    <s v="USD"/>
    <n v="1324447200"/>
    <n v="1324965600"/>
    <b v="0"/>
    <b v="0"/>
    <s v="theater/plays"/>
    <n v="86"/>
    <n v="95.978877489438744"/>
    <s v="theater"/>
    <x v="3"/>
    <d v="2011-12-21T06:00:00"/>
    <x v="0"/>
    <n v="2011"/>
  </r>
  <r>
    <n v="682"/>
    <x v="668"/>
    <s v="Compatible 5thgeneration concept"/>
    <n v="5400"/>
    <n v="8109"/>
    <x v="1"/>
    <x v="459"/>
    <s v="US"/>
    <s v="USD"/>
    <n v="1386741600"/>
    <n v="1387519200"/>
    <b v="0"/>
    <b v="0"/>
    <s v="theater/plays"/>
    <n v="150"/>
    <n v="78.728155339805824"/>
    <s v="theater"/>
    <x v="3"/>
    <d v="2013-12-11T06:00:00"/>
    <x v="0"/>
    <n v="2013"/>
  </r>
  <r>
    <n v="683"/>
    <x v="669"/>
    <s v="Virtual systemic intranet"/>
    <n v="2300"/>
    <n v="8244"/>
    <x v="1"/>
    <x v="98"/>
    <s v="US"/>
    <s v="USD"/>
    <n v="1537074000"/>
    <n v="1537246800"/>
    <b v="0"/>
    <b v="0"/>
    <s v="theater/plays"/>
    <n v="358"/>
    <n v="56.081632653061227"/>
    <s v="theater"/>
    <x v="3"/>
    <d v="2018-09-16T05:00:00"/>
    <x v="0"/>
    <n v="2018"/>
  </r>
  <r>
    <n v="684"/>
    <x v="670"/>
    <s v="Optimized systemic algorithm"/>
    <n v="1400"/>
    <n v="7600"/>
    <x v="1"/>
    <x v="460"/>
    <s v="CA"/>
    <s v="CAD"/>
    <n v="1277787600"/>
    <n v="1279515600"/>
    <b v="0"/>
    <b v="0"/>
    <s v="publishing/nonfiction"/>
    <n v="543"/>
    <n v="69.090909090909093"/>
    <s v="publishing"/>
    <x v="9"/>
    <d v="2010-06-29T05:00:00"/>
    <x v="0"/>
    <n v="2010"/>
  </r>
  <r>
    <n v="685"/>
    <x v="671"/>
    <s v="Customizable homogeneous firmware"/>
    <n v="140000"/>
    <n v="94501"/>
    <x v="0"/>
    <x v="461"/>
    <s v="CA"/>
    <s v="CAD"/>
    <n v="1440306000"/>
    <n v="1442379600"/>
    <b v="0"/>
    <b v="0"/>
    <s v="theater/plays"/>
    <n v="68"/>
    <n v="102.05291576673866"/>
    <s v="theater"/>
    <x v="3"/>
    <d v="2015-08-23T05:00:00"/>
    <x v="0"/>
    <n v="2015"/>
  </r>
  <r>
    <n v="686"/>
    <x v="672"/>
    <s v="Front-line cohesive extranet"/>
    <n v="7500"/>
    <n v="14381"/>
    <x v="1"/>
    <x v="38"/>
    <s v="US"/>
    <s v="USD"/>
    <n v="1522126800"/>
    <n v="1523077200"/>
    <b v="0"/>
    <b v="0"/>
    <s v="technology/wearables"/>
    <n v="192"/>
    <n v="107.32089552238806"/>
    <s v="technology"/>
    <x v="8"/>
    <d v="2018-03-27T05:00:00"/>
    <x v="0"/>
    <n v="2018"/>
  </r>
  <r>
    <n v="687"/>
    <x v="673"/>
    <s v="Distributed holistic neural-net"/>
    <n v="1500"/>
    <n v="13980"/>
    <x v="1"/>
    <x v="462"/>
    <s v="US"/>
    <s v="USD"/>
    <n v="1489298400"/>
    <n v="1489554000"/>
    <b v="0"/>
    <b v="0"/>
    <s v="theater/plays"/>
    <n v="932"/>
    <n v="51.970260223048328"/>
    <s v="theater"/>
    <x v="3"/>
    <d v="2017-03-12T06:00:00"/>
    <x v="0"/>
    <n v="2017"/>
  </r>
  <r>
    <n v="688"/>
    <x v="674"/>
    <s v="Devolved client-server monitoring"/>
    <n v="2900"/>
    <n v="12449"/>
    <x v="1"/>
    <x v="463"/>
    <s v="US"/>
    <s v="USD"/>
    <n v="1547100000"/>
    <n v="1548482400"/>
    <b v="0"/>
    <b v="1"/>
    <s v="film &amp; video/television"/>
    <n v="429"/>
    <n v="71.137142857142862"/>
    <s v="film &amp; video"/>
    <x v="19"/>
    <d v="2019-01-10T06:00:00"/>
    <x v="0"/>
    <n v="2019"/>
  </r>
  <r>
    <n v="689"/>
    <x v="675"/>
    <s v="Seamless directional capacity"/>
    <n v="7300"/>
    <n v="7348"/>
    <x v="1"/>
    <x v="464"/>
    <s v="US"/>
    <s v="USD"/>
    <n v="1383022800"/>
    <n v="1384063200"/>
    <b v="0"/>
    <b v="0"/>
    <s v="technology/web"/>
    <n v="101"/>
    <n v="106.49275362318841"/>
    <s v="technology"/>
    <x v="2"/>
    <d v="2013-10-29T05:00:00"/>
    <x v="0"/>
    <n v="2013"/>
  </r>
  <r>
    <n v="690"/>
    <x v="676"/>
    <s v="Polarized actuating implementation"/>
    <n v="3600"/>
    <n v="8158"/>
    <x v="1"/>
    <x v="257"/>
    <s v="US"/>
    <s v="USD"/>
    <n v="1322373600"/>
    <n v="1322892000"/>
    <b v="0"/>
    <b v="1"/>
    <s v="film &amp; video/documentary"/>
    <n v="227"/>
    <n v="42.93684210526316"/>
    <s v="film &amp; video"/>
    <x v="4"/>
    <d v="2011-11-27T06:00:00"/>
    <x v="0"/>
    <n v="2011"/>
  </r>
  <r>
    <n v="691"/>
    <x v="677"/>
    <s v="Front-line disintermediate hub"/>
    <n v="5000"/>
    <n v="7119"/>
    <x v="1"/>
    <x v="465"/>
    <s v="US"/>
    <s v="USD"/>
    <n v="1349240400"/>
    <n v="1350709200"/>
    <b v="1"/>
    <b v="1"/>
    <s v="film &amp; video/documentary"/>
    <n v="142"/>
    <n v="30.037974683544302"/>
    <s v="film &amp; video"/>
    <x v="4"/>
    <d v="2012-10-03T05:00:00"/>
    <x v="0"/>
    <n v="2012"/>
  </r>
  <r>
    <n v="692"/>
    <x v="678"/>
    <s v="Decentralized 4thgeneration challenge"/>
    <n v="6000"/>
    <n v="5438"/>
    <x v="0"/>
    <x v="385"/>
    <s v="GB"/>
    <s v="GBP"/>
    <n v="1562648400"/>
    <n v="1564203600"/>
    <b v="0"/>
    <b v="0"/>
    <s v="music/rock"/>
    <n v="91"/>
    <n v="70.623376623376629"/>
    <s v="music"/>
    <x v="1"/>
    <d v="2019-07-09T05:00:00"/>
    <x v="0"/>
    <n v="2019"/>
  </r>
  <r>
    <n v="693"/>
    <x v="679"/>
    <s v="Reverse-engineered composite hierarchy"/>
    <n v="180400"/>
    <n v="115396"/>
    <x v="0"/>
    <x v="466"/>
    <s v="US"/>
    <s v="USD"/>
    <n v="1508216400"/>
    <n v="1509685200"/>
    <b v="0"/>
    <b v="0"/>
    <s v="theater/plays"/>
    <n v="64"/>
    <n v="66.016018306636155"/>
    <s v="theater"/>
    <x v="3"/>
    <d v="2017-10-17T05:00:00"/>
    <x v="0"/>
    <n v="2017"/>
  </r>
  <r>
    <n v="694"/>
    <x v="680"/>
    <s v="Programmable tangible ability"/>
    <n v="9100"/>
    <n v="7656"/>
    <x v="0"/>
    <x v="467"/>
    <s v="US"/>
    <s v="USD"/>
    <n v="1511762400"/>
    <n v="1514959200"/>
    <b v="0"/>
    <b v="0"/>
    <s v="theater/plays"/>
    <n v="84"/>
    <n v="96.911392405063296"/>
    <s v="theater"/>
    <x v="3"/>
    <d v="2017-11-27T06:00:00"/>
    <x v="0"/>
    <n v="2017"/>
  </r>
  <r>
    <n v="695"/>
    <x v="681"/>
    <s v="Configurable full-range emulation"/>
    <n v="9200"/>
    <n v="12322"/>
    <x v="1"/>
    <x v="468"/>
    <s v="IT"/>
    <s v="EUR"/>
    <n v="1447480800"/>
    <n v="1448863200"/>
    <b v="1"/>
    <b v="0"/>
    <s v="music/rock"/>
    <n v="134"/>
    <n v="62.867346938775512"/>
    <s v="music"/>
    <x v="1"/>
    <d v="2015-11-14T06:00:00"/>
    <x v="0"/>
    <n v="2015"/>
  </r>
  <r>
    <n v="696"/>
    <x v="682"/>
    <s v="Total real-time hardware"/>
    <n v="164100"/>
    <n v="96888"/>
    <x v="0"/>
    <x v="469"/>
    <s v="US"/>
    <s v="USD"/>
    <n v="1429506000"/>
    <n v="1429592400"/>
    <b v="0"/>
    <b v="1"/>
    <s v="theater/plays"/>
    <n v="59"/>
    <n v="108.98537682789652"/>
    <s v="theater"/>
    <x v="3"/>
    <d v="2015-04-20T05:00:00"/>
    <x v="0"/>
    <n v="2015"/>
  </r>
  <r>
    <n v="697"/>
    <x v="683"/>
    <s v="Profound system-worthy functionalities"/>
    <n v="128900"/>
    <n v="196960"/>
    <x v="1"/>
    <x v="470"/>
    <s v="US"/>
    <s v="USD"/>
    <n v="1522472400"/>
    <n v="1522645200"/>
    <b v="0"/>
    <b v="0"/>
    <s v="music/electric music"/>
    <n v="153"/>
    <n v="26.999314599040439"/>
    <s v="music"/>
    <x v="5"/>
    <d v="2018-03-31T05:00:00"/>
    <x v="0"/>
    <n v="2018"/>
  </r>
  <r>
    <n v="698"/>
    <x v="684"/>
    <s v="Cloned hybrid focus group"/>
    <n v="42100"/>
    <n v="188057"/>
    <x v="1"/>
    <x v="471"/>
    <s v="CA"/>
    <s v="CAD"/>
    <n v="1322114400"/>
    <n v="1323324000"/>
    <b v="0"/>
    <b v="0"/>
    <s v="technology/wearables"/>
    <n v="447"/>
    <n v="65.004147943311438"/>
    <s v="technology"/>
    <x v="8"/>
    <d v="2011-11-24T06:00:00"/>
    <x v="0"/>
    <n v="2011"/>
  </r>
  <r>
    <n v="699"/>
    <x v="196"/>
    <s v="Ergonomic dedicated focus group"/>
    <n v="7400"/>
    <n v="6245"/>
    <x v="0"/>
    <x v="75"/>
    <s v="US"/>
    <s v="USD"/>
    <n v="1561438800"/>
    <n v="1561525200"/>
    <b v="0"/>
    <b v="0"/>
    <s v="film &amp; video/drama"/>
    <n v="84"/>
    <n v="111.51785714285714"/>
    <s v="film &amp; video"/>
    <x v="6"/>
    <d v="2019-06-25T05:00:00"/>
    <x v="0"/>
    <n v="2019"/>
  </r>
  <r>
    <n v="700"/>
    <x v="685"/>
    <s v="Realigned zero administration paradigm"/>
    <n v="100"/>
    <n v="3"/>
    <x v="0"/>
    <x v="49"/>
    <s v="US"/>
    <s v="USD"/>
    <n v="1264399200"/>
    <n v="1265695200"/>
    <b v="0"/>
    <b v="0"/>
    <s v="technology/wearables"/>
    <n v="3"/>
    <n v="3"/>
    <s v="technology"/>
    <x v="8"/>
    <d v="2010-01-25T06:00:00"/>
    <x v="0"/>
    <n v="2010"/>
  </r>
  <r>
    <n v="701"/>
    <x v="686"/>
    <s v="Open-source multi-tasking methodology"/>
    <n v="52000"/>
    <n v="91014"/>
    <x v="1"/>
    <x v="472"/>
    <s v="US"/>
    <s v="USD"/>
    <n v="1301202000"/>
    <n v="1301806800"/>
    <b v="1"/>
    <b v="0"/>
    <s v="theater/plays"/>
    <n v="175"/>
    <n v="110.99268292682927"/>
    <s v="theater"/>
    <x v="3"/>
    <d v="2011-03-27T05:00:00"/>
    <x v="0"/>
    <n v="2011"/>
  </r>
  <r>
    <n v="702"/>
    <x v="687"/>
    <s v="Object-based attitude-oriented analyzer"/>
    <n v="8700"/>
    <n v="4710"/>
    <x v="0"/>
    <x v="100"/>
    <s v="US"/>
    <s v="USD"/>
    <n v="1374469200"/>
    <n v="1374901200"/>
    <b v="0"/>
    <b v="0"/>
    <s v="technology/wearables"/>
    <n v="54"/>
    <n v="56.746987951807228"/>
    <s v="technology"/>
    <x v="8"/>
    <d v="2013-07-22T05:00:00"/>
    <x v="0"/>
    <n v="2013"/>
  </r>
  <r>
    <n v="703"/>
    <x v="688"/>
    <s v="Cross-platform tertiary hub"/>
    <n v="63400"/>
    <n v="197728"/>
    <x v="1"/>
    <x v="473"/>
    <s v="US"/>
    <s v="USD"/>
    <n v="1334984400"/>
    <n v="1336453200"/>
    <b v="1"/>
    <b v="1"/>
    <s v="publishing/translations"/>
    <n v="312"/>
    <n v="97.020608439646708"/>
    <s v="publishing"/>
    <x v="18"/>
    <d v="2012-04-21T05:00:00"/>
    <x v="0"/>
    <n v="2012"/>
  </r>
  <r>
    <n v="704"/>
    <x v="689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n v="123"/>
    <n v="92.08620689655173"/>
    <s v="film &amp; video"/>
    <x v="10"/>
    <d v="2016-07-04T05:00:00"/>
    <x v="0"/>
    <n v="2016"/>
  </r>
  <r>
    <n v="705"/>
    <x v="690"/>
    <s v="Centralized tangible success"/>
    <n v="169700"/>
    <n v="168048"/>
    <x v="0"/>
    <x v="474"/>
    <s v="GB"/>
    <s v="GBP"/>
    <n v="1386741600"/>
    <n v="1387087200"/>
    <b v="0"/>
    <b v="0"/>
    <s v="publishing/nonfiction"/>
    <n v="99"/>
    <n v="82.986666666666665"/>
    <s v="publishing"/>
    <x v="9"/>
    <d v="2013-12-11T06:00:00"/>
    <x v="0"/>
    <n v="2013"/>
  </r>
  <r>
    <n v="706"/>
    <x v="691"/>
    <s v="Customer-focused multimedia methodology"/>
    <n v="108400"/>
    <n v="138586"/>
    <x v="1"/>
    <x v="475"/>
    <s v="AU"/>
    <s v="AUD"/>
    <n v="1546754400"/>
    <n v="1547445600"/>
    <b v="0"/>
    <b v="1"/>
    <s v="technology/web"/>
    <n v="128"/>
    <n v="103.03791821561339"/>
    <s v="technology"/>
    <x v="2"/>
    <d v="2019-01-06T06:00:00"/>
    <x v="0"/>
    <n v="2019"/>
  </r>
  <r>
    <n v="707"/>
    <x v="692"/>
    <s v="Visionary maximized Local Area Network"/>
    <n v="7300"/>
    <n v="11579"/>
    <x v="1"/>
    <x v="170"/>
    <s v="US"/>
    <s v="USD"/>
    <n v="1544248800"/>
    <n v="1547359200"/>
    <b v="0"/>
    <b v="0"/>
    <s v="film &amp; video/drama"/>
    <n v="159"/>
    <n v="68.922619047619051"/>
    <s v="film &amp; video"/>
    <x v="6"/>
    <d v="2018-12-08T06:00:00"/>
    <x v="0"/>
    <n v="2018"/>
  </r>
  <r>
    <n v="708"/>
    <x v="693"/>
    <s v="Secured bifurcated intranet"/>
    <n v="1700"/>
    <n v="12020"/>
    <x v="1"/>
    <x v="231"/>
    <s v="CH"/>
    <s v="CHF"/>
    <n v="1495429200"/>
    <n v="1496293200"/>
    <b v="0"/>
    <b v="0"/>
    <s v="theater/plays"/>
    <n v="707"/>
    <n v="87.737226277372258"/>
    <s v="theater"/>
    <x v="3"/>
    <d v="2017-05-22T05:00:00"/>
    <x v="0"/>
    <n v="2017"/>
  </r>
  <r>
    <n v="709"/>
    <x v="694"/>
    <s v="Grass-roots 4thgeneration product"/>
    <n v="9800"/>
    <n v="13954"/>
    <x v="1"/>
    <x v="129"/>
    <s v="IT"/>
    <s v="EUR"/>
    <n v="1334811600"/>
    <n v="1335416400"/>
    <b v="0"/>
    <b v="0"/>
    <s v="theater/plays"/>
    <n v="142"/>
    <n v="75.021505376344081"/>
    <s v="theater"/>
    <x v="3"/>
    <d v="2012-04-19T05:00:00"/>
    <x v="0"/>
    <n v="2012"/>
  </r>
  <r>
    <n v="710"/>
    <x v="695"/>
    <s v="Reduced next generation info-mediaries"/>
    <n v="4300"/>
    <n v="6358"/>
    <x v="1"/>
    <x v="476"/>
    <s v="US"/>
    <s v="USD"/>
    <n v="1531544400"/>
    <n v="1532149200"/>
    <b v="0"/>
    <b v="1"/>
    <s v="theater/plays"/>
    <n v="148"/>
    <n v="50.863999999999997"/>
    <s v="theater"/>
    <x v="3"/>
    <d v="2018-07-14T05:00:00"/>
    <x v="0"/>
    <n v="2018"/>
  </r>
  <r>
    <n v="711"/>
    <x v="696"/>
    <s v="Customizable full-range artificial intelligence"/>
    <n v="6200"/>
    <n v="1260"/>
    <x v="0"/>
    <x v="443"/>
    <s v="IT"/>
    <s v="EUR"/>
    <n v="1453615200"/>
    <n v="1453788000"/>
    <b v="1"/>
    <b v="1"/>
    <s v="theater/plays"/>
    <n v="20"/>
    <n v="90"/>
    <s v="theater"/>
    <x v="3"/>
    <d v="2016-01-24T06:00:00"/>
    <x v="0"/>
    <n v="2016"/>
  </r>
  <r>
    <n v="712"/>
    <x v="697"/>
    <s v="Programmable leadingedge contingency"/>
    <n v="800"/>
    <n v="14725"/>
    <x v="1"/>
    <x v="381"/>
    <s v="US"/>
    <s v="USD"/>
    <n v="1467954000"/>
    <n v="1471496400"/>
    <b v="0"/>
    <b v="0"/>
    <s v="theater/plays"/>
    <n v="1841"/>
    <n v="72.896039603960389"/>
    <s v="theater"/>
    <x v="3"/>
    <d v="2016-07-08T05:00:00"/>
    <x v="0"/>
    <n v="2016"/>
  </r>
  <r>
    <n v="713"/>
    <x v="698"/>
    <s v="Multi-layered global groupware"/>
    <n v="6900"/>
    <n v="11174"/>
    <x v="1"/>
    <x v="459"/>
    <s v="US"/>
    <s v="USD"/>
    <n v="1471842000"/>
    <n v="1472878800"/>
    <b v="0"/>
    <b v="0"/>
    <s v="publishing/radio &amp; podcasts"/>
    <n v="162"/>
    <n v="108.48543689320388"/>
    <s v="publishing"/>
    <x v="15"/>
    <d v="2016-08-22T05:00:00"/>
    <x v="0"/>
    <n v="2016"/>
  </r>
  <r>
    <n v="714"/>
    <x v="699"/>
    <s v="Switchable methodical superstructure"/>
    <n v="38500"/>
    <n v="182036"/>
    <x v="1"/>
    <x v="477"/>
    <s v="US"/>
    <s v="USD"/>
    <n v="1408424400"/>
    <n v="1408510800"/>
    <b v="0"/>
    <b v="0"/>
    <s v="music/rock"/>
    <n v="473"/>
    <n v="101.98095238095237"/>
    <s v="music"/>
    <x v="1"/>
    <d v="2014-08-19T05:00:00"/>
    <x v="0"/>
    <n v="2014"/>
  </r>
  <r>
    <n v="715"/>
    <x v="700"/>
    <s v="Expanded even-keeled portal"/>
    <n v="118000"/>
    <n v="28870"/>
    <x v="0"/>
    <x v="478"/>
    <s v="US"/>
    <s v="USD"/>
    <n v="1281157200"/>
    <n v="1281589200"/>
    <b v="0"/>
    <b v="0"/>
    <s v="games/mobile games"/>
    <n v="24"/>
    <n v="44.009146341463413"/>
    <s v="games"/>
    <x v="20"/>
    <d v="2010-08-07T05:00:00"/>
    <x v="0"/>
    <n v="2010"/>
  </r>
  <r>
    <n v="716"/>
    <x v="701"/>
    <s v="Advanced modular moderator"/>
    <n v="2000"/>
    <n v="10353"/>
    <x v="1"/>
    <x v="144"/>
    <s v="US"/>
    <s v="USD"/>
    <n v="1373432400"/>
    <n v="1375851600"/>
    <b v="0"/>
    <b v="1"/>
    <s v="theater/plays"/>
    <n v="518"/>
    <n v="65.942675159235662"/>
    <s v="theater"/>
    <x v="3"/>
    <d v="2013-07-10T05:00:00"/>
    <x v="0"/>
    <n v="2013"/>
  </r>
  <r>
    <n v="717"/>
    <x v="702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n v="248"/>
    <n v="24.987387387387386"/>
    <s v="film &amp; video"/>
    <x v="4"/>
    <d v="2011-08-22T05:00:00"/>
    <x v="0"/>
    <n v="2011"/>
  </r>
  <r>
    <n v="718"/>
    <x v="703"/>
    <s v="Expanded optimal pricing structure"/>
    <n v="8300"/>
    <n v="8317"/>
    <x v="1"/>
    <x v="480"/>
    <s v="US"/>
    <s v="USD"/>
    <n v="1371445200"/>
    <n v="1373691600"/>
    <b v="0"/>
    <b v="0"/>
    <s v="technology/wearables"/>
    <n v="100"/>
    <n v="28.003367003367003"/>
    <s v="technology"/>
    <x v="8"/>
    <d v="2013-06-17T05:00:00"/>
    <x v="0"/>
    <n v="2013"/>
  </r>
  <r>
    <n v="719"/>
    <x v="704"/>
    <s v="Down-sized uniform ability"/>
    <n v="6900"/>
    <n v="10557"/>
    <x v="1"/>
    <x v="300"/>
    <s v="US"/>
    <s v="USD"/>
    <n v="1338267600"/>
    <n v="1339218000"/>
    <b v="0"/>
    <b v="0"/>
    <s v="publishing/fiction"/>
    <n v="153"/>
    <n v="85.829268292682926"/>
    <s v="publishing"/>
    <x v="13"/>
    <d v="2012-05-29T05:00:00"/>
    <x v="0"/>
    <n v="2012"/>
  </r>
  <r>
    <n v="720"/>
    <x v="705"/>
    <s v="Multi-layered upward-trending conglomeration"/>
    <n v="8700"/>
    <n v="3227"/>
    <x v="3"/>
    <x v="63"/>
    <s v="DK"/>
    <s v="DKK"/>
    <n v="1519192800"/>
    <n v="1520402400"/>
    <b v="0"/>
    <b v="1"/>
    <s v="theater/plays"/>
    <n v="37"/>
    <n v="84.921052631578945"/>
    <s v="theater"/>
    <x v="3"/>
    <d v="2018-02-21T06:00:00"/>
    <x v="0"/>
    <n v="2018"/>
  </r>
  <r>
    <n v="721"/>
    <x v="706"/>
    <s v="Open-architected systematic intranet"/>
    <n v="123600"/>
    <n v="5429"/>
    <x v="3"/>
    <x v="101"/>
    <s v="US"/>
    <s v="USD"/>
    <n v="1522818000"/>
    <n v="1523336400"/>
    <b v="0"/>
    <b v="0"/>
    <s v="music/rock"/>
    <n v="4"/>
    <n v="90.483333333333334"/>
    <s v="music"/>
    <x v="1"/>
    <d v="2018-04-04T05:00:00"/>
    <x v="0"/>
    <n v="2018"/>
  </r>
  <r>
    <n v="722"/>
    <x v="707"/>
    <s v="Proactive 24hour frame"/>
    <n v="48500"/>
    <n v="75906"/>
    <x v="1"/>
    <x v="481"/>
    <s v="US"/>
    <s v="USD"/>
    <n v="1509948000"/>
    <n v="1512280800"/>
    <b v="0"/>
    <b v="0"/>
    <s v="film &amp; video/documentary"/>
    <n v="157"/>
    <n v="25.00197628458498"/>
    <s v="film &amp; video"/>
    <x v="4"/>
    <d v="2017-11-06T06:00:00"/>
    <x v="0"/>
    <n v="2017"/>
  </r>
  <r>
    <n v="723"/>
    <x v="708"/>
    <s v="Exclusive fresh-thinking model"/>
    <n v="4900"/>
    <n v="13250"/>
    <x v="1"/>
    <x v="358"/>
    <s v="AU"/>
    <s v="AUD"/>
    <n v="1456898400"/>
    <n v="1458709200"/>
    <b v="0"/>
    <b v="0"/>
    <s v="theater/plays"/>
    <n v="270"/>
    <n v="92.013888888888886"/>
    <s v="theater"/>
    <x v="3"/>
    <d v="2016-03-02T06:00:00"/>
    <x v="0"/>
    <n v="2016"/>
  </r>
  <r>
    <n v="724"/>
    <x v="709"/>
    <s v="Business-focused encompassing intranet"/>
    <n v="8400"/>
    <n v="11261"/>
    <x v="1"/>
    <x v="246"/>
    <s v="GB"/>
    <s v="GBP"/>
    <n v="1413954000"/>
    <n v="1414126800"/>
    <b v="0"/>
    <b v="1"/>
    <s v="theater/plays"/>
    <n v="134"/>
    <n v="93.066115702479337"/>
    <s v="theater"/>
    <x v="3"/>
    <d v="2014-10-22T05:00:00"/>
    <x v="0"/>
    <n v="2014"/>
  </r>
  <r>
    <n v="725"/>
    <x v="710"/>
    <s v="Optional 6thgeneration access"/>
    <n v="193200"/>
    <n v="97369"/>
    <x v="0"/>
    <x v="482"/>
    <s v="US"/>
    <s v="USD"/>
    <n v="1416031200"/>
    <n v="1416204000"/>
    <b v="0"/>
    <b v="0"/>
    <s v="games/mobile games"/>
    <n v="50"/>
    <n v="61.008145363408524"/>
    <s v="games"/>
    <x v="20"/>
    <d v="2014-11-15T06:00:00"/>
    <x v="0"/>
    <n v="2014"/>
  </r>
  <r>
    <n v="726"/>
    <x v="711"/>
    <s v="Realigned web-enabled functionalities"/>
    <n v="54300"/>
    <n v="48227"/>
    <x v="3"/>
    <x v="168"/>
    <s v="US"/>
    <s v="USD"/>
    <n v="1287982800"/>
    <n v="1288501200"/>
    <b v="0"/>
    <b v="1"/>
    <s v="theater/plays"/>
    <n v="89"/>
    <n v="92.036259541984734"/>
    <s v="theater"/>
    <x v="3"/>
    <d v="2010-10-25T05:00:00"/>
    <x v="0"/>
    <n v="2010"/>
  </r>
  <r>
    <n v="727"/>
    <x v="712"/>
    <s v="Enterprise-wide multimedia software"/>
    <n v="8900"/>
    <n v="14685"/>
    <x v="1"/>
    <x v="483"/>
    <s v="US"/>
    <s v="USD"/>
    <n v="1547964000"/>
    <n v="1552971600"/>
    <b v="0"/>
    <b v="0"/>
    <s v="technology/web"/>
    <n v="165"/>
    <n v="81.132596685082873"/>
    <s v="technology"/>
    <x v="2"/>
    <d v="2019-01-20T06:00:00"/>
    <x v="0"/>
    <n v="2019"/>
  </r>
  <r>
    <n v="728"/>
    <x v="713"/>
    <s v="Versatile mission-critical knowledgebase"/>
    <n v="4200"/>
    <n v="735"/>
    <x v="0"/>
    <x v="234"/>
    <s v="US"/>
    <s v="USD"/>
    <n v="1464152400"/>
    <n v="1465102800"/>
    <b v="0"/>
    <b v="0"/>
    <s v="theater/plays"/>
    <n v="18"/>
    <n v="73.5"/>
    <s v="theater"/>
    <x v="3"/>
    <d v="2016-05-25T05:00:00"/>
    <x v="0"/>
    <n v="2016"/>
  </r>
  <r>
    <n v="729"/>
    <x v="714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n v="186"/>
    <n v="85.221311475409834"/>
    <s v="film &amp; video"/>
    <x v="6"/>
    <d v="2013-02-04T06:00:00"/>
    <x v="0"/>
    <n v="2013"/>
  </r>
  <r>
    <n v="730"/>
    <x v="715"/>
    <s v="Visionary system-worthy attitude"/>
    <n v="28800"/>
    <n v="118847"/>
    <x v="1"/>
    <x v="130"/>
    <s v="CA"/>
    <s v="CAD"/>
    <n v="1432357200"/>
    <n v="1432875600"/>
    <b v="0"/>
    <b v="0"/>
    <s v="technology/wearables"/>
    <n v="413"/>
    <n v="110.96825396825396"/>
    <s v="technology"/>
    <x v="8"/>
    <d v="2015-05-23T05:00:00"/>
    <x v="0"/>
    <n v="2015"/>
  </r>
  <r>
    <n v="731"/>
    <x v="716"/>
    <s v="Synergized content-based hierarchy"/>
    <n v="8000"/>
    <n v="7220"/>
    <x v="3"/>
    <x v="319"/>
    <s v="US"/>
    <s v="USD"/>
    <n v="1500786000"/>
    <n v="1500872400"/>
    <b v="0"/>
    <b v="0"/>
    <s v="technology/web"/>
    <n v="90"/>
    <n v="32.968036529680369"/>
    <s v="technology"/>
    <x v="2"/>
    <d v="2017-07-23T05:00:00"/>
    <x v="0"/>
    <n v="2017"/>
  </r>
  <r>
    <n v="732"/>
    <x v="717"/>
    <s v="Business-focused 24hour access"/>
    <n v="117000"/>
    <n v="107622"/>
    <x v="0"/>
    <x v="484"/>
    <s v="US"/>
    <s v="USD"/>
    <n v="1490158800"/>
    <n v="1492146000"/>
    <b v="0"/>
    <b v="1"/>
    <s v="music/rock"/>
    <n v="92"/>
    <n v="96.005352363960753"/>
    <s v="music"/>
    <x v="1"/>
    <d v="2017-03-22T05:00:00"/>
    <x v="0"/>
    <n v="2017"/>
  </r>
  <r>
    <n v="733"/>
    <x v="718"/>
    <s v="Automated hybrid orchestration"/>
    <n v="15800"/>
    <n v="83267"/>
    <x v="1"/>
    <x v="485"/>
    <s v="US"/>
    <s v="USD"/>
    <n v="1406178000"/>
    <n v="1407301200"/>
    <b v="0"/>
    <b v="0"/>
    <s v="music/metal"/>
    <n v="527"/>
    <n v="84.96632653061225"/>
    <s v="music"/>
    <x v="16"/>
    <d v="2014-07-24T05:00:00"/>
    <x v="0"/>
    <n v="2014"/>
  </r>
  <r>
    <n v="734"/>
    <x v="719"/>
    <s v="Exclusive 5thgeneration leverage"/>
    <n v="4200"/>
    <n v="13404"/>
    <x v="1"/>
    <x v="486"/>
    <s v="US"/>
    <s v="USD"/>
    <n v="1485583200"/>
    <n v="1486620000"/>
    <b v="0"/>
    <b v="1"/>
    <s v="theater/plays"/>
    <n v="319"/>
    <n v="25.007462686567163"/>
    <s v="theater"/>
    <x v="3"/>
    <d v="2017-01-28T06:00:00"/>
    <x v="0"/>
    <n v="2017"/>
  </r>
  <r>
    <n v="735"/>
    <x v="720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n v="354"/>
    <n v="65.998995479658461"/>
    <s v="photography"/>
    <x v="14"/>
    <d v="2016-03-30T05:00:00"/>
    <x v="0"/>
    <n v="2016"/>
  </r>
  <r>
    <n v="736"/>
    <x v="721"/>
    <s v="Proactive heuristic orchestration"/>
    <n v="7700"/>
    <n v="2533"/>
    <x v="3"/>
    <x v="226"/>
    <s v="US"/>
    <s v="USD"/>
    <n v="1424412000"/>
    <n v="1424757600"/>
    <b v="0"/>
    <b v="0"/>
    <s v="publishing/nonfiction"/>
    <n v="33"/>
    <n v="87.34482758620689"/>
    <s v="publishing"/>
    <x v="9"/>
    <d v="2015-02-20T06:00:00"/>
    <x v="0"/>
    <n v="2015"/>
  </r>
  <r>
    <n v="737"/>
    <x v="722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n v="136"/>
    <n v="27.933333333333334"/>
    <s v="music"/>
    <x v="7"/>
    <d v="2016-11-11T06:00:00"/>
    <x v="0"/>
    <n v="2016"/>
  </r>
  <r>
    <n v="738"/>
    <x v="486"/>
    <s v="Extended zero administration software"/>
    <n v="74700"/>
    <n v="1557"/>
    <x v="0"/>
    <x v="27"/>
    <s v="US"/>
    <s v="USD"/>
    <n v="1416117600"/>
    <n v="1418018400"/>
    <b v="0"/>
    <b v="1"/>
    <s v="theater/plays"/>
    <n v="2"/>
    <n v="103.8"/>
    <s v="theater"/>
    <x v="3"/>
    <d v="2014-11-16T06:00:00"/>
    <x v="0"/>
    <n v="2014"/>
  </r>
  <r>
    <n v="739"/>
    <x v="723"/>
    <s v="Multi-tiered discrete support"/>
    <n v="10000"/>
    <n v="6100"/>
    <x v="0"/>
    <x v="271"/>
    <s v="US"/>
    <s v="USD"/>
    <n v="1340946000"/>
    <n v="1341032400"/>
    <b v="0"/>
    <b v="0"/>
    <s v="music/indie rock"/>
    <n v="61"/>
    <n v="31.937172774869111"/>
    <s v="music"/>
    <x v="7"/>
    <d v="2012-06-29T05:00:00"/>
    <x v="0"/>
    <n v="2012"/>
  </r>
  <r>
    <n v="740"/>
    <x v="724"/>
    <s v="Phased system-worthy conglomeration"/>
    <n v="5300"/>
    <n v="1592"/>
    <x v="0"/>
    <x v="36"/>
    <s v="US"/>
    <s v="USD"/>
    <n v="1486101600"/>
    <n v="1486360800"/>
    <b v="0"/>
    <b v="0"/>
    <s v="theater/plays"/>
    <n v="30"/>
    <n v="99.5"/>
    <s v="theater"/>
    <x v="3"/>
    <d v="2017-02-03T06:00:00"/>
    <x v="0"/>
    <n v="2017"/>
  </r>
  <r>
    <n v="741"/>
    <x v="287"/>
    <s v="Balanced mobile alliance"/>
    <n v="1200"/>
    <n v="14150"/>
    <x v="1"/>
    <x v="406"/>
    <s v="US"/>
    <s v="USD"/>
    <n v="1274590800"/>
    <n v="1274677200"/>
    <b v="0"/>
    <b v="0"/>
    <s v="theater/plays"/>
    <n v="1179"/>
    <n v="108.84615384615384"/>
    <s v="theater"/>
    <x v="3"/>
    <d v="2010-05-23T05:00:00"/>
    <x v="0"/>
    <n v="2010"/>
  </r>
  <r>
    <n v="742"/>
    <x v="725"/>
    <s v="Reactive solution-oriented groupware"/>
    <n v="1200"/>
    <n v="13513"/>
    <x v="1"/>
    <x v="393"/>
    <s v="US"/>
    <s v="USD"/>
    <n v="1263880800"/>
    <n v="1267509600"/>
    <b v="0"/>
    <b v="0"/>
    <s v="music/electric music"/>
    <n v="1126"/>
    <n v="110.76229508196721"/>
    <s v="music"/>
    <x v="5"/>
    <d v="2010-01-19T06:00:00"/>
    <x v="0"/>
    <n v="2010"/>
  </r>
  <r>
    <n v="743"/>
    <x v="726"/>
    <s v="Exclusive bandwidth-monitored orchestration"/>
    <n v="3900"/>
    <n v="504"/>
    <x v="0"/>
    <x v="68"/>
    <s v="US"/>
    <s v="USD"/>
    <n v="1445403600"/>
    <n v="1445922000"/>
    <b v="0"/>
    <b v="1"/>
    <s v="theater/plays"/>
    <n v="13"/>
    <n v="29.647058823529413"/>
    <s v="theater"/>
    <x v="3"/>
    <d v="2015-10-21T05:00:00"/>
    <x v="0"/>
    <n v="2015"/>
  </r>
  <r>
    <n v="744"/>
    <x v="727"/>
    <s v="Intuitive exuding initiative"/>
    <n v="2000"/>
    <n v="14240"/>
    <x v="1"/>
    <x v="382"/>
    <s v="US"/>
    <s v="USD"/>
    <n v="1533877200"/>
    <n v="1534050000"/>
    <b v="0"/>
    <b v="1"/>
    <s v="theater/plays"/>
    <n v="712"/>
    <n v="101.71428571428571"/>
    <s v="theater"/>
    <x v="3"/>
    <d v="2018-08-10T05:00:00"/>
    <x v="0"/>
    <n v="2018"/>
  </r>
  <r>
    <n v="745"/>
    <x v="728"/>
    <s v="Streamlined needs-based knowledge user"/>
    <n v="6900"/>
    <n v="2091"/>
    <x v="0"/>
    <x v="298"/>
    <s v="US"/>
    <s v="USD"/>
    <n v="1275195600"/>
    <n v="1277528400"/>
    <b v="0"/>
    <b v="0"/>
    <s v="technology/wearables"/>
    <n v="30"/>
    <n v="61.5"/>
    <s v="technology"/>
    <x v="8"/>
    <d v="2010-05-30T05:00:00"/>
    <x v="0"/>
    <n v="2010"/>
  </r>
  <r>
    <n v="746"/>
    <x v="729"/>
    <s v="Automated system-worthy structure"/>
    <n v="55800"/>
    <n v="118580"/>
    <x v="1"/>
    <x v="488"/>
    <s v="US"/>
    <s v="USD"/>
    <n v="1318136400"/>
    <n v="1318568400"/>
    <b v="0"/>
    <b v="0"/>
    <s v="technology/web"/>
    <n v="213"/>
    <n v="35"/>
    <s v="technology"/>
    <x v="2"/>
    <d v="2011-10-09T05:00:00"/>
    <x v="0"/>
    <n v="2011"/>
  </r>
  <r>
    <n v="747"/>
    <x v="730"/>
    <s v="Secured clear-thinking intranet"/>
    <n v="4900"/>
    <n v="11214"/>
    <x v="1"/>
    <x v="489"/>
    <s v="US"/>
    <s v="USD"/>
    <n v="1283403600"/>
    <n v="1284354000"/>
    <b v="0"/>
    <b v="0"/>
    <s v="theater/plays"/>
    <n v="229"/>
    <n v="40.049999999999997"/>
    <s v="theater"/>
    <x v="3"/>
    <d v="2010-09-02T05:00:00"/>
    <x v="0"/>
    <n v="2010"/>
  </r>
  <r>
    <n v="748"/>
    <x v="731"/>
    <s v="Cloned actuating architecture"/>
    <n v="194900"/>
    <n v="68137"/>
    <x v="3"/>
    <x v="490"/>
    <s v="US"/>
    <s v="USD"/>
    <n v="1267423200"/>
    <n v="1269579600"/>
    <b v="0"/>
    <b v="1"/>
    <s v="film &amp; video/animation"/>
    <n v="35"/>
    <n v="110.97231270358306"/>
    <s v="film &amp; video"/>
    <x v="10"/>
    <d v="2010-03-01T06:00:00"/>
    <x v="0"/>
    <n v="2010"/>
  </r>
  <r>
    <n v="749"/>
    <x v="732"/>
    <s v="Down-sized needs-based task-force"/>
    <n v="8600"/>
    <n v="13527"/>
    <x v="1"/>
    <x v="491"/>
    <s v="IT"/>
    <s v="EUR"/>
    <n v="1412744400"/>
    <n v="1413781200"/>
    <b v="0"/>
    <b v="1"/>
    <s v="technology/wearables"/>
    <n v="157"/>
    <n v="36.959016393442624"/>
    <s v="technology"/>
    <x v="8"/>
    <d v="2014-10-08T05:00:00"/>
    <x v="0"/>
    <n v="2014"/>
  </r>
  <r>
    <n v="750"/>
    <x v="733"/>
    <s v="Extended responsive Internet solution"/>
    <n v="100"/>
    <n v="1"/>
    <x v="0"/>
    <x v="49"/>
    <s v="GB"/>
    <s v="GBP"/>
    <n v="1277960400"/>
    <n v="1280120400"/>
    <b v="0"/>
    <b v="0"/>
    <s v="music/electric music"/>
    <n v="1"/>
    <n v="1"/>
    <s v="music"/>
    <x v="5"/>
    <d v="2010-07-01T05:00:00"/>
    <x v="0"/>
    <n v="2010"/>
  </r>
  <r>
    <n v="751"/>
    <x v="734"/>
    <s v="Universal value-added moderator"/>
    <n v="3600"/>
    <n v="8363"/>
    <x v="1"/>
    <x v="492"/>
    <s v="US"/>
    <s v="USD"/>
    <n v="1458190800"/>
    <n v="1459486800"/>
    <b v="1"/>
    <b v="1"/>
    <s v="publishing/nonfiction"/>
    <n v="232"/>
    <n v="30.974074074074075"/>
    <s v="publishing"/>
    <x v="9"/>
    <d v="2016-03-17T05:00:00"/>
    <x v="0"/>
    <n v="2016"/>
  </r>
  <r>
    <n v="752"/>
    <x v="735"/>
    <s v="Sharable motivating emulation"/>
    <n v="5800"/>
    <n v="5362"/>
    <x v="3"/>
    <x v="493"/>
    <s v="US"/>
    <s v="USD"/>
    <n v="1280984400"/>
    <n v="1282539600"/>
    <b v="0"/>
    <b v="1"/>
    <s v="theater/plays"/>
    <n v="92"/>
    <n v="47.035087719298247"/>
    <s v="theater"/>
    <x v="3"/>
    <d v="2010-08-05T05:00:00"/>
    <x v="0"/>
    <n v="2010"/>
  </r>
  <r>
    <n v="753"/>
    <x v="736"/>
    <s v="Networked web-enabled product"/>
    <n v="4700"/>
    <n v="12065"/>
    <x v="1"/>
    <x v="231"/>
    <s v="US"/>
    <s v="USD"/>
    <n v="1274590800"/>
    <n v="1275886800"/>
    <b v="0"/>
    <b v="0"/>
    <s v="photography/photography books"/>
    <n v="257"/>
    <n v="88.065693430656935"/>
    <s v="photography"/>
    <x v="14"/>
    <d v="2010-05-23T05:00:00"/>
    <x v="0"/>
    <n v="2010"/>
  </r>
  <r>
    <n v="754"/>
    <x v="737"/>
    <s v="Advanced dedicated encoding"/>
    <n v="70400"/>
    <n v="118603"/>
    <x v="1"/>
    <x v="494"/>
    <s v="US"/>
    <s v="USD"/>
    <n v="1351400400"/>
    <n v="1355983200"/>
    <b v="0"/>
    <b v="0"/>
    <s v="theater/plays"/>
    <n v="168"/>
    <n v="37.005616224648989"/>
    <s v="theater"/>
    <x v="3"/>
    <d v="2012-10-28T05:00:00"/>
    <x v="0"/>
    <n v="2012"/>
  </r>
  <r>
    <n v="755"/>
    <x v="738"/>
    <s v="Stand-alone multi-state project"/>
    <n v="4500"/>
    <n v="7496"/>
    <x v="1"/>
    <x v="495"/>
    <s v="DK"/>
    <s v="DKK"/>
    <n v="1514354400"/>
    <n v="1515391200"/>
    <b v="0"/>
    <b v="1"/>
    <s v="theater/plays"/>
    <n v="167"/>
    <n v="26.027777777777779"/>
    <s v="theater"/>
    <x v="3"/>
    <d v="2017-12-27T06:00:00"/>
    <x v="0"/>
    <n v="2017"/>
  </r>
  <r>
    <n v="756"/>
    <x v="739"/>
    <s v="Customizable bi-directional monitoring"/>
    <n v="1300"/>
    <n v="10037"/>
    <x v="1"/>
    <x v="496"/>
    <s v="US"/>
    <s v="USD"/>
    <n v="1421733600"/>
    <n v="1422252000"/>
    <b v="0"/>
    <b v="0"/>
    <s v="theater/plays"/>
    <n v="772"/>
    <n v="67.817567567567565"/>
    <s v="theater"/>
    <x v="3"/>
    <d v="2015-01-20T06:00:00"/>
    <x v="0"/>
    <n v="2015"/>
  </r>
  <r>
    <n v="757"/>
    <x v="740"/>
    <s v="Profit-focused motivating function"/>
    <n v="1400"/>
    <n v="5696"/>
    <x v="1"/>
    <x v="493"/>
    <s v="US"/>
    <s v="USD"/>
    <n v="1305176400"/>
    <n v="1305522000"/>
    <b v="0"/>
    <b v="0"/>
    <s v="film &amp; video/drama"/>
    <n v="407"/>
    <n v="49.964912280701753"/>
    <s v="film &amp; video"/>
    <x v="6"/>
    <d v="2011-05-12T05:00:00"/>
    <x v="0"/>
    <n v="2011"/>
  </r>
  <r>
    <n v="758"/>
    <x v="741"/>
    <s v="Proactive systemic firmware"/>
    <n v="29600"/>
    <n v="167005"/>
    <x v="1"/>
    <x v="497"/>
    <s v="CA"/>
    <s v="CAD"/>
    <n v="1414126800"/>
    <n v="1414904400"/>
    <b v="0"/>
    <b v="0"/>
    <s v="music/rock"/>
    <n v="564"/>
    <n v="110.01646903820817"/>
    <s v="music"/>
    <x v="1"/>
    <d v="2014-10-24T05:00:00"/>
    <x v="0"/>
    <n v="2014"/>
  </r>
  <r>
    <n v="759"/>
    <x v="742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n v="68"/>
    <n v="89.964678178963894"/>
    <s v="music"/>
    <x v="5"/>
    <d v="2018-02-05T06:00:00"/>
    <x v="0"/>
    <n v="2018"/>
  </r>
  <r>
    <n v="760"/>
    <x v="743"/>
    <s v="Virtual heuristic hub"/>
    <n v="48300"/>
    <n v="16592"/>
    <x v="0"/>
    <x v="155"/>
    <s v="IT"/>
    <s v="EUR"/>
    <n v="1564635600"/>
    <n v="1567141200"/>
    <b v="0"/>
    <b v="1"/>
    <s v="games/video games"/>
    <n v="34"/>
    <n v="79.009523809523813"/>
    <s v="games"/>
    <x v="11"/>
    <d v="2019-08-01T05:00:00"/>
    <x v="0"/>
    <n v="2019"/>
  </r>
  <r>
    <n v="761"/>
    <x v="744"/>
    <s v="Customizable leadingedge model"/>
    <n v="2200"/>
    <n v="14420"/>
    <x v="1"/>
    <x v="499"/>
    <s v="US"/>
    <s v="USD"/>
    <n v="1500699600"/>
    <n v="1501131600"/>
    <b v="0"/>
    <b v="0"/>
    <s v="music/rock"/>
    <n v="655"/>
    <n v="86.867469879518069"/>
    <s v="music"/>
    <x v="1"/>
    <d v="2017-07-22T05:00:00"/>
    <x v="0"/>
    <n v="2017"/>
  </r>
  <r>
    <n v="762"/>
    <x v="307"/>
    <s v="Upgradable uniform service-desk"/>
    <n v="3500"/>
    <n v="6204"/>
    <x v="1"/>
    <x v="16"/>
    <s v="AU"/>
    <s v="AUD"/>
    <n v="1354082400"/>
    <n v="1355032800"/>
    <b v="0"/>
    <b v="0"/>
    <s v="music/jazz"/>
    <n v="177"/>
    <n v="62.04"/>
    <s v="music"/>
    <x v="17"/>
    <d v="2012-11-28T06:00:00"/>
    <x v="0"/>
    <n v="2012"/>
  </r>
  <r>
    <n v="763"/>
    <x v="745"/>
    <s v="Inverse client-driven product"/>
    <n v="5600"/>
    <n v="6338"/>
    <x v="1"/>
    <x v="500"/>
    <s v="US"/>
    <s v="USD"/>
    <n v="1336453200"/>
    <n v="1339477200"/>
    <b v="0"/>
    <b v="1"/>
    <s v="theater/plays"/>
    <n v="113"/>
    <n v="26.970212765957445"/>
    <s v="theater"/>
    <x v="3"/>
    <d v="2012-05-08T05:00:00"/>
    <x v="0"/>
    <n v="2012"/>
  </r>
  <r>
    <n v="764"/>
    <x v="746"/>
    <s v="Managed bandwidth-monitored system engine"/>
    <n v="1100"/>
    <n v="8010"/>
    <x v="1"/>
    <x v="496"/>
    <s v="US"/>
    <s v="USD"/>
    <n v="1305262800"/>
    <n v="1305954000"/>
    <b v="0"/>
    <b v="0"/>
    <s v="music/rock"/>
    <n v="728"/>
    <n v="54.121621621621621"/>
    <s v="music"/>
    <x v="1"/>
    <d v="2011-05-13T05:00:00"/>
    <x v="0"/>
    <n v="2011"/>
  </r>
  <r>
    <n v="765"/>
    <x v="747"/>
    <s v="Advanced transitional help-desk"/>
    <n v="3900"/>
    <n v="8125"/>
    <x v="1"/>
    <x v="40"/>
    <s v="US"/>
    <s v="USD"/>
    <n v="1492232400"/>
    <n v="1494392400"/>
    <b v="1"/>
    <b v="1"/>
    <s v="music/indie rock"/>
    <n v="208"/>
    <n v="41.035353535353536"/>
    <s v="music"/>
    <x v="7"/>
    <d v="2017-04-15T05:00:00"/>
    <x v="0"/>
    <n v="2017"/>
  </r>
  <r>
    <n v="766"/>
    <x v="748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n v="31"/>
    <n v="55.052419354838712"/>
    <s v="film &amp; video"/>
    <x v="22"/>
    <d v="2018-09-19T05:00:00"/>
    <x v="0"/>
    <n v="2018"/>
  </r>
  <r>
    <n v="767"/>
    <x v="749"/>
    <s v="Upgradable attitude-oriented project"/>
    <n v="97200"/>
    <n v="55372"/>
    <x v="0"/>
    <x v="502"/>
    <s v="US"/>
    <s v="USD"/>
    <n v="1444107600"/>
    <n v="1447999200"/>
    <b v="0"/>
    <b v="0"/>
    <s v="publishing/translations"/>
    <n v="57"/>
    <n v="107.93762183235867"/>
    <s v="publishing"/>
    <x v="18"/>
    <d v="2015-10-06T05:00:00"/>
    <x v="0"/>
    <n v="2015"/>
  </r>
  <r>
    <n v="768"/>
    <x v="750"/>
    <s v="Fundamental zero tolerance alliance"/>
    <n v="4800"/>
    <n v="11088"/>
    <x v="1"/>
    <x v="503"/>
    <s v="US"/>
    <s v="USD"/>
    <n v="1386741600"/>
    <n v="1388037600"/>
    <b v="0"/>
    <b v="0"/>
    <s v="theater/plays"/>
    <n v="231"/>
    <n v="73.92"/>
    <s v="theater"/>
    <x v="3"/>
    <d v="2013-12-11T06:00:00"/>
    <x v="0"/>
    <n v="2013"/>
  </r>
  <r>
    <n v="769"/>
    <x v="751"/>
    <s v="Devolved 24hour forecast"/>
    <n v="125600"/>
    <n v="109106"/>
    <x v="0"/>
    <x v="504"/>
    <s v="US"/>
    <s v="USD"/>
    <n v="1376542800"/>
    <n v="1378789200"/>
    <b v="0"/>
    <b v="0"/>
    <s v="games/video games"/>
    <n v="87"/>
    <n v="31.995894428152493"/>
    <s v="games"/>
    <x v="11"/>
    <d v="2013-08-15T05:00:00"/>
    <x v="0"/>
    <n v="2013"/>
  </r>
  <r>
    <n v="770"/>
    <x v="752"/>
    <s v="User-centric attitude-oriented intranet"/>
    <n v="4300"/>
    <n v="11642"/>
    <x v="1"/>
    <x v="505"/>
    <s v="IT"/>
    <s v="EUR"/>
    <n v="1397451600"/>
    <n v="1398056400"/>
    <b v="0"/>
    <b v="1"/>
    <s v="theater/plays"/>
    <n v="271"/>
    <n v="53.898148148148145"/>
    <s v="theater"/>
    <x v="3"/>
    <d v="2014-04-14T05:00:00"/>
    <x v="0"/>
    <n v="2014"/>
  </r>
  <r>
    <n v="771"/>
    <x v="753"/>
    <s v="Self-enabling 5thgeneration paradigm"/>
    <n v="5600"/>
    <n v="2769"/>
    <x v="3"/>
    <x v="150"/>
    <s v="US"/>
    <s v="USD"/>
    <n v="1548482400"/>
    <n v="1550815200"/>
    <b v="0"/>
    <b v="0"/>
    <s v="theater/plays"/>
    <n v="49"/>
    <n v="106.5"/>
    <s v="theater"/>
    <x v="3"/>
    <d v="2019-01-26T06:00:00"/>
    <x v="0"/>
    <n v="2019"/>
  </r>
  <r>
    <n v="772"/>
    <x v="754"/>
    <s v="Persistent 3rdgeneration moratorium"/>
    <n v="149600"/>
    <n v="169586"/>
    <x v="1"/>
    <x v="506"/>
    <s v="US"/>
    <s v="USD"/>
    <n v="1549692000"/>
    <n v="1550037600"/>
    <b v="0"/>
    <b v="0"/>
    <s v="music/indie rock"/>
    <n v="113"/>
    <n v="32.999805409612762"/>
    <s v="music"/>
    <x v="7"/>
    <d v="2019-02-09T06:00:00"/>
    <x v="0"/>
    <n v="2019"/>
  </r>
  <r>
    <n v="773"/>
    <x v="755"/>
    <s v="Cross-platform empowering project"/>
    <n v="53100"/>
    <n v="101185"/>
    <x v="1"/>
    <x v="507"/>
    <s v="US"/>
    <s v="USD"/>
    <n v="1492059600"/>
    <n v="1492923600"/>
    <b v="0"/>
    <b v="0"/>
    <s v="theater/plays"/>
    <n v="191"/>
    <n v="43.00254993625159"/>
    <s v="theater"/>
    <x v="3"/>
    <d v="2017-04-13T05:00:00"/>
    <x v="0"/>
    <n v="2017"/>
  </r>
  <r>
    <n v="774"/>
    <x v="756"/>
    <s v="Polarized user-facing interface"/>
    <n v="5000"/>
    <n v="6775"/>
    <x v="1"/>
    <x v="373"/>
    <s v="IT"/>
    <s v="EUR"/>
    <n v="1463979600"/>
    <n v="1467522000"/>
    <b v="0"/>
    <b v="0"/>
    <s v="technology/web"/>
    <n v="136"/>
    <n v="86.858974358974365"/>
    <s v="technology"/>
    <x v="2"/>
    <d v="2016-05-23T05:00:00"/>
    <x v="0"/>
    <n v="2016"/>
  </r>
  <r>
    <n v="775"/>
    <x v="757"/>
    <s v="Customer-focused non-volatile framework"/>
    <n v="9400"/>
    <n v="968"/>
    <x v="0"/>
    <x v="234"/>
    <s v="US"/>
    <s v="USD"/>
    <n v="1415253600"/>
    <n v="1416117600"/>
    <b v="0"/>
    <b v="0"/>
    <s v="music/rock"/>
    <n v="10"/>
    <n v="96.8"/>
    <s v="music"/>
    <x v="1"/>
    <d v="2014-11-06T06:00:00"/>
    <x v="0"/>
    <n v="2014"/>
  </r>
  <r>
    <n v="776"/>
    <x v="758"/>
    <s v="Synchronized multimedia frame"/>
    <n v="110800"/>
    <n v="72623"/>
    <x v="0"/>
    <x v="508"/>
    <s v="US"/>
    <s v="USD"/>
    <n v="1562216400"/>
    <n v="1563771600"/>
    <b v="0"/>
    <b v="0"/>
    <s v="theater/plays"/>
    <n v="66"/>
    <n v="32.995456610631528"/>
    <s v="theater"/>
    <x v="3"/>
    <d v="2019-07-04T05:00:00"/>
    <x v="0"/>
    <n v="2019"/>
  </r>
  <r>
    <n v="777"/>
    <x v="759"/>
    <s v="Open-architected stable algorithm"/>
    <n v="93800"/>
    <n v="45987"/>
    <x v="0"/>
    <x v="103"/>
    <s v="US"/>
    <s v="USD"/>
    <n v="1316754000"/>
    <n v="1319259600"/>
    <b v="0"/>
    <b v="0"/>
    <s v="theater/plays"/>
    <n v="49"/>
    <n v="68.028106508875737"/>
    <s v="theater"/>
    <x v="3"/>
    <d v="2011-09-23T05:00:00"/>
    <x v="0"/>
    <n v="2011"/>
  </r>
  <r>
    <n v="778"/>
    <x v="760"/>
    <s v="Cross-platform optimizing website"/>
    <n v="1300"/>
    <n v="10243"/>
    <x v="1"/>
    <x v="5"/>
    <s v="CH"/>
    <s v="CHF"/>
    <n v="1313211600"/>
    <n v="1313643600"/>
    <b v="0"/>
    <b v="0"/>
    <s v="film &amp; video/animation"/>
    <n v="788"/>
    <n v="58.867816091954026"/>
    <s v="film &amp; video"/>
    <x v="10"/>
    <d v="2011-08-13T05:00:00"/>
    <x v="0"/>
    <n v="2011"/>
  </r>
  <r>
    <n v="779"/>
    <x v="761"/>
    <s v="Public-key actuating projection"/>
    <n v="108700"/>
    <n v="87293"/>
    <x v="0"/>
    <x v="509"/>
    <s v="US"/>
    <s v="USD"/>
    <n v="1439528400"/>
    <n v="1440306000"/>
    <b v="0"/>
    <b v="1"/>
    <s v="theater/plays"/>
    <n v="80"/>
    <n v="105.04572803850782"/>
    <s v="theater"/>
    <x v="3"/>
    <d v="2015-08-14T05:00:00"/>
    <x v="0"/>
    <n v="2015"/>
  </r>
  <r>
    <n v="780"/>
    <x v="762"/>
    <s v="Implemented intangible instruction set"/>
    <n v="5100"/>
    <n v="5421"/>
    <x v="1"/>
    <x v="55"/>
    <s v="US"/>
    <s v="USD"/>
    <n v="1469163600"/>
    <n v="1470805200"/>
    <b v="0"/>
    <b v="1"/>
    <s v="film &amp; video/drama"/>
    <n v="106"/>
    <n v="33.054878048780488"/>
    <s v="film &amp; video"/>
    <x v="6"/>
    <d v="2016-07-22T05:00:00"/>
    <x v="0"/>
    <n v="2016"/>
  </r>
  <r>
    <n v="781"/>
    <x v="763"/>
    <s v="Cross-group interactive architecture"/>
    <n v="8700"/>
    <n v="4414"/>
    <x v="3"/>
    <x v="75"/>
    <s v="CH"/>
    <s v="CHF"/>
    <n v="1288501200"/>
    <n v="1292911200"/>
    <b v="0"/>
    <b v="0"/>
    <s v="theater/plays"/>
    <n v="51"/>
    <n v="78.821428571428569"/>
    <s v="theater"/>
    <x v="3"/>
    <d v="2010-10-31T05:00:00"/>
    <x v="0"/>
    <n v="2010"/>
  </r>
  <r>
    <n v="782"/>
    <x v="764"/>
    <s v="Centralized asymmetric framework"/>
    <n v="5100"/>
    <n v="10981"/>
    <x v="1"/>
    <x v="510"/>
    <s v="US"/>
    <s v="USD"/>
    <n v="1298959200"/>
    <n v="1301374800"/>
    <b v="0"/>
    <b v="1"/>
    <s v="film &amp; video/animation"/>
    <n v="215"/>
    <n v="68.204968944099377"/>
    <s v="film &amp; video"/>
    <x v="10"/>
    <d v="2011-03-01T06:00:00"/>
    <x v="0"/>
    <n v="2011"/>
  </r>
  <r>
    <n v="783"/>
    <x v="765"/>
    <s v="Down-sized systematic utilization"/>
    <n v="7400"/>
    <n v="10451"/>
    <x v="1"/>
    <x v="188"/>
    <s v="US"/>
    <s v="USD"/>
    <n v="1387260000"/>
    <n v="1387864800"/>
    <b v="0"/>
    <b v="0"/>
    <s v="music/rock"/>
    <n v="141"/>
    <n v="75.731884057971016"/>
    <s v="music"/>
    <x v="1"/>
    <d v="2013-12-17T06:00:00"/>
    <x v="0"/>
    <n v="2013"/>
  </r>
  <r>
    <n v="784"/>
    <x v="766"/>
    <s v="Profound fault-tolerant model"/>
    <n v="88900"/>
    <n v="102535"/>
    <x v="1"/>
    <x v="511"/>
    <s v="US"/>
    <s v="USD"/>
    <n v="1457244000"/>
    <n v="1458190800"/>
    <b v="0"/>
    <b v="0"/>
    <s v="technology/web"/>
    <n v="115"/>
    <n v="30.996070133010882"/>
    <s v="technology"/>
    <x v="2"/>
    <d v="2016-03-06T06:00:00"/>
    <x v="0"/>
    <n v="2016"/>
  </r>
  <r>
    <n v="785"/>
    <x v="767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n v="193"/>
    <n v="101.88188976377953"/>
    <s v="film &amp; video"/>
    <x v="10"/>
    <d v="2019-04-27T05:00:00"/>
    <x v="0"/>
    <n v="2019"/>
  </r>
  <r>
    <n v="786"/>
    <x v="768"/>
    <s v="Object-based content-based ability"/>
    <n v="1500"/>
    <n v="10946"/>
    <x v="1"/>
    <x v="512"/>
    <s v="IT"/>
    <s v="EUR"/>
    <n v="1522126800"/>
    <n v="1522731600"/>
    <b v="0"/>
    <b v="1"/>
    <s v="music/jazz"/>
    <n v="730"/>
    <n v="52.879227053140099"/>
    <s v="music"/>
    <x v="17"/>
    <d v="2018-03-27T05:00:00"/>
    <x v="0"/>
    <n v="2018"/>
  </r>
  <r>
    <n v="787"/>
    <x v="769"/>
    <s v="Progressive coherent secured line"/>
    <n v="61200"/>
    <n v="60994"/>
    <x v="0"/>
    <x v="513"/>
    <s v="CA"/>
    <s v="CAD"/>
    <n v="1305954000"/>
    <n v="1306731600"/>
    <b v="0"/>
    <b v="0"/>
    <s v="music/rock"/>
    <n v="100"/>
    <n v="71.005820721769496"/>
    <s v="music"/>
    <x v="1"/>
    <d v="2011-05-21T05:00:00"/>
    <x v="0"/>
    <n v="2011"/>
  </r>
  <r>
    <n v="788"/>
    <x v="770"/>
    <s v="Synchronized directional capability"/>
    <n v="3600"/>
    <n v="3174"/>
    <x v="2"/>
    <x v="249"/>
    <s v="US"/>
    <s v="USD"/>
    <n v="1350709200"/>
    <n v="1352527200"/>
    <b v="0"/>
    <b v="0"/>
    <s v="film &amp; video/animation"/>
    <n v="88"/>
    <n v="102.38709677419355"/>
    <s v="film &amp; video"/>
    <x v="10"/>
    <d v="2012-10-20T05:00:00"/>
    <x v="0"/>
    <n v="2012"/>
  </r>
  <r>
    <n v="789"/>
    <x v="771"/>
    <s v="Cross-platform composite migration"/>
    <n v="9000"/>
    <n v="3351"/>
    <x v="0"/>
    <x v="430"/>
    <s v="US"/>
    <s v="USD"/>
    <n v="1401166800"/>
    <n v="1404363600"/>
    <b v="0"/>
    <b v="0"/>
    <s v="theater/plays"/>
    <n v="37"/>
    <n v="74.466666666666669"/>
    <s v="theater"/>
    <x v="3"/>
    <d v="2014-05-27T05:00:00"/>
    <x v="0"/>
    <n v="2014"/>
  </r>
  <r>
    <n v="790"/>
    <x v="772"/>
    <s v="Operative local pricing structure"/>
    <n v="185900"/>
    <n v="56774"/>
    <x v="3"/>
    <x v="260"/>
    <s v="US"/>
    <s v="USD"/>
    <n v="1266127200"/>
    <n v="1266645600"/>
    <b v="0"/>
    <b v="0"/>
    <s v="theater/plays"/>
    <n v="31"/>
    <n v="51.009883198562441"/>
    <s v="theater"/>
    <x v="3"/>
    <d v="2010-02-14T06:00:00"/>
    <x v="0"/>
    <n v="2010"/>
  </r>
  <r>
    <n v="791"/>
    <x v="773"/>
    <s v="Optional web-enabled extranet"/>
    <n v="2100"/>
    <n v="540"/>
    <x v="0"/>
    <x v="514"/>
    <s v="US"/>
    <s v="USD"/>
    <n v="1481436000"/>
    <n v="1482818400"/>
    <b v="0"/>
    <b v="0"/>
    <s v="food/food trucks"/>
    <n v="26"/>
    <n v="90"/>
    <s v="food"/>
    <x v="0"/>
    <d v="2016-12-11T06:00:00"/>
    <x v="0"/>
    <n v="2016"/>
  </r>
  <r>
    <n v="792"/>
    <x v="774"/>
    <s v="Reduced 6thgeneration intranet"/>
    <n v="2000"/>
    <n v="680"/>
    <x v="0"/>
    <x v="243"/>
    <s v="US"/>
    <s v="USD"/>
    <n v="1372222800"/>
    <n v="1374642000"/>
    <b v="0"/>
    <b v="1"/>
    <s v="theater/plays"/>
    <n v="34"/>
    <n v="97.142857142857139"/>
    <s v="theater"/>
    <x v="3"/>
    <d v="2013-06-26T05:00:00"/>
    <x v="0"/>
    <n v="2013"/>
  </r>
  <r>
    <n v="793"/>
    <x v="775"/>
    <s v="Networked disintermediate leverage"/>
    <n v="1100"/>
    <n v="13045"/>
    <x v="1"/>
    <x v="483"/>
    <s v="CH"/>
    <s v="CHF"/>
    <n v="1372136400"/>
    <n v="1372482000"/>
    <b v="0"/>
    <b v="0"/>
    <s v="publishing/nonfiction"/>
    <n v="1186"/>
    <n v="72.071823204419886"/>
    <s v="publishing"/>
    <x v="9"/>
    <d v="2013-06-25T05:00:00"/>
    <x v="0"/>
    <n v="2013"/>
  </r>
  <r>
    <n v="794"/>
    <x v="776"/>
    <s v="Optional optimal website"/>
    <n v="6600"/>
    <n v="8276"/>
    <x v="1"/>
    <x v="460"/>
    <s v="US"/>
    <s v="USD"/>
    <n v="1513922400"/>
    <n v="1514959200"/>
    <b v="0"/>
    <b v="0"/>
    <s v="music/rock"/>
    <n v="125"/>
    <n v="75.236363636363635"/>
    <s v="music"/>
    <x v="1"/>
    <d v="2017-12-22T06:00:00"/>
    <x v="0"/>
    <n v="2017"/>
  </r>
  <r>
    <n v="795"/>
    <x v="777"/>
    <s v="Stand-alone asynchronous functionalities"/>
    <n v="7100"/>
    <n v="1022"/>
    <x v="0"/>
    <x v="249"/>
    <s v="US"/>
    <s v="USD"/>
    <n v="1477976400"/>
    <n v="1478235600"/>
    <b v="0"/>
    <b v="0"/>
    <s v="film &amp; video/drama"/>
    <n v="14"/>
    <n v="32.967741935483872"/>
    <s v="film &amp; video"/>
    <x v="6"/>
    <d v="2016-11-01T05:00:00"/>
    <x v="0"/>
    <n v="2016"/>
  </r>
  <r>
    <n v="796"/>
    <x v="778"/>
    <s v="Profound full-range open system"/>
    <n v="7800"/>
    <n v="4275"/>
    <x v="0"/>
    <x v="373"/>
    <s v="US"/>
    <s v="USD"/>
    <n v="1407474000"/>
    <n v="1408078800"/>
    <b v="0"/>
    <b v="1"/>
    <s v="games/mobile games"/>
    <n v="55"/>
    <n v="54.807692307692307"/>
    <s v="games"/>
    <x v="20"/>
    <d v="2014-08-08T05:00:00"/>
    <x v="0"/>
    <n v="2014"/>
  </r>
  <r>
    <n v="797"/>
    <x v="779"/>
    <s v="Optional tangible utilization"/>
    <n v="7600"/>
    <n v="8332"/>
    <x v="1"/>
    <x v="515"/>
    <s v="US"/>
    <s v="USD"/>
    <n v="1546149600"/>
    <n v="1548136800"/>
    <b v="0"/>
    <b v="0"/>
    <s v="technology/web"/>
    <n v="110"/>
    <n v="45.037837837837834"/>
    <s v="technology"/>
    <x v="2"/>
    <d v="2018-12-30T06:00:00"/>
    <x v="0"/>
    <n v="2018"/>
  </r>
  <r>
    <n v="798"/>
    <x v="780"/>
    <s v="Seamless maximized product"/>
    <n v="3400"/>
    <n v="6408"/>
    <x v="1"/>
    <x v="246"/>
    <s v="US"/>
    <s v="USD"/>
    <n v="1338440400"/>
    <n v="1340859600"/>
    <b v="0"/>
    <b v="1"/>
    <s v="theater/plays"/>
    <n v="188"/>
    <n v="52.958677685950413"/>
    <s v="theater"/>
    <x v="3"/>
    <d v="2012-05-31T05:00:00"/>
    <x v="0"/>
    <n v="2012"/>
  </r>
  <r>
    <n v="799"/>
    <x v="781"/>
    <s v="Devolved tertiary time-frame"/>
    <n v="84500"/>
    <n v="73522"/>
    <x v="0"/>
    <x v="516"/>
    <s v="GB"/>
    <s v="GBP"/>
    <n v="1454133600"/>
    <n v="1454479200"/>
    <b v="0"/>
    <b v="0"/>
    <s v="theater/plays"/>
    <n v="87"/>
    <n v="60.017959183673469"/>
    <s v="theater"/>
    <x v="3"/>
    <d v="2016-01-30T06:00:00"/>
    <x v="0"/>
    <n v="2016"/>
  </r>
  <r>
    <n v="800"/>
    <x v="782"/>
    <s v="Centralized regional function"/>
    <n v="100"/>
    <n v="1"/>
    <x v="0"/>
    <x v="49"/>
    <s v="CH"/>
    <s v="CHF"/>
    <n v="1434085200"/>
    <n v="1434430800"/>
    <b v="0"/>
    <b v="0"/>
    <s v="music/rock"/>
    <n v="1"/>
    <n v="1"/>
    <s v="music"/>
    <x v="1"/>
    <d v="2015-06-12T05:00:00"/>
    <x v="0"/>
    <n v="2015"/>
  </r>
  <r>
    <n v="801"/>
    <x v="783"/>
    <s v="User-friendly high-level initiative"/>
    <n v="2300"/>
    <n v="4667"/>
    <x v="1"/>
    <x v="88"/>
    <s v="US"/>
    <s v="USD"/>
    <n v="1577772000"/>
    <n v="1579672800"/>
    <b v="0"/>
    <b v="1"/>
    <s v="photography/photography books"/>
    <n v="203"/>
    <n v="44.028301886792455"/>
    <s v="photography"/>
    <x v="14"/>
    <d v="2019-12-31T06:00:00"/>
    <x v="0"/>
    <n v="2019"/>
  </r>
  <r>
    <n v="802"/>
    <x v="784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n v="197"/>
    <n v="86.028169014084511"/>
    <s v="photography"/>
    <x v="14"/>
    <d v="2019-07-04T05:00:00"/>
    <x v="0"/>
    <n v="2019"/>
  </r>
  <r>
    <n v="803"/>
    <x v="785"/>
    <s v="Stand-alone background customer loyalty"/>
    <n v="6100"/>
    <n v="6527"/>
    <x v="1"/>
    <x v="517"/>
    <s v="US"/>
    <s v="USD"/>
    <n v="1548568800"/>
    <n v="1551506400"/>
    <b v="0"/>
    <b v="0"/>
    <s v="theater/plays"/>
    <n v="107"/>
    <n v="28.012875536480685"/>
    <s v="theater"/>
    <x v="3"/>
    <d v="2019-01-27T06:00:00"/>
    <x v="0"/>
    <n v="2019"/>
  </r>
  <r>
    <n v="804"/>
    <x v="786"/>
    <s v="Business-focused discrete software"/>
    <n v="2600"/>
    <n v="6987"/>
    <x v="1"/>
    <x v="205"/>
    <s v="US"/>
    <s v="USD"/>
    <n v="1514872800"/>
    <n v="1516600800"/>
    <b v="0"/>
    <b v="0"/>
    <s v="music/rock"/>
    <n v="269"/>
    <n v="32.050458715596328"/>
    <s v="music"/>
    <x v="1"/>
    <d v="2018-01-02T06:00:00"/>
    <x v="0"/>
    <n v="2018"/>
  </r>
  <r>
    <n v="805"/>
    <x v="787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n v="51"/>
    <n v="73.611940298507463"/>
    <s v="film &amp; video"/>
    <x v="4"/>
    <d v="2014-11-15T06:00:00"/>
    <x v="0"/>
    <n v="2014"/>
  </r>
  <r>
    <n v="806"/>
    <x v="788"/>
    <s v="Adaptive holistic hub"/>
    <n v="700"/>
    <n v="8262"/>
    <x v="1"/>
    <x v="70"/>
    <s v="US"/>
    <s v="USD"/>
    <n v="1330927200"/>
    <n v="1332997200"/>
    <b v="0"/>
    <b v="1"/>
    <s v="film &amp; video/drama"/>
    <n v="1180"/>
    <n v="108.71052631578948"/>
    <s v="film &amp; video"/>
    <x v="6"/>
    <d v="2012-03-05T06:00:00"/>
    <x v="0"/>
    <n v="2012"/>
  </r>
  <r>
    <n v="807"/>
    <x v="789"/>
    <s v="Automated uniform concept"/>
    <n v="700"/>
    <n v="1848"/>
    <x v="1"/>
    <x v="177"/>
    <s v="US"/>
    <s v="USD"/>
    <n v="1571115600"/>
    <n v="1574920800"/>
    <b v="0"/>
    <b v="1"/>
    <s v="theater/plays"/>
    <n v="264"/>
    <n v="42.97674418604651"/>
    <s v="theater"/>
    <x v="3"/>
    <d v="2019-10-15T05:00:00"/>
    <x v="0"/>
    <n v="2019"/>
  </r>
  <r>
    <n v="808"/>
    <x v="790"/>
    <s v="Enhanced regional flexibility"/>
    <n v="5200"/>
    <n v="1583"/>
    <x v="0"/>
    <x v="161"/>
    <s v="US"/>
    <s v="USD"/>
    <n v="1463461200"/>
    <n v="1464930000"/>
    <b v="0"/>
    <b v="0"/>
    <s v="food/food trucks"/>
    <n v="30"/>
    <n v="83.315789473684205"/>
    <s v="food"/>
    <x v="0"/>
    <d v="2016-05-17T05:00:00"/>
    <x v="0"/>
    <n v="2016"/>
  </r>
  <r>
    <n v="809"/>
    <x v="764"/>
    <s v="Public-key bottom-line algorithm"/>
    <n v="140800"/>
    <n v="88536"/>
    <x v="0"/>
    <x v="518"/>
    <s v="CH"/>
    <s v="CHF"/>
    <n v="1344920400"/>
    <n v="1345006800"/>
    <b v="0"/>
    <b v="0"/>
    <s v="film &amp; video/documentary"/>
    <n v="63"/>
    <n v="42"/>
    <s v="film &amp; video"/>
    <x v="4"/>
    <d v="2012-08-14T05:00:00"/>
    <x v="0"/>
    <n v="2012"/>
  </r>
  <r>
    <n v="810"/>
    <x v="791"/>
    <s v="Multi-layered intangible instruction set"/>
    <n v="6400"/>
    <n v="12360"/>
    <x v="1"/>
    <x v="394"/>
    <s v="US"/>
    <s v="USD"/>
    <n v="1511848800"/>
    <n v="1512712800"/>
    <b v="0"/>
    <b v="1"/>
    <s v="theater/plays"/>
    <n v="193"/>
    <n v="55.927601809954751"/>
    <s v="theater"/>
    <x v="3"/>
    <d v="2017-11-28T06:00:00"/>
    <x v="0"/>
    <n v="2017"/>
  </r>
  <r>
    <n v="811"/>
    <x v="792"/>
    <s v="Fundamental methodical emulation"/>
    <n v="92500"/>
    <n v="71320"/>
    <x v="0"/>
    <x v="89"/>
    <s v="US"/>
    <s v="USD"/>
    <n v="1452319200"/>
    <n v="1452492000"/>
    <b v="0"/>
    <b v="1"/>
    <s v="games/video games"/>
    <n v="77"/>
    <n v="105.03681885125184"/>
    <s v="games"/>
    <x v="11"/>
    <d v="2016-01-09T06:00:00"/>
    <x v="0"/>
    <n v="2016"/>
  </r>
  <r>
    <n v="812"/>
    <x v="793"/>
    <s v="Expanded value-added hardware"/>
    <n v="59700"/>
    <n v="134640"/>
    <x v="1"/>
    <x v="519"/>
    <s v="CA"/>
    <s v="CAD"/>
    <n v="1523854800"/>
    <n v="1524286800"/>
    <b v="0"/>
    <b v="0"/>
    <s v="publishing/nonfiction"/>
    <n v="226"/>
    <n v="48"/>
    <s v="publishing"/>
    <x v="9"/>
    <d v="2018-04-16T05:00:00"/>
    <x v="0"/>
    <n v="2018"/>
  </r>
  <r>
    <n v="813"/>
    <x v="794"/>
    <s v="Diverse high-level attitude"/>
    <n v="3200"/>
    <n v="7661"/>
    <x v="1"/>
    <x v="520"/>
    <s v="US"/>
    <s v="USD"/>
    <n v="1346043600"/>
    <n v="1346907600"/>
    <b v="0"/>
    <b v="0"/>
    <s v="games/video games"/>
    <n v="239"/>
    <n v="112.66176470588235"/>
    <s v="games"/>
    <x v="11"/>
    <d v="2012-08-27T05:00:00"/>
    <x v="0"/>
    <n v="2012"/>
  </r>
  <r>
    <n v="814"/>
    <x v="795"/>
    <s v="Visionary 24hour analyzer"/>
    <n v="3200"/>
    <n v="2950"/>
    <x v="0"/>
    <x v="521"/>
    <s v="DK"/>
    <s v="DKK"/>
    <n v="1464325200"/>
    <n v="1464498000"/>
    <b v="0"/>
    <b v="1"/>
    <s v="music/rock"/>
    <n v="92"/>
    <n v="81.944444444444443"/>
    <s v="music"/>
    <x v="1"/>
    <d v="2016-05-27T05:00:00"/>
    <x v="0"/>
    <n v="2016"/>
  </r>
  <r>
    <n v="815"/>
    <x v="796"/>
    <s v="Centralized bandwidth-monitored leverage"/>
    <n v="9000"/>
    <n v="11721"/>
    <x v="1"/>
    <x v="236"/>
    <s v="CA"/>
    <s v="CAD"/>
    <n v="1511935200"/>
    <n v="1514181600"/>
    <b v="0"/>
    <b v="0"/>
    <s v="music/rock"/>
    <n v="130"/>
    <n v="64.049180327868854"/>
    <s v="music"/>
    <x v="1"/>
    <d v="2017-11-29T06:00:00"/>
    <x v="0"/>
    <n v="2017"/>
  </r>
  <r>
    <n v="816"/>
    <x v="797"/>
    <s v="Ergonomic mission-critical moratorium"/>
    <n v="2300"/>
    <n v="14150"/>
    <x v="1"/>
    <x v="221"/>
    <s v="US"/>
    <s v="USD"/>
    <n v="1392012000"/>
    <n v="1392184800"/>
    <b v="1"/>
    <b v="1"/>
    <s v="theater/plays"/>
    <n v="615"/>
    <n v="106.39097744360902"/>
    <s v="theater"/>
    <x v="3"/>
    <d v="2014-02-10T06:00:00"/>
    <x v="0"/>
    <n v="2014"/>
  </r>
  <r>
    <n v="817"/>
    <x v="798"/>
    <s v="Front-line intermediate moderator"/>
    <n v="51300"/>
    <n v="189192"/>
    <x v="1"/>
    <x v="522"/>
    <s v="IT"/>
    <s v="EUR"/>
    <n v="1556946000"/>
    <n v="1559365200"/>
    <b v="0"/>
    <b v="1"/>
    <s v="publishing/nonfiction"/>
    <n v="369"/>
    <n v="76.011249497790274"/>
    <s v="publishing"/>
    <x v="9"/>
    <d v="2019-05-04T05:00:00"/>
    <x v="0"/>
    <n v="2019"/>
  </r>
  <r>
    <n v="818"/>
    <x v="311"/>
    <s v="Automated local secured line"/>
    <n v="700"/>
    <n v="7664"/>
    <x v="1"/>
    <x v="464"/>
    <s v="US"/>
    <s v="USD"/>
    <n v="1548050400"/>
    <n v="1549173600"/>
    <b v="0"/>
    <b v="1"/>
    <s v="theater/plays"/>
    <n v="1095"/>
    <n v="111.07246376811594"/>
    <s v="theater"/>
    <x v="3"/>
    <d v="2019-01-21T06:00:00"/>
    <x v="0"/>
    <n v="2019"/>
  </r>
  <r>
    <n v="819"/>
    <x v="799"/>
    <s v="Integrated bandwidth-monitored alliance"/>
    <n v="8900"/>
    <n v="4509"/>
    <x v="0"/>
    <x v="523"/>
    <s v="US"/>
    <s v="USD"/>
    <n v="1353736800"/>
    <n v="1355032800"/>
    <b v="1"/>
    <b v="0"/>
    <s v="games/video games"/>
    <n v="51"/>
    <n v="95.936170212765958"/>
    <s v="games"/>
    <x v="11"/>
    <d v="2012-11-24T06:00:00"/>
    <x v="0"/>
    <n v="2012"/>
  </r>
  <r>
    <n v="820"/>
    <x v="800"/>
    <s v="Cross-group heuristic forecast"/>
    <n v="1500"/>
    <n v="12009"/>
    <x v="1"/>
    <x v="524"/>
    <s v="GB"/>
    <s v="GBP"/>
    <n v="1532840400"/>
    <n v="1533963600"/>
    <b v="0"/>
    <b v="1"/>
    <s v="music/rock"/>
    <n v="801"/>
    <n v="43.043010752688176"/>
    <s v="music"/>
    <x v="1"/>
    <d v="2018-07-29T05:00:00"/>
    <x v="0"/>
    <n v="2018"/>
  </r>
  <r>
    <n v="821"/>
    <x v="801"/>
    <s v="Extended impactful secured line"/>
    <n v="4900"/>
    <n v="14273"/>
    <x v="1"/>
    <x v="155"/>
    <s v="US"/>
    <s v="USD"/>
    <n v="1488261600"/>
    <n v="1489381200"/>
    <b v="0"/>
    <b v="0"/>
    <s v="film &amp; video/documentary"/>
    <n v="291"/>
    <n v="67.966666666666669"/>
    <s v="film &amp; video"/>
    <x v="4"/>
    <d v="2017-02-28T06:00:00"/>
    <x v="0"/>
    <n v="2017"/>
  </r>
  <r>
    <n v="822"/>
    <x v="802"/>
    <s v="Distributed optimizing protocol"/>
    <n v="54000"/>
    <n v="188982"/>
    <x v="1"/>
    <x v="525"/>
    <s v="US"/>
    <s v="USD"/>
    <n v="1393567200"/>
    <n v="1395032400"/>
    <b v="0"/>
    <b v="0"/>
    <s v="music/rock"/>
    <n v="350"/>
    <n v="89.991428571428571"/>
    <s v="music"/>
    <x v="1"/>
    <d v="2014-02-28T06:00:00"/>
    <x v="0"/>
    <n v="2014"/>
  </r>
  <r>
    <n v="823"/>
    <x v="803"/>
    <s v="Secured well-modulated system engine"/>
    <n v="4100"/>
    <n v="14640"/>
    <x v="1"/>
    <x v="526"/>
    <s v="US"/>
    <s v="USD"/>
    <n v="1410325200"/>
    <n v="1412485200"/>
    <b v="1"/>
    <b v="1"/>
    <s v="music/rock"/>
    <n v="357"/>
    <n v="58.095238095238095"/>
    <s v="music"/>
    <x v="1"/>
    <d v="2014-09-10T05:00:00"/>
    <x v="0"/>
    <n v="2014"/>
  </r>
  <r>
    <n v="824"/>
    <x v="804"/>
    <s v="Streamlined national benchmark"/>
    <n v="85000"/>
    <n v="107516"/>
    <x v="1"/>
    <x v="527"/>
    <s v="US"/>
    <s v="USD"/>
    <n v="1276923600"/>
    <n v="1279688400"/>
    <b v="0"/>
    <b v="1"/>
    <s v="publishing/nonfiction"/>
    <n v="126"/>
    <n v="83.996875000000003"/>
    <s v="publishing"/>
    <x v="9"/>
    <d v="2010-06-19T05:00:00"/>
    <x v="0"/>
    <n v="2010"/>
  </r>
  <r>
    <n v="825"/>
    <x v="805"/>
    <s v="Open-architected 24/7 infrastructure"/>
    <n v="3600"/>
    <n v="13950"/>
    <x v="1"/>
    <x v="144"/>
    <s v="GB"/>
    <s v="GBP"/>
    <n v="1500958800"/>
    <n v="1501995600"/>
    <b v="0"/>
    <b v="0"/>
    <s v="film &amp; video/shorts"/>
    <n v="388"/>
    <n v="88.853503184713375"/>
    <s v="film &amp; video"/>
    <x v="12"/>
    <d v="2017-07-25T05:00:00"/>
    <x v="0"/>
    <n v="2017"/>
  </r>
  <r>
    <n v="826"/>
    <x v="806"/>
    <s v="Digitized 6thgeneration Local Area Network"/>
    <n v="2800"/>
    <n v="12797"/>
    <x v="1"/>
    <x v="346"/>
    <s v="US"/>
    <s v="USD"/>
    <n v="1292220000"/>
    <n v="1294639200"/>
    <b v="0"/>
    <b v="1"/>
    <s v="theater/plays"/>
    <n v="457"/>
    <n v="65.963917525773198"/>
    <s v="theater"/>
    <x v="3"/>
    <d v="2010-12-13T06:00:00"/>
    <x v="0"/>
    <n v="2010"/>
  </r>
  <r>
    <n v="827"/>
    <x v="807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n v="267"/>
    <n v="74.804878048780495"/>
    <s v="film &amp; video"/>
    <x v="6"/>
    <d v="2011-05-03T05:00:00"/>
    <x v="0"/>
    <n v="2011"/>
  </r>
  <r>
    <n v="828"/>
    <x v="808"/>
    <s v="Cross-platform reciprocal budgetary management"/>
    <n v="7100"/>
    <n v="4899"/>
    <x v="0"/>
    <x v="131"/>
    <s v="US"/>
    <s v="USD"/>
    <n v="1535432400"/>
    <n v="1537592400"/>
    <b v="0"/>
    <b v="0"/>
    <s v="theater/plays"/>
    <n v="69"/>
    <n v="69.98571428571428"/>
    <s v="theater"/>
    <x v="3"/>
    <d v="2018-08-28T05:00:00"/>
    <x v="0"/>
    <n v="2018"/>
  </r>
  <r>
    <n v="829"/>
    <x v="809"/>
    <s v="Vision-oriented scalable portal"/>
    <n v="9600"/>
    <n v="4929"/>
    <x v="0"/>
    <x v="110"/>
    <s v="US"/>
    <s v="USD"/>
    <n v="1433826000"/>
    <n v="1435122000"/>
    <b v="0"/>
    <b v="0"/>
    <s v="theater/plays"/>
    <n v="51"/>
    <n v="32.006493506493506"/>
    <s v="theater"/>
    <x v="3"/>
    <d v="2015-06-09T05:00:00"/>
    <x v="0"/>
    <n v="2015"/>
  </r>
  <r>
    <n v="830"/>
    <x v="810"/>
    <s v="Persevering zero administration knowledge user"/>
    <n v="121600"/>
    <n v="1424"/>
    <x v="0"/>
    <x v="528"/>
    <s v="US"/>
    <s v="USD"/>
    <n v="1514959200"/>
    <n v="1520056800"/>
    <b v="0"/>
    <b v="0"/>
    <s v="theater/plays"/>
    <n v="1"/>
    <n v="64.727272727272734"/>
    <s v="theater"/>
    <x v="3"/>
    <d v="2018-01-03T06:00:00"/>
    <x v="0"/>
    <n v="2018"/>
  </r>
  <r>
    <n v="831"/>
    <x v="811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n v="109"/>
    <n v="24.998110087408456"/>
    <s v="photography"/>
    <x v="14"/>
    <d v="2012-03-26T05:00:00"/>
    <x v="0"/>
    <n v="2012"/>
  </r>
  <r>
    <n v="832"/>
    <x v="812"/>
    <s v="Synergized fault-tolerant hierarchy"/>
    <n v="43200"/>
    <n v="136156"/>
    <x v="1"/>
    <x v="265"/>
    <s v="DK"/>
    <s v="DKK"/>
    <n v="1445490000"/>
    <n v="1448431200"/>
    <b v="1"/>
    <b v="0"/>
    <s v="publishing/translations"/>
    <n v="315"/>
    <n v="104.97764070932922"/>
    <s v="publishing"/>
    <x v="18"/>
    <d v="2015-10-22T05:00:00"/>
    <x v="0"/>
    <n v="2015"/>
  </r>
  <r>
    <n v="833"/>
    <x v="813"/>
    <s v="Expanded asynchronous groupware"/>
    <n v="6800"/>
    <n v="10723"/>
    <x v="1"/>
    <x v="34"/>
    <s v="DK"/>
    <s v="DKK"/>
    <n v="1297663200"/>
    <n v="1298613600"/>
    <b v="0"/>
    <b v="0"/>
    <s v="publishing/translations"/>
    <n v="158"/>
    <n v="64.987878787878785"/>
    <s v="publishing"/>
    <x v="18"/>
    <d v="2011-02-14T06:00:00"/>
    <x v="0"/>
    <n v="2011"/>
  </r>
  <r>
    <n v="834"/>
    <x v="814"/>
    <s v="Expanded fault-tolerant emulation"/>
    <n v="7300"/>
    <n v="11228"/>
    <x v="1"/>
    <x v="530"/>
    <s v="US"/>
    <s v="USD"/>
    <n v="1371963600"/>
    <n v="1372482000"/>
    <b v="0"/>
    <b v="0"/>
    <s v="theater/plays"/>
    <n v="154"/>
    <n v="94.352941176470594"/>
    <s v="theater"/>
    <x v="3"/>
    <d v="2013-06-23T05:00:00"/>
    <x v="0"/>
    <n v="2013"/>
  </r>
  <r>
    <n v="835"/>
    <x v="815"/>
    <s v="Future-proofed 24hour model"/>
    <n v="86200"/>
    <n v="77355"/>
    <x v="0"/>
    <x v="531"/>
    <s v="US"/>
    <s v="USD"/>
    <n v="1425103200"/>
    <n v="1425621600"/>
    <b v="0"/>
    <b v="0"/>
    <s v="technology/web"/>
    <n v="90"/>
    <n v="44.001706484641637"/>
    <s v="technology"/>
    <x v="2"/>
    <d v="2015-02-28T06:00:00"/>
    <x v="0"/>
    <n v="2015"/>
  </r>
  <r>
    <n v="836"/>
    <x v="816"/>
    <s v="Optimized didactic intranet"/>
    <n v="8100"/>
    <n v="6086"/>
    <x v="0"/>
    <x v="115"/>
    <s v="US"/>
    <s v="USD"/>
    <n v="1265349600"/>
    <n v="1266300000"/>
    <b v="0"/>
    <b v="0"/>
    <s v="music/indie rock"/>
    <n v="75"/>
    <n v="64.744680851063833"/>
    <s v="music"/>
    <x v="7"/>
    <d v="2010-02-05T06:00:00"/>
    <x v="0"/>
    <n v="2010"/>
  </r>
  <r>
    <n v="837"/>
    <x v="817"/>
    <s v="Right-sized dedicated standardization"/>
    <n v="17700"/>
    <n v="150960"/>
    <x v="1"/>
    <x v="532"/>
    <s v="US"/>
    <s v="USD"/>
    <n v="1301202000"/>
    <n v="1305867600"/>
    <b v="0"/>
    <b v="0"/>
    <s v="music/jazz"/>
    <n v="853"/>
    <n v="84.00667779632721"/>
    <s v="music"/>
    <x v="17"/>
    <d v="2011-03-27T05:00:00"/>
    <x v="0"/>
    <n v="2011"/>
  </r>
  <r>
    <n v="838"/>
    <x v="818"/>
    <s v="Vision-oriented high-level extranet"/>
    <n v="6400"/>
    <n v="8890"/>
    <x v="1"/>
    <x v="210"/>
    <s v="US"/>
    <s v="USD"/>
    <n v="1538024400"/>
    <n v="1538802000"/>
    <b v="0"/>
    <b v="0"/>
    <s v="theater/plays"/>
    <n v="139"/>
    <n v="34.061302681992338"/>
    <s v="theater"/>
    <x v="3"/>
    <d v="2018-09-27T05:00:00"/>
    <x v="0"/>
    <n v="2018"/>
  </r>
  <r>
    <n v="839"/>
    <x v="819"/>
    <s v="Organized scalable initiative"/>
    <n v="7700"/>
    <n v="14644"/>
    <x v="1"/>
    <x v="144"/>
    <s v="US"/>
    <s v="USD"/>
    <n v="1395032400"/>
    <n v="1398920400"/>
    <b v="0"/>
    <b v="1"/>
    <s v="film &amp; video/documentary"/>
    <n v="190"/>
    <n v="93.273885350318466"/>
    <s v="film &amp; video"/>
    <x v="4"/>
    <d v="2014-03-17T05:00:00"/>
    <x v="0"/>
    <n v="2014"/>
  </r>
  <r>
    <n v="840"/>
    <x v="820"/>
    <s v="Enhanced regional moderator"/>
    <n v="116300"/>
    <n v="116583"/>
    <x v="1"/>
    <x v="533"/>
    <s v="US"/>
    <s v="USD"/>
    <n v="1405486800"/>
    <n v="1405659600"/>
    <b v="0"/>
    <b v="1"/>
    <s v="theater/plays"/>
    <n v="100"/>
    <n v="32.998301726577978"/>
    <s v="theater"/>
    <x v="3"/>
    <d v="2014-07-16T05:00:00"/>
    <x v="0"/>
    <n v="2014"/>
  </r>
  <r>
    <n v="841"/>
    <x v="821"/>
    <s v="Automated even-keeled emulation"/>
    <n v="9100"/>
    <n v="12991"/>
    <x v="1"/>
    <x v="287"/>
    <s v="US"/>
    <s v="USD"/>
    <n v="1455861600"/>
    <n v="1457244000"/>
    <b v="0"/>
    <b v="0"/>
    <s v="technology/web"/>
    <n v="143"/>
    <n v="83.812903225806451"/>
    <s v="technology"/>
    <x v="2"/>
    <d v="2016-02-19T06:00:00"/>
    <x v="0"/>
    <n v="2016"/>
  </r>
  <r>
    <n v="842"/>
    <x v="822"/>
    <s v="Reverse-engineered multi-tasking product"/>
    <n v="1500"/>
    <n v="8447"/>
    <x v="1"/>
    <x v="227"/>
    <s v="IT"/>
    <s v="EUR"/>
    <n v="1529038800"/>
    <n v="1529298000"/>
    <b v="0"/>
    <b v="0"/>
    <s v="technology/wearables"/>
    <n v="563"/>
    <n v="63.992424242424242"/>
    <s v="technology"/>
    <x v="8"/>
    <d v="2018-06-15T05:00:00"/>
    <x v="0"/>
    <n v="2018"/>
  </r>
  <r>
    <n v="843"/>
    <x v="823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n v="31"/>
    <n v="81.909090909090907"/>
    <s v="photography"/>
    <x v="14"/>
    <d v="2018-08-26T05:00:00"/>
    <x v="0"/>
    <n v="2018"/>
  </r>
  <r>
    <n v="844"/>
    <x v="824"/>
    <s v="Intuitive cohesive groupware"/>
    <n v="8800"/>
    <n v="8747"/>
    <x v="3"/>
    <x v="115"/>
    <s v="US"/>
    <s v="USD"/>
    <n v="1327212000"/>
    <n v="1327471200"/>
    <b v="0"/>
    <b v="0"/>
    <s v="film &amp; video/documentary"/>
    <n v="99"/>
    <n v="93.053191489361708"/>
    <s v="film &amp; video"/>
    <x v="4"/>
    <d v="2012-01-22T06:00:00"/>
    <x v="0"/>
    <n v="2012"/>
  </r>
  <r>
    <n v="845"/>
    <x v="825"/>
    <s v="Up-sized high-level access"/>
    <n v="69900"/>
    <n v="138087"/>
    <x v="1"/>
    <x v="534"/>
    <s v="GB"/>
    <s v="GBP"/>
    <n v="1526360400"/>
    <n v="1529557200"/>
    <b v="0"/>
    <b v="0"/>
    <s v="technology/web"/>
    <n v="198"/>
    <n v="101.98449039881831"/>
    <s v="technology"/>
    <x v="2"/>
    <d v="2018-05-15T05:00:00"/>
    <x v="0"/>
    <n v="2018"/>
  </r>
  <r>
    <n v="846"/>
    <x v="826"/>
    <s v="Phased empowering success"/>
    <n v="1000"/>
    <n v="5085"/>
    <x v="1"/>
    <x v="44"/>
    <s v="US"/>
    <s v="USD"/>
    <n v="1532149200"/>
    <n v="1535259600"/>
    <b v="1"/>
    <b v="1"/>
    <s v="technology/web"/>
    <n v="509"/>
    <n v="105.9375"/>
    <s v="technology"/>
    <x v="2"/>
    <d v="2018-07-21T05:00:00"/>
    <x v="0"/>
    <n v="2018"/>
  </r>
  <r>
    <n v="847"/>
    <x v="827"/>
    <s v="Distributed actuating project"/>
    <n v="4700"/>
    <n v="11174"/>
    <x v="1"/>
    <x v="460"/>
    <s v="US"/>
    <s v="USD"/>
    <n v="1515304800"/>
    <n v="1515564000"/>
    <b v="0"/>
    <b v="0"/>
    <s v="food/food trucks"/>
    <n v="238"/>
    <n v="101.58181818181818"/>
    <s v="food"/>
    <x v="0"/>
    <d v="2018-01-07T06:00:00"/>
    <x v="0"/>
    <n v="2018"/>
  </r>
  <r>
    <n v="848"/>
    <x v="828"/>
    <s v="Robust motivating orchestration"/>
    <n v="3200"/>
    <n v="10831"/>
    <x v="1"/>
    <x v="535"/>
    <s v="US"/>
    <s v="USD"/>
    <n v="1276318800"/>
    <n v="1277096400"/>
    <b v="0"/>
    <b v="0"/>
    <s v="film &amp; video/drama"/>
    <n v="338"/>
    <n v="62.970930232558139"/>
    <s v="film &amp; video"/>
    <x v="6"/>
    <d v="2010-06-12T05:00:00"/>
    <x v="0"/>
    <n v="2010"/>
  </r>
  <r>
    <n v="849"/>
    <x v="829"/>
    <s v="Vision-oriented uniform instruction set"/>
    <n v="6700"/>
    <n v="8917"/>
    <x v="1"/>
    <x v="253"/>
    <s v="US"/>
    <s v="USD"/>
    <n v="1328767200"/>
    <n v="1329026400"/>
    <b v="0"/>
    <b v="1"/>
    <s v="music/indie rock"/>
    <n v="133"/>
    <n v="29.045602605863191"/>
    <s v="music"/>
    <x v="7"/>
    <d v="2012-02-09T06:00:00"/>
    <x v="0"/>
    <n v="2012"/>
  </r>
  <r>
    <n v="850"/>
    <x v="830"/>
    <s v="Cross-group upward-trending hierarchy"/>
    <n v="100"/>
    <n v="1"/>
    <x v="0"/>
    <x v="49"/>
    <s v="US"/>
    <s v="USD"/>
    <n v="1321682400"/>
    <n v="1322978400"/>
    <b v="1"/>
    <b v="0"/>
    <s v="music/rock"/>
    <n v="1"/>
    <n v="1"/>
    <s v="music"/>
    <x v="1"/>
    <d v="2011-11-19T06:00:00"/>
    <x v="0"/>
    <n v="2011"/>
  </r>
  <r>
    <n v="851"/>
    <x v="831"/>
    <s v="Object-based needs-based info-mediaries"/>
    <n v="6000"/>
    <n v="12468"/>
    <x v="1"/>
    <x v="415"/>
    <s v="US"/>
    <s v="USD"/>
    <n v="1335934800"/>
    <n v="1338786000"/>
    <b v="0"/>
    <b v="0"/>
    <s v="music/electric music"/>
    <n v="208"/>
    <n v="77.924999999999997"/>
    <s v="music"/>
    <x v="5"/>
    <d v="2012-05-02T05:00:00"/>
    <x v="0"/>
    <n v="2012"/>
  </r>
  <r>
    <n v="852"/>
    <x v="832"/>
    <s v="Open-source reciprocal standardization"/>
    <n v="4900"/>
    <n v="2505"/>
    <x v="0"/>
    <x v="249"/>
    <s v="US"/>
    <s v="USD"/>
    <n v="1310792400"/>
    <n v="1311656400"/>
    <b v="0"/>
    <b v="1"/>
    <s v="games/video games"/>
    <n v="51"/>
    <n v="80.806451612903231"/>
    <s v="games"/>
    <x v="11"/>
    <d v="2011-07-16T05:00:00"/>
    <x v="0"/>
    <n v="2011"/>
  </r>
  <r>
    <n v="853"/>
    <x v="833"/>
    <s v="Secured well-modulated projection"/>
    <n v="17100"/>
    <n v="111502"/>
    <x v="1"/>
    <x v="50"/>
    <s v="CA"/>
    <s v="CAD"/>
    <n v="1308546000"/>
    <n v="1308978000"/>
    <b v="0"/>
    <b v="1"/>
    <s v="music/indie rock"/>
    <n v="652"/>
    <n v="76.006816632583508"/>
    <s v="music"/>
    <x v="7"/>
    <d v="2011-06-20T05:00:00"/>
    <x v="0"/>
    <n v="2011"/>
  </r>
  <r>
    <n v="854"/>
    <x v="834"/>
    <s v="Multi-channeled secondary middleware"/>
    <n v="171000"/>
    <n v="194309"/>
    <x v="1"/>
    <x v="536"/>
    <s v="CA"/>
    <s v="CAD"/>
    <n v="1574056800"/>
    <n v="1576389600"/>
    <b v="0"/>
    <b v="0"/>
    <s v="publishing/fiction"/>
    <n v="114"/>
    <n v="72.993613824192337"/>
    <s v="publishing"/>
    <x v="13"/>
    <d v="2019-11-18T06:00:00"/>
    <x v="0"/>
    <n v="2019"/>
  </r>
  <r>
    <n v="855"/>
    <x v="835"/>
    <s v="Horizontal clear-thinking framework"/>
    <n v="23400"/>
    <n v="23956"/>
    <x v="1"/>
    <x v="15"/>
    <s v="AU"/>
    <s v="AUD"/>
    <n v="1308373200"/>
    <n v="1311051600"/>
    <b v="0"/>
    <b v="0"/>
    <s v="theater/plays"/>
    <n v="102"/>
    <n v="53"/>
    <s v="theater"/>
    <x v="3"/>
    <d v="2011-06-18T05:00:00"/>
    <x v="0"/>
    <n v="2011"/>
  </r>
  <r>
    <n v="856"/>
    <x v="764"/>
    <s v="Profound composite core"/>
    <n v="2400"/>
    <n v="8558"/>
    <x v="1"/>
    <x v="1"/>
    <s v="US"/>
    <s v="USD"/>
    <n v="1335243600"/>
    <n v="1336712400"/>
    <b v="0"/>
    <b v="0"/>
    <s v="food/food trucks"/>
    <n v="357"/>
    <n v="54.164556962025316"/>
    <s v="food"/>
    <x v="0"/>
    <d v="2012-04-24T05:00:00"/>
    <x v="0"/>
    <n v="2012"/>
  </r>
  <r>
    <n v="857"/>
    <x v="836"/>
    <s v="Programmable disintermediate matrices"/>
    <n v="5300"/>
    <n v="7413"/>
    <x v="1"/>
    <x v="537"/>
    <s v="CH"/>
    <s v="CHF"/>
    <n v="1328421600"/>
    <n v="1330408800"/>
    <b v="1"/>
    <b v="0"/>
    <s v="film &amp; video/shorts"/>
    <n v="140"/>
    <n v="32.946666666666665"/>
    <s v="film &amp; video"/>
    <x v="12"/>
    <d v="2012-02-05T06:00:00"/>
    <x v="0"/>
    <n v="2012"/>
  </r>
  <r>
    <n v="858"/>
    <x v="837"/>
    <s v="Realigned 5thgeneration knowledge user"/>
    <n v="4000"/>
    <n v="2778"/>
    <x v="0"/>
    <x v="164"/>
    <s v="US"/>
    <s v="USD"/>
    <n v="1524286800"/>
    <n v="1524891600"/>
    <b v="1"/>
    <b v="0"/>
    <s v="food/food trucks"/>
    <n v="69"/>
    <n v="79.371428571428567"/>
    <s v="food"/>
    <x v="0"/>
    <d v="2018-04-21T05:00:00"/>
    <x v="0"/>
    <n v="2018"/>
  </r>
  <r>
    <n v="859"/>
    <x v="838"/>
    <s v="Multi-layered upward-trending groupware"/>
    <n v="7300"/>
    <n v="2594"/>
    <x v="0"/>
    <x v="377"/>
    <s v="US"/>
    <s v="USD"/>
    <n v="1362117600"/>
    <n v="1363669200"/>
    <b v="0"/>
    <b v="1"/>
    <s v="theater/plays"/>
    <n v="36"/>
    <n v="41.174603174603178"/>
    <s v="theater"/>
    <x v="3"/>
    <d v="2013-03-01T06:00:00"/>
    <x v="0"/>
    <n v="2013"/>
  </r>
  <r>
    <n v="860"/>
    <x v="839"/>
    <s v="Re-contextualized leadingedge firmware"/>
    <n v="2000"/>
    <n v="5033"/>
    <x v="1"/>
    <x v="167"/>
    <s v="US"/>
    <s v="USD"/>
    <n v="1550556000"/>
    <n v="1551420000"/>
    <b v="0"/>
    <b v="1"/>
    <s v="technology/wearables"/>
    <n v="252"/>
    <n v="77.430769230769229"/>
    <s v="technology"/>
    <x v="8"/>
    <d v="2019-02-19T06:00:00"/>
    <x v="0"/>
    <n v="2019"/>
  </r>
  <r>
    <n v="861"/>
    <x v="840"/>
    <s v="Devolved disintermediate analyzer"/>
    <n v="8800"/>
    <n v="9317"/>
    <x v="1"/>
    <x v="25"/>
    <s v="US"/>
    <s v="USD"/>
    <n v="1269147600"/>
    <n v="1269838800"/>
    <b v="0"/>
    <b v="0"/>
    <s v="theater/plays"/>
    <n v="106"/>
    <n v="57.159509202453989"/>
    <s v="theater"/>
    <x v="3"/>
    <d v="2010-03-21T05:00:00"/>
    <x v="0"/>
    <n v="2010"/>
  </r>
  <r>
    <n v="862"/>
    <x v="841"/>
    <s v="Profound disintermediate open system"/>
    <n v="3500"/>
    <n v="6560"/>
    <x v="1"/>
    <x v="72"/>
    <s v="US"/>
    <s v="USD"/>
    <n v="1312174800"/>
    <n v="1312520400"/>
    <b v="0"/>
    <b v="0"/>
    <s v="theater/plays"/>
    <n v="187"/>
    <n v="77.17647058823529"/>
    <s v="theater"/>
    <x v="3"/>
    <d v="2011-08-01T05:00:00"/>
    <x v="0"/>
    <n v="2011"/>
  </r>
  <r>
    <n v="863"/>
    <x v="842"/>
    <s v="Automated reciprocal protocol"/>
    <n v="1400"/>
    <n v="5415"/>
    <x v="1"/>
    <x v="538"/>
    <s v="US"/>
    <s v="USD"/>
    <n v="1434517200"/>
    <n v="1436504400"/>
    <b v="0"/>
    <b v="1"/>
    <s v="film &amp; video/television"/>
    <n v="387"/>
    <n v="24.953917050691246"/>
    <s v="film &amp; video"/>
    <x v="19"/>
    <d v="2015-06-17T05:00:00"/>
    <x v="0"/>
    <n v="2015"/>
  </r>
  <r>
    <n v="864"/>
    <x v="843"/>
    <s v="Automated static workforce"/>
    <n v="4200"/>
    <n v="14577"/>
    <x v="1"/>
    <x v="503"/>
    <s v="US"/>
    <s v="USD"/>
    <n v="1471582800"/>
    <n v="1472014800"/>
    <b v="0"/>
    <b v="0"/>
    <s v="film &amp; video/shorts"/>
    <n v="347"/>
    <n v="97.18"/>
    <s v="film &amp; video"/>
    <x v="12"/>
    <d v="2016-08-19T05:00:00"/>
    <x v="0"/>
    <n v="2016"/>
  </r>
  <r>
    <n v="865"/>
    <x v="844"/>
    <s v="Horizontal attitude-oriented help-desk"/>
    <n v="81000"/>
    <n v="150515"/>
    <x v="1"/>
    <x v="539"/>
    <s v="US"/>
    <s v="USD"/>
    <n v="1410757200"/>
    <n v="1411534800"/>
    <b v="0"/>
    <b v="0"/>
    <s v="theater/plays"/>
    <n v="186"/>
    <n v="46.000916870415651"/>
    <s v="theater"/>
    <x v="3"/>
    <d v="2014-09-15T05:00:00"/>
    <x v="0"/>
    <n v="2014"/>
  </r>
  <r>
    <n v="866"/>
    <x v="845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n v="43"/>
    <n v="88.023385300668153"/>
    <s v="photography"/>
    <x v="14"/>
    <d v="2011-05-08T05:00:00"/>
    <x v="0"/>
    <n v="2011"/>
  </r>
  <r>
    <n v="867"/>
    <x v="846"/>
    <s v="Cross-platform next generation service-desk"/>
    <n v="4800"/>
    <n v="7797"/>
    <x v="1"/>
    <x v="402"/>
    <s v="US"/>
    <s v="USD"/>
    <n v="1539061200"/>
    <n v="1539579600"/>
    <b v="0"/>
    <b v="0"/>
    <s v="food/food trucks"/>
    <n v="162"/>
    <n v="25.99"/>
    <s v="food"/>
    <x v="0"/>
    <d v="2018-10-09T05:00:00"/>
    <x v="0"/>
    <n v="2018"/>
  </r>
  <r>
    <n v="868"/>
    <x v="847"/>
    <s v="Front-line web-enabled installation"/>
    <n v="7000"/>
    <n v="12939"/>
    <x v="1"/>
    <x v="105"/>
    <s v="US"/>
    <s v="USD"/>
    <n v="1381554000"/>
    <n v="1382504400"/>
    <b v="0"/>
    <b v="0"/>
    <s v="theater/plays"/>
    <n v="185"/>
    <n v="102.69047619047619"/>
    <s v="theater"/>
    <x v="3"/>
    <d v="2013-10-12T05:00:00"/>
    <x v="0"/>
    <n v="2013"/>
  </r>
  <r>
    <n v="869"/>
    <x v="848"/>
    <s v="Multi-channeled responsive product"/>
    <n v="161900"/>
    <n v="38376"/>
    <x v="0"/>
    <x v="541"/>
    <s v="US"/>
    <s v="USD"/>
    <n v="1277096400"/>
    <n v="1278306000"/>
    <b v="0"/>
    <b v="0"/>
    <s v="film &amp; video/drama"/>
    <n v="24"/>
    <n v="72.958174904942965"/>
    <s v="film &amp; video"/>
    <x v="6"/>
    <d v="2010-06-21T05:00:00"/>
    <x v="0"/>
    <n v="2010"/>
  </r>
  <r>
    <n v="870"/>
    <x v="849"/>
    <s v="Adaptive demand-driven encryption"/>
    <n v="7700"/>
    <n v="6920"/>
    <x v="0"/>
    <x v="246"/>
    <s v="US"/>
    <s v="USD"/>
    <n v="1440392400"/>
    <n v="1442552400"/>
    <b v="0"/>
    <b v="0"/>
    <s v="theater/plays"/>
    <n v="90"/>
    <n v="57.190082644628099"/>
    <s v="theater"/>
    <x v="3"/>
    <d v="2015-08-24T05:00:00"/>
    <x v="0"/>
    <n v="2015"/>
  </r>
  <r>
    <n v="871"/>
    <x v="850"/>
    <s v="Re-engineered client-driven knowledge user"/>
    <n v="71500"/>
    <n v="194912"/>
    <x v="1"/>
    <x v="542"/>
    <s v="US"/>
    <s v="USD"/>
    <n v="1509512400"/>
    <n v="1511071200"/>
    <b v="0"/>
    <b v="1"/>
    <s v="theater/plays"/>
    <n v="273"/>
    <n v="84.013793103448279"/>
    <s v="theater"/>
    <x v="3"/>
    <d v="2017-11-01T05:00:00"/>
    <x v="0"/>
    <n v="2017"/>
  </r>
  <r>
    <n v="872"/>
    <x v="851"/>
    <s v="Compatible logistical paradigm"/>
    <n v="4700"/>
    <n v="7992"/>
    <x v="1"/>
    <x v="543"/>
    <s v="AU"/>
    <s v="AUD"/>
    <n v="1535950800"/>
    <n v="1536382800"/>
    <b v="0"/>
    <b v="0"/>
    <s v="film &amp; video/science fiction"/>
    <n v="170"/>
    <n v="98.666666666666671"/>
    <s v="film &amp; video"/>
    <x v="22"/>
    <d v="2018-09-03T05:00:00"/>
    <x v="0"/>
    <n v="2018"/>
  </r>
  <r>
    <n v="873"/>
    <x v="852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n v="188"/>
    <n v="42.007419183889773"/>
    <s v="photography"/>
    <x v="14"/>
    <d v="2014-01-08T06:00:00"/>
    <x v="0"/>
    <n v="2014"/>
  </r>
  <r>
    <n v="874"/>
    <x v="853"/>
    <s v="Managed discrete parallelism"/>
    <n v="40200"/>
    <n v="139468"/>
    <x v="1"/>
    <x v="545"/>
    <s v="US"/>
    <s v="USD"/>
    <n v="1271998800"/>
    <n v="1275282000"/>
    <b v="0"/>
    <b v="1"/>
    <s v="photography/photography books"/>
    <n v="347"/>
    <n v="32.002753556677376"/>
    <s v="photography"/>
    <x v="14"/>
    <d v="2010-04-23T05:00:00"/>
    <x v="0"/>
    <n v="2010"/>
  </r>
  <r>
    <n v="875"/>
    <x v="854"/>
    <s v="Implemented tangible approach"/>
    <n v="7900"/>
    <n v="5465"/>
    <x v="0"/>
    <x v="109"/>
    <s v="US"/>
    <s v="USD"/>
    <n v="1294898400"/>
    <n v="1294984800"/>
    <b v="0"/>
    <b v="0"/>
    <s v="music/rock"/>
    <n v="69"/>
    <n v="81.567164179104481"/>
    <s v="music"/>
    <x v="1"/>
    <d v="2011-01-13T06:00:00"/>
    <x v="0"/>
    <n v="2011"/>
  </r>
  <r>
    <n v="876"/>
    <x v="855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n v="25"/>
    <n v="37.035087719298247"/>
    <s v="photography"/>
    <x v="14"/>
    <d v="2019-06-08T05:00:00"/>
    <x v="0"/>
    <n v="2019"/>
  </r>
  <r>
    <n v="877"/>
    <x v="856"/>
    <s v="Multi-lateral uniform collaboration"/>
    <n v="163600"/>
    <n v="126628"/>
    <x v="0"/>
    <x v="546"/>
    <s v="US"/>
    <s v="USD"/>
    <n v="1469509200"/>
    <n v="1469595600"/>
    <b v="0"/>
    <b v="0"/>
    <s v="food/food trucks"/>
    <n v="77"/>
    <n v="103.033360455655"/>
    <s v="food"/>
    <x v="0"/>
    <d v="2016-07-26T05:00:00"/>
    <x v="0"/>
    <n v="2016"/>
  </r>
  <r>
    <n v="878"/>
    <x v="857"/>
    <s v="Enterprise-wide foreground paradigm"/>
    <n v="2700"/>
    <n v="1012"/>
    <x v="0"/>
    <x v="65"/>
    <s v="IT"/>
    <s v="EUR"/>
    <n v="1579068000"/>
    <n v="1581141600"/>
    <b v="0"/>
    <b v="0"/>
    <s v="music/metal"/>
    <n v="37"/>
    <n v="84.333333333333329"/>
    <s v="music"/>
    <x v="16"/>
    <d v="2020-01-15T06:00:00"/>
    <x v="0"/>
    <n v="2020"/>
  </r>
  <r>
    <n v="879"/>
    <x v="858"/>
    <s v="Stand-alone incremental parallelism"/>
    <n v="1000"/>
    <n v="5438"/>
    <x v="1"/>
    <x v="4"/>
    <s v="US"/>
    <s v="USD"/>
    <n v="1487743200"/>
    <n v="1488520800"/>
    <b v="0"/>
    <b v="0"/>
    <s v="publishing/nonfiction"/>
    <n v="544"/>
    <n v="102.60377358490567"/>
    <s v="publishing"/>
    <x v="9"/>
    <d v="2017-02-22T06:00:00"/>
    <x v="0"/>
    <n v="2017"/>
  </r>
  <r>
    <n v="880"/>
    <x v="859"/>
    <s v="Persevering 5thgeneration throughput"/>
    <n v="84500"/>
    <n v="193101"/>
    <x v="1"/>
    <x v="547"/>
    <s v="US"/>
    <s v="USD"/>
    <n v="1563685200"/>
    <n v="1563858000"/>
    <b v="0"/>
    <b v="0"/>
    <s v="music/electric music"/>
    <n v="229"/>
    <n v="79.992129246064621"/>
    <s v="music"/>
    <x v="5"/>
    <d v="2019-07-21T05:00:00"/>
    <x v="0"/>
    <n v="2019"/>
  </r>
  <r>
    <n v="881"/>
    <x v="860"/>
    <s v="Implemented object-oriented synergy"/>
    <n v="81300"/>
    <n v="31665"/>
    <x v="0"/>
    <x v="15"/>
    <s v="US"/>
    <s v="USD"/>
    <n v="1436418000"/>
    <n v="1438923600"/>
    <b v="0"/>
    <b v="1"/>
    <s v="theater/plays"/>
    <n v="39"/>
    <n v="70.055309734513273"/>
    <s v="theater"/>
    <x v="3"/>
    <d v="2015-07-09T05:00:00"/>
    <x v="0"/>
    <n v="2015"/>
  </r>
  <r>
    <n v="882"/>
    <x v="861"/>
    <s v="Balanced demand-driven definition"/>
    <n v="800"/>
    <n v="2960"/>
    <x v="1"/>
    <x v="175"/>
    <s v="US"/>
    <s v="USD"/>
    <n v="1421820000"/>
    <n v="1422165600"/>
    <b v="0"/>
    <b v="0"/>
    <s v="theater/plays"/>
    <n v="370"/>
    <n v="37"/>
    <s v="theater"/>
    <x v="3"/>
    <d v="2015-01-21T06:00:00"/>
    <x v="0"/>
    <n v="2015"/>
  </r>
  <r>
    <n v="883"/>
    <x v="862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n v="238"/>
    <n v="41.911917098445599"/>
    <s v="film &amp; video"/>
    <x v="12"/>
    <d v="2010-05-25T05:00:00"/>
    <x v="0"/>
    <n v="2010"/>
  </r>
  <r>
    <n v="884"/>
    <x v="863"/>
    <s v="Horizontal secondary interface"/>
    <n v="170800"/>
    <n v="109374"/>
    <x v="0"/>
    <x v="549"/>
    <s v="US"/>
    <s v="USD"/>
    <n v="1399179600"/>
    <n v="1399352400"/>
    <b v="0"/>
    <b v="1"/>
    <s v="theater/plays"/>
    <n v="64"/>
    <n v="57.992576882290564"/>
    <s v="theater"/>
    <x v="3"/>
    <d v="2014-05-04T05:00:00"/>
    <x v="0"/>
    <n v="2014"/>
  </r>
  <r>
    <n v="885"/>
    <x v="864"/>
    <s v="Virtual analyzing collaboration"/>
    <n v="1800"/>
    <n v="2129"/>
    <x v="1"/>
    <x v="550"/>
    <s v="US"/>
    <s v="USD"/>
    <n v="1275800400"/>
    <n v="1279083600"/>
    <b v="0"/>
    <b v="0"/>
    <s v="theater/plays"/>
    <n v="118"/>
    <n v="40.942307692307693"/>
    <s v="theater"/>
    <x v="3"/>
    <d v="2010-06-06T05:00:00"/>
    <x v="0"/>
    <n v="2010"/>
  </r>
  <r>
    <n v="886"/>
    <x v="865"/>
    <s v="Multi-tiered explicit focus group"/>
    <n v="150600"/>
    <n v="127745"/>
    <x v="0"/>
    <x v="551"/>
    <s v="US"/>
    <s v="USD"/>
    <n v="1282798800"/>
    <n v="1284354000"/>
    <b v="0"/>
    <b v="0"/>
    <s v="music/indie rock"/>
    <n v="85"/>
    <n v="69.9972602739726"/>
    <s v="music"/>
    <x v="7"/>
    <d v="2010-08-26T05:00:00"/>
    <x v="0"/>
    <n v="2010"/>
  </r>
  <r>
    <n v="887"/>
    <x v="866"/>
    <s v="Multi-layered systematic knowledgebase"/>
    <n v="7800"/>
    <n v="2289"/>
    <x v="0"/>
    <x v="249"/>
    <s v="US"/>
    <s v="USD"/>
    <n v="1437109200"/>
    <n v="1441170000"/>
    <b v="0"/>
    <b v="1"/>
    <s v="theater/plays"/>
    <n v="29"/>
    <n v="73.838709677419359"/>
    <s v="theater"/>
    <x v="3"/>
    <d v="2015-07-17T05:00:00"/>
    <x v="0"/>
    <n v="2015"/>
  </r>
  <r>
    <n v="888"/>
    <x v="867"/>
    <s v="Reverse-engineered uniform knowledge user"/>
    <n v="5800"/>
    <n v="12174"/>
    <x v="1"/>
    <x v="552"/>
    <s v="US"/>
    <s v="USD"/>
    <n v="1491886800"/>
    <n v="1493528400"/>
    <b v="0"/>
    <b v="0"/>
    <s v="theater/plays"/>
    <n v="210"/>
    <n v="41.979310344827589"/>
    <s v="theater"/>
    <x v="3"/>
    <d v="2017-04-11T05:00:00"/>
    <x v="0"/>
    <n v="2017"/>
  </r>
  <r>
    <n v="889"/>
    <x v="868"/>
    <s v="Secured dynamic capacity"/>
    <n v="5600"/>
    <n v="9508"/>
    <x v="1"/>
    <x v="393"/>
    <s v="US"/>
    <s v="USD"/>
    <n v="1394600400"/>
    <n v="1395205200"/>
    <b v="0"/>
    <b v="1"/>
    <s v="music/electric music"/>
    <n v="170"/>
    <n v="77.93442622950819"/>
    <s v="music"/>
    <x v="5"/>
    <d v="2014-03-12T05:00:00"/>
    <x v="0"/>
    <n v="2014"/>
  </r>
  <r>
    <n v="890"/>
    <x v="869"/>
    <s v="Devolved foreground throughput"/>
    <n v="134400"/>
    <n v="155849"/>
    <x v="1"/>
    <x v="553"/>
    <s v="US"/>
    <s v="USD"/>
    <n v="1561352400"/>
    <n v="1561438800"/>
    <b v="0"/>
    <b v="0"/>
    <s v="music/indie rock"/>
    <n v="116"/>
    <n v="106.01972789115646"/>
    <s v="music"/>
    <x v="7"/>
    <d v="2019-06-24T05:00:00"/>
    <x v="0"/>
    <n v="2019"/>
  </r>
  <r>
    <n v="891"/>
    <x v="870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n v="259"/>
    <n v="47.018181818181816"/>
    <s v="film &amp; video"/>
    <x v="4"/>
    <d v="2011-12-03T06:00:00"/>
    <x v="0"/>
    <n v="2011"/>
  </r>
  <r>
    <n v="892"/>
    <x v="871"/>
    <s v="Realigned discrete structure"/>
    <n v="6000"/>
    <n v="13835"/>
    <x v="1"/>
    <x v="554"/>
    <s v="US"/>
    <s v="USD"/>
    <n v="1274418000"/>
    <n v="1277960400"/>
    <b v="0"/>
    <b v="0"/>
    <s v="publishing/translations"/>
    <n v="231"/>
    <n v="76.016483516483518"/>
    <s v="publishing"/>
    <x v="18"/>
    <d v="2010-05-21T05:00:00"/>
    <x v="0"/>
    <n v="2010"/>
  </r>
  <r>
    <n v="893"/>
    <x v="872"/>
    <s v="Progressive grid-enabled website"/>
    <n v="8400"/>
    <n v="10770"/>
    <x v="1"/>
    <x v="134"/>
    <s v="IT"/>
    <s v="EUR"/>
    <n v="1434344400"/>
    <n v="1434690000"/>
    <b v="0"/>
    <b v="1"/>
    <s v="film &amp; video/documentary"/>
    <n v="128"/>
    <n v="54.120603015075375"/>
    <s v="film &amp; video"/>
    <x v="4"/>
    <d v="2015-06-15T05:00:00"/>
    <x v="0"/>
    <n v="2015"/>
  </r>
  <r>
    <n v="894"/>
    <x v="873"/>
    <s v="Organic cohesive neural-net"/>
    <n v="1700"/>
    <n v="3208"/>
    <x v="1"/>
    <x v="75"/>
    <s v="GB"/>
    <s v="GBP"/>
    <n v="1373518800"/>
    <n v="1376110800"/>
    <b v="0"/>
    <b v="1"/>
    <s v="film &amp; video/television"/>
    <n v="189"/>
    <n v="57.285714285714285"/>
    <s v="film &amp; video"/>
    <x v="19"/>
    <d v="2013-07-11T05:00:00"/>
    <x v="0"/>
    <n v="2013"/>
  </r>
  <r>
    <n v="895"/>
    <x v="874"/>
    <s v="Integrated demand-driven info-mediaries"/>
    <n v="159800"/>
    <n v="11108"/>
    <x v="0"/>
    <x v="37"/>
    <s v="US"/>
    <s v="USD"/>
    <n v="1517637600"/>
    <n v="1518415200"/>
    <b v="0"/>
    <b v="0"/>
    <s v="theater/plays"/>
    <n v="7"/>
    <n v="103.81308411214954"/>
    <s v="theater"/>
    <x v="3"/>
    <d v="2018-02-03T06:00:00"/>
    <x v="0"/>
    <n v="2018"/>
  </r>
  <r>
    <n v="896"/>
    <x v="875"/>
    <s v="Reverse-engineered client-server extranet"/>
    <n v="19800"/>
    <n v="153338"/>
    <x v="1"/>
    <x v="555"/>
    <s v="AU"/>
    <s v="AUD"/>
    <n v="1310619600"/>
    <n v="1310878800"/>
    <b v="0"/>
    <b v="1"/>
    <s v="food/food trucks"/>
    <n v="774"/>
    <n v="105.02602739726028"/>
    <s v="food"/>
    <x v="0"/>
    <d v="2011-07-14T05:00:00"/>
    <x v="0"/>
    <n v="2011"/>
  </r>
  <r>
    <n v="897"/>
    <x v="876"/>
    <s v="Organized discrete encoding"/>
    <n v="8800"/>
    <n v="2437"/>
    <x v="0"/>
    <x v="11"/>
    <s v="US"/>
    <s v="USD"/>
    <n v="1556427600"/>
    <n v="1556600400"/>
    <b v="0"/>
    <b v="0"/>
    <s v="theater/plays"/>
    <n v="28"/>
    <n v="90.259259259259252"/>
    <s v="theater"/>
    <x v="3"/>
    <d v="2019-04-28T05:00:00"/>
    <x v="0"/>
    <n v="2019"/>
  </r>
  <r>
    <n v="898"/>
    <x v="877"/>
    <s v="Balanced regional flexibility"/>
    <n v="179100"/>
    <n v="93991"/>
    <x v="0"/>
    <x v="556"/>
    <s v="US"/>
    <s v="USD"/>
    <n v="1576476000"/>
    <n v="1576994400"/>
    <b v="0"/>
    <b v="0"/>
    <s v="film &amp; video/documentary"/>
    <n v="52"/>
    <n v="76.978705978705975"/>
    <s v="film &amp; video"/>
    <x v="4"/>
    <d v="2019-12-16T06:00:00"/>
    <x v="0"/>
    <n v="2019"/>
  </r>
  <r>
    <n v="899"/>
    <x v="878"/>
    <s v="Implemented multimedia time-frame"/>
    <n v="3100"/>
    <n v="12620"/>
    <x v="1"/>
    <x v="300"/>
    <s v="CH"/>
    <s v="CHF"/>
    <n v="1381122000"/>
    <n v="1382677200"/>
    <b v="0"/>
    <b v="0"/>
    <s v="music/jazz"/>
    <n v="407"/>
    <n v="102.60162601626017"/>
    <s v="music"/>
    <x v="17"/>
    <d v="2013-10-07T05:00:00"/>
    <x v="0"/>
    <n v="2013"/>
  </r>
  <r>
    <n v="900"/>
    <x v="879"/>
    <s v="Enhanced uniform service-desk"/>
    <n v="100"/>
    <n v="2"/>
    <x v="0"/>
    <x v="49"/>
    <s v="US"/>
    <s v="USD"/>
    <n v="1411102800"/>
    <n v="1411189200"/>
    <b v="0"/>
    <b v="1"/>
    <s v="technology/web"/>
    <n v="2"/>
    <n v="2"/>
    <s v="technology"/>
    <x v="2"/>
    <d v="2014-09-19T05:00:00"/>
    <x v="0"/>
    <n v="2014"/>
  </r>
  <r>
    <n v="901"/>
    <x v="880"/>
    <s v="Versatile bottom-line definition"/>
    <n v="5600"/>
    <n v="8746"/>
    <x v="1"/>
    <x v="122"/>
    <s v="US"/>
    <s v="USD"/>
    <n v="1531803600"/>
    <n v="1534654800"/>
    <b v="0"/>
    <b v="1"/>
    <s v="music/rock"/>
    <n v="156"/>
    <n v="55.0062893081761"/>
    <s v="music"/>
    <x v="1"/>
    <d v="2018-07-17T05:00:00"/>
    <x v="0"/>
    <n v="2018"/>
  </r>
  <r>
    <n v="902"/>
    <x v="881"/>
    <s v="Integrated bifurcated software"/>
    <n v="1400"/>
    <n v="3534"/>
    <x v="1"/>
    <x v="460"/>
    <s v="US"/>
    <s v="USD"/>
    <n v="1454133600"/>
    <n v="1457762400"/>
    <b v="0"/>
    <b v="0"/>
    <s v="technology/web"/>
    <n v="252"/>
    <n v="32.127272727272725"/>
    <s v="technology"/>
    <x v="2"/>
    <d v="2016-01-30T06:00:00"/>
    <x v="0"/>
    <n v="2016"/>
  </r>
  <r>
    <n v="903"/>
    <x v="882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n v="2"/>
    <n v="50.642857142857146"/>
    <s v="publishing"/>
    <x v="9"/>
    <d v="2012-05-05T05:00:00"/>
    <x v="0"/>
    <n v="2012"/>
  </r>
  <r>
    <n v="904"/>
    <x v="883"/>
    <s v="Digitized foreground array"/>
    <n v="6500"/>
    <n v="795"/>
    <x v="0"/>
    <x v="36"/>
    <s v="US"/>
    <s v="USD"/>
    <n v="1349326800"/>
    <n v="1349672400"/>
    <b v="0"/>
    <b v="0"/>
    <s v="publishing/radio &amp; podcasts"/>
    <n v="12"/>
    <n v="49.6875"/>
    <s v="publishing"/>
    <x v="15"/>
    <d v="2012-10-04T05:00:00"/>
    <x v="0"/>
    <n v="2012"/>
  </r>
  <r>
    <n v="905"/>
    <x v="884"/>
    <s v="Re-engineered clear-thinking project"/>
    <n v="7900"/>
    <n v="12955"/>
    <x v="1"/>
    <x v="64"/>
    <s v="US"/>
    <s v="USD"/>
    <n v="1379566800"/>
    <n v="1379826000"/>
    <b v="0"/>
    <b v="0"/>
    <s v="theater/plays"/>
    <n v="164"/>
    <n v="54.894067796610166"/>
    <s v="theater"/>
    <x v="3"/>
    <d v="2013-09-19T05:00:00"/>
    <x v="0"/>
    <n v="2013"/>
  </r>
  <r>
    <n v="906"/>
    <x v="885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n v="163"/>
    <n v="46.931937172774866"/>
    <s v="film &amp; video"/>
    <x v="4"/>
    <d v="2017-05-13T05:00:00"/>
    <x v="0"/>
    <n v="2017"/>
  </r>
  <r>
    <n v="907"/>
    <x v="886"/>
    <s v="Quality-focused asymmetric adapter"/>
    <n v="9100"/>
    <n v="1843"/>
    <x v="0"/>
    <x v="142"/>
    <s v="US"/>
    <s v="USD"/>
    <n v="1303880400"/>
    <n v="1304485200"/>
    <b v="0"/>
    <b v="0"/>
    <s v="theater/plays"/>
    <n v="20"/>
    <n v="44.951219512195124"/>
    <s v="theater"/>
    <x v="3"/>
    <d v="2011-04-27T05:00:00"/>
    <x v="0"/>
    <n v="2011"/>
  </r>
  <r>
    <n v="908"/>
    <x v="887"/>
    <s v="Networked intangible help-desk"/>
    <n v="38200"/>
    <n v="121950"/>
    <x v="1"/>
    <x v="557"/>
    <s v="US"/>
    <s v="USD"/>
    <n v="1335934800"/>
    <n v="1336885200"/>
    <b v="0"/>
    <b v="0"/>
    <s v="games/video games"/>
    <n v="319"/>
    <n v="30.99898322318251"/>
    <s v="games"/>
    <x v="11"/>
    <d v="2012-05-02T05:00:00"/>
    <x v="0"/>
    <n v="2012"/>
  </r>
  <r>
    <n v="909"/>
    <x v="888"/>
    <s v="Synchronized attitude-oriented frame"/>
    <n v="1800"/>
    <n v="8621"/>
    <x v="1"/>
    <x v="175"/>
    <s v="CA"/>
    <s v="CAD"/>
    <n v="1528088400"/>
    <n v="1530421200"/>
    <b v="0"/>
    <b v="1"/>
    <s v="theater/plays"/>
    <n v="479"/>
    <n v="107.7625"/>
    <s v="theater"/>
    <x v="3"/>
    <d v="2018-06-04T05:00:00"/>
    <x v="0"/>
    <n v="2018"/>
  </r>
  <r>
    <n v="910"/>
    <x v="889"/>
    <s v="Proactive incremental architecture"/>
    <n v="154500"/>
    <n v="30215"/>
    <x v="3"/>
    <x v="102"/>
    <s v="US"/>
    <s v="USD"/>
    <n v="1421906400"/>
    <n v="1421992800"/>
    <b v="0"/>
    <b v="0"/>
    <s v="theater/plays"/>
    <n v="20"/>
    <n v="102.07770270270271"/>
    <s v="theater"/>
    <x v="3"/>
    <d v="2015-01-22T06:00:00"/>
    <x v="0"/>
    <n v="2015"/>
  </r>
  <r>
    <n v="911"/>
    <x v="890"/>
    <s v="Cloned responsive standardization"/>
    <n v="5800"/>
    <n v="11539"/>
    <x v="1"/>
    <x v="558"/>
    <s v="US"/>
    <s v="USD"/>
    <n v="1568005200"/>
    <n v="1568178000"/>
    <b v="1"/>
    <b v="0"/>
    <s v="technology/web"/>
    <n v="199"/>
    <n v="24.976190476190474"/>
    <s v="technology"/>
    <x v="2"/>
    <d v="2019-09-09T05:00:00"/>
    <x v="0"/>
    <n v="2019"/>
  </r>
  <r>
    <n v="912"/>
    <x v="891"/>
    <s v="Reduced bifurcated pricing structure"/>
    <n v="1800"/>
    <n v="14310"/>
    <x v="1"/>
    <x v="559"/>
    <s v="US"/>
    <s v="USD"/>
    <n v="1346821200"/>
    <n v="1347944400"/>
    <b v="1"/>
    <b v="0"/>
    <s v="film &amp; video/drama"/>
    <n v="795"/>
    <n v="79.944134078212286"/>
    <s v="film &amp; video"/>
    <x v="6"/>
    <d v="2012-09-05T05:00:00"/>
    <x v="0"/>
    <n v="2012"/>
  </r>
  <r>
    <n v="913"/>
    <x v="892"/>
    <s v="Re-engineered asymmetric challenge"/>
    <n v="70200"/>
    <n v="35536"/>
    <x v="0"/>
    <x v="560"/>
    <s v="AU"/>
    <s v="AUD"/>
    <n v="1557637200"/>
    <n v="1558760400"/>
    <b v="0"/>
    <b v="0"/>
    <s v="film &amp; video/drama"/>
    <n v="51"/>
    <n v="67.946462715105156"/>
    <s v="film &amp; video"/>
    <x v="6"/>
    <d v="2019-05-12T05:00:00"/>
    <x v="0"/>
    <n v="2019"/>
  </r>
  <r>
    <n v="914"/>
    <x v="893"/>
    <s v="Diverse client-driven conglomeration"/>
    <n v="6400"/>
    <n v="3676"/>
    <x v="0"/>
    <x v="561"/>
    <s v="GB"/>
    <s v="GBP"/>
    <n v="1375592400"/>
    <n v="1376629200"/>
    <b v="0"/>
    <b v="0"/>
    <s v="theater/plays"/>
    <n v="57"/>
    <n v="26.070921985815602"/>
    <s v="theater"/>
    <x v="3"/>
    <d v="2013-08-04T05:00:00"/>
    <x v="0"/>
    <n v="2013"/>
  </r>
  <r>
    <n v="915"/>
    <x v="894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n v="156"/>
    <n v="105.0032154340836"/>
    <s v="film &amp; video"/>
    <x v="19"/>
    <d v="2017-08-29T05:00:00"/>
    <x v="0"/>
    <n v="2017"/>
  </r>
  <r>
    <n v="916"/>
    <x v="895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n v="36"/>
    <n v="25.826923076923077"/>
    <s v="photography"/>
    <x v="14"/>
    <d v="2014-12-18T06:00:00"/>
    <x v="0"/>
    <n v="2014"/>
  </r>
  <r>
    <n v="917"/>
    <x v="896"/>
    <s v="Polarized discrete product"/>
    <n v="3600"/>
    <n v="2097"/>
    <x v="2"/>
    <x v="11"/>
    <s v="GB"/>
    <s v="GBP"/>
    <n v="1309237200"/>
    <n v="1311310800"/>
    <b v="0"/>
    <b v="1"/>
    <s v="film &amp; video/shorts"/>
    <n v="58"/>
    <n v="77.666666666666671"/>
    <s v="film &amp; video"/>
    <x v="12"/>
    <d v="2011-06-28T05:00:00"/>
    <x v="0"/>
    <n v="2011"/>
  </r>
  <r>
    <n v="918"/>
    <x v="897"/>
    <s v="Seamless dynamic website"/>
    <n v="3800"/>
    <n v="9021"/>
    <x v="1"/>
    <x v="388"/>
    <s v="CH"/>
    <s v="CHF"/>
    <n v="1343365200"/>
    <n v="1344315600"/>
    <b v="0"/>
    <b v="0"/>
    <s v="publishing/radio &amp; podcasts"/>
    <n v="237"/>
    <n v="57.82692307692308"/>
    <s v="publishing"/>
    <x v="15"/>
    <d v="2012-07-27T05:00:00"/>
    <x v="0"/>
    <n v="2012"/>
  </r>
  <r>
    <n v="919"/>
    <x v="898"/>
    <s v="Extended multimedia firmware"/>
    <n v="35600"/>
    <n v="20915"/>
    <x v="0"/>
    <x v="537"/>
    <s v="AU"/>
    <s v="AUD"/>
    <n v="1507957200"/>
    <n v="1510725600"/>
    <b v="0"/>
    <b v="1"/>
    <s v="theater/plays"/>
    <n v="59"/>
    <n v="92.955555555555549"/>
    <s v="theater"/>
    <x v="3"/>
    <d v="2017-10-14T05:00:00"/>
    <x v="0"/>
    <n v="2017"/>
  </r>
  <r>
    <n v="920"/>
    <x v="899"/>
    <s v="Versatile directional project"/>
    <n v="5300"/>
    <n v="9676"/>
    <x v="1"/>
    <x v="563"/>
    <s v="US"/>
    <s v="USD"/>
    <n v="1549519200"/>
    <n v="1551247200"/>
    <b v="1"/>
    <b v="0"/>
    <s v="film &amp; video/animation"/>
    <n v="183"/>
    <n v="37.945098039215686"/>
    <s v="film &amp; video"/>
    <x v="10"/>
    <d v="2019-02-07T06:00:00"/>
    <x v="0"/>
    <n v="2019"/>
  </r>
  <r>
    <n v="921"/>
    <x v="900"/>
    <s v="Profound directional knowledge user"/>
    <n v="160400"/>
    <n v="1210"/>
    <x v="0"/>
    <x v="63"/>
    <s v="US"/>
    <s v="USD"/>
    <n v="1329026400"/>
    <n v="1330236000"/>
    <b v="0"/>
    <b v="0"/>
    <s v="technology/web"/>
    <n v="1"/>
    <n v="31.842105263157894"/>
    <s v="technology"/>
    <x v="2"/>
    <d v="2012-02-12T06:00:00"/>
    <x v="0"/>
    <n v="2012"/>
  </r>
  <r>
    <n v="922"/>
    <x v="901"/>
    <s v="Ameliorated logistical capability"/>
    <n v="51400"/>
    <n v="90440"/>
    <x v="1"/>
    <x v="564"/>
    <s v="US"/>
    <s v="USD"/>
    <n v="1544335200"/>
    <n v="1545112800"/>
    <b v="0"/>
    <b v="1"/>
    <s v="music/world music"/>
    <n v="176"/>
    <n v="40"/>
    <s v="music"/>
    <x v="21"/>
    <d v="2018-12-09T06:00:00"/>
    <x v="0"/>
    <n v="2018"/>
  </r>
  <r>
    <n v="923"/>
    <x v="902"/>
    <s v="Sharable discrete definition"/>
    <n v="1700"/>
    <n v="4044"/>
    <x v="1"/>
    <x v="174"/>
    <s v="US"/>
    <s v="USD"/>
    <n v="1279083600"/>
    <n v="1279170000"/>
    <b v="0"/>
    <b v="0"/>
    <s v="theater/plays"/>
    <n v="238"/>
    <n v="101.1"/>
    <s v="theater"/>
    <x v="3"/>
    <d v="2010-07-14T05:00:00"/>
    <x v="0"/>
    <n v="2010"/>
  </r>
  <r>
    <n v="924"/>
    <x v="903"/>
    <s v="User-friendly next generation core"/>
    <n v="39400"/>
    <n v="192292"/>
    <x v="1"/>
    <x v="565"/>
    <s v="IT"/>
    <s v="EUR"/>
    <n v="1572498000"/>
    <n v="1573452000"/>
    <b v="0"/>
    <b v="0"/>
    <s v="theater/plays"/>
    <n v="488"/>
    <n v="84.006989951944078"/>
    <s v="theater"/>
    <x v="3"/>
    <d v="2019-10-31T05:00:00"/>
    <x v="0"/>
    <n v="2019"/>
  </r>
  <r>
    <n v="925"/>
    <x v="904"/>
    <s v="Profit-focused empowering system engine"/>
    <n v="3000"/>
    <n v="6722"/>
    <x v="1"/>
    <x v="167"/>
    <s v="US"/>
    <s v="USD"/>
    <n v="1506056400"/>
    <n v="1507093200"/>
    <b v="0"/>
    <b v="0"/>
    <s v="theater/plays"/>
    <n v="224"/>
    <n v="103.41538461538461"/>
    <s v="theater"/>
    <x v="3"/>
    <d v="2017-09-22T05:00:00"/>
    <x v="0"/>
    <n v="2017"/>
  </r>
  <r>
    <n v="926"/>
    <x v="905"/>
    <s v="Synchronized cohesive encoding"/>
    <n v="8700"/>
    <n v="1577"/>
    <x v="0"/>
    <x v="27"/>
    <s v="US"/>
    <s v="USD"/>
    <n v="1463029200"/>
    <n v="1463374800"/>
    <b v="0"/>
    <b v="0"/>
    <s v="food/food trucks"/>
    <n v="18"/>
    <n v="105.13333333333334"/>
    <s v="food"/>
    <x v="0"/>
    <d v="2016-05-12T05:00:00"/>
    <x v="0"/>
    <n v="2016"/>
  </r>
  <r>
    <n v="927"/>
    <x v="906"/>
    <s v="Synergistic dynamic utilization"/>
    <n v="7200"/>
    <n v="3301"/>
    <x v="0"/>
    <x v="95"/>
    <s v="US"/>
    <s v="USD"/>
    <n v="1342069200"/>
    <n v="1344574800"/>
    <b v="0"/>
    <b v="0"/>
    <s v="theater/plays"/>
    <n v="46"/>
    <n v="89.21621621621621"/>
    <s v="theater"/>
    <x v="3"/>
    <d v="2012-07-12T05:00:00"/>
    <x v="0"/>
    <n v="2012"/>
  </r>
  <r>
    <n v="928"/>
    <x v="907"/>
    <s v="Triple-buffered bi-directional model"/>
    <n v="167400"/>
    <n v="196386"/>
    <x v="1"/>
    <x v="566"/>
    <s v="IT"/>
    <s v="EUR"/>
    <n v="1388296800"/>
    <n v="1389074400"/>
    <b v="0"/>
    <b v="0"/>
    <s v="technology/web"/>
    <n v="117"/>
    <n v="51.995234312946785"/>
    <s v="technology"/>
    <x v="2"/>
    <d v="2013-12-29T06:00:00"/>
    <x v="0"/>
    <n v="2013"/>
  </r>
  <r>
    <n v="929"/>
    <x v="908"/>
    <s v="Polarized tertiary function"/>
    <n v="5500"/>
    <n v="11952"/>
    <x v="1"/>
    <x v="229"/>
    <s v="GB"/>
    <s v="GBP"/>
    <n v="1493787600"/>
    <n v="1494997200"/>
    <b v="0"/>
    <b v="0"/>
    <s v="theater/plays"/>
    <n v="217"/>
    <n v="64.956521739130437"/>
    <s v="theater"/>
    <x v="3"/>
    <d v="2017-05-03T05:00:00"/>
    <x v="0"/>
    <n v="2017"/>
  </r>
  <r>
    <n v="930"/>
    <x v="909"/>
    <s v="Configurable fault-tolerant structure"/>
    <n v="3500"/>
    <n v="3930"/>
    <x v="1"/>
    <x v="72"/>
    <s v="US"/>
    <s v="USD"/>
    <n v="1424844000"/>
    <n v="1425448800"/>
    <b v="0"/>
    <b v="1"/>
    <s v="theater/plays"/>
    <n v="112"/>
    <n v="46.235294117647058"/>
    <s v="theater"/>
    <x v="3"/>
    <d v="2015-02-25T06:00:00"/>
    <x v="0"/>
    <n v="2015"/>
  </r>
  <r>
    <n v="931"/>
    <x v="910"/>
    <s v="Digitized 24/7 budgetary management"/>
    <n v="7900"/>
    <n v="5729"/>
    <x v="0"/>
    <x v="192"/>
    <s v="US"/>
    <s v="USD"/>
    <n v="1403931600"/>
    <n v="1404104400"/>
    <b v="0"/>
    <b v="1"/>
    <s v="theater/plays"/>
    <n v="73"/>
    <n v="51.151785714285715"/>
    <s v="theater"/>
    <x v="3"/>
    <d v="2014-06-28T05:00:00"/>
    <x v="0"/>
    <n v="2014"/>
  </r>
  <r>
    <n v="932"/>
    <x v="911"/>
    <s v="Stand-alone zero tolerance algorithm"/>
    <n v="2300"/>
    <n v="4883"/>
    <x v="1"/>
    <x v="358"/>
    <s v="US"/>
    <s v="USD"/>
    <n v="1394514000"/>
    <n v="1394773200"/>
    <b v="0"/>
    <b v="0"/>
    <s v="music/rock"/>
    <n v="212"/>
    <n v="33.909722222222221"/>
    <s v="music"/>
    <x v="1"/>
    <d v="2014-03-11T05:00:00"/>
    <x v="0"/>
    <n v="2014"/>
  </r>
  <r>
    <n v="933"/>
    <x v="912"/>
    <s v="Implemented tangible support"/>
    <n v="73000"/>
    <n v="175015"/>
    <x v="1"/>
    <x v="567"/>
    <s v="US"/>
    <s v="USD"/>
    <n v="1365397200"/>
    <n v="1366520400"/>
    <b v="0"/>
    <b v="0"/>
    <s v="theater/plays"/>
    <n v="240"/>
    <n v="92.016298633017882"/>
    <s v="theater"/>
    <x v="3"/>
    <d v="2013-04-08T05:00:00"/>
    <x v="0"/>
    <n v="2013"/>
  </r>
  <r>
    <n v="934"/>
    <x v="913"/>
    <s v="Reactive radical framework"/>
    <n v="6200"/>
    <n v="11280"/>
    <x v="1"/>
    <x v="339"/>
    <s v="US"/>
    <s v="USD"/>
    <n v="1456120800"/>
    <n v="1456639200"/>
    <b v="0"/>
    <b v="0"/>
    <s v="theater/plays"/>
    <n v="182"/>
    <n v="107.42857142857143"/>
    <s v="theater"/>
    <x v="3"/>
    <d v="2016-02-22T06:00:00"/>
    <x v="0"/>
    <n v="2016"/>
  </r>
  <r>
    <n v="935"/>
    <x v="914"/>
    <s v="Object-based full-range knowledge user"/>
    <n v="6100"/>
    <n v="10012"/>
    <x v="1"/>
    <x v="227"/>
    <s v="US"/>
    <s v="USD"/>
    <n v="1437714000"/>
    <n v="1438318800"/>
    <b v="0"/>
    <b v="0"/>
    <s v="theater/plays"/>
    <n v="164"/>
    <n v="75.848484848484844"/>
    <s v="theater"/>
    <x v="3"/>
    <d v="2015-07-24T05:00:00"/>
    <x v="0"/>
    <n v="2015"/>
  </r>
  <r>
    <n v="936"/>
    <x v="591"/>
    <s v="Enhanced composite contingency"/>
    <n v="103200"/>
    <n v="1690"/>
    <x v="0"/>
    <x v="356"/>
    <s v="US"/>
    <s v="USD"/>
    <n v="1563771600"/>
    <n v="1564030800"/>
    <b v="1"/>
    <b v="0"/>
    <s v="theater/plays"/>
    <n v="2"/>
    <n v="80.476190476190482"/>
    <s v="theater"/>
    <x v="3"/>
    <d v="2019-07-22T05:00:00"/>
    <x v="0"/>
    <n v="2019"/>
  </r>
  <r>
    <n v="937"/>
    <x v="915"/>
    <s v="Cloned fresh-thinking model"/>
    <n v="171000"/>
    <n v="84891"/>
    <x v="3"/>
    <x v="568"/>
    <s v="US"/>
    <s v="USD"/>
    <n v="1448517600"/>
    <n v="1449295200"/>
    <b v="0"/>
    <b v="0"/>
    <s v="film &amp; video/documentary"/>
    <n v="50"/>
    <n v="86.978483606557376"/>
    <s v="film &amp; video"/>
    <x v="4"/>
    <d v="2015-11-26T06:00:00"/>
    <x v="0"/>
    <n v="2015"/>
  </r>
  <r>
    <n v="938"/>
    <x v="916"/>
    <s v="Total dedicated benchmark"/>
    <n v="9200"/>
    <n v="10093"/>
    <x v="1"/>
    <x v="87"/>
    <s v="US"/>
    <s v="USD"/>
    <n v="1528779600"/>
    <n v="1531890000"/>
    <b v="0"/>
    <b v="1"/>
    <s v="publishing/fiction"/>
    <n v="110"/>
    <n v="105.13541666666667"/>
    <s v="publishing"/>
    <x v="13"/>
    <d v="2018-06-12T05:00:00"/>
    <x v="0"/>
    <n v="2018"/>
  </r>
  <r>
    <n v="939"/>
    <x v="917"/>
    <s v="Streamlined human-resource Graphic Interface"/>
    <n v="7800"/>
    <n v="3839"/>
    <x v="0"/>
    <x v="109"/>
    <s v="US"/>
    <s v="USD"/>
    <n v="1304744400"/>
    <n v="1306213200"/>
    <b v="0"/>
    <b v="1"/>
    <s v="games/video games"/>
    <n v="49"/>
    <n v="57.298507462686565"/>
    <s v="games"/>
    <x v="11"/>
    <d v="2011-05-07T05:00:00"/>
    <x v="0"/>
    <n v="2011"/>
  </r>
  <r>
    <n v="940"/>
    <x v="918"/>
    <s v="Upgradable analyzing core"/>
    <n v="9900"/>
    <n v="6161"/>
    <x v="2"/>
    <x v="569"/>
    <s v="CA"/>
    <s v="CAD"/>
    <n v="1354341600"/>
    <n v="1356242400"/>
    <b v="0"/>
    <b v="0"/>
    <s v="technology/web"/>
    <n v="62"/>
    <n v="93.348484848484844"/>
    <s v="technology"/>
    <x v="2"/>
    <d v="2012-12-01T06:00:00"/>
    <x v="0"/>
    <n v="2012"/>
  </r>
  <r>
    <n v="941"/>
    <x v="919"/>
    <s v="Profound exuding pricing structure"/>
    <n v="43000"/>
    <n v="5615"/>
    <x v="0"/>
    <x v="373"/>
    <s v="US"/>
    <s v="USD"/>
    <n v="1294552800"/>
    <n v="1297576800"/>
    <b v="1"/>
    <b v="0"/>
    <s v="theater/plays"/>
    <n v="13"/>
    <n v="71.987179487179489"/>
    <s v="theater"/>
    <x v="3"/>
    <d v="2011-01-09T06:00:00"/>
    <x v="0"/>
    <n v="2011"/>
  </r>
  <r>
    <n v="942"/>
    <x v="916"/>
    <s v="Horizontal optimizing model"/>
    <n v="9600"/>
    <n v="6205"/>
    <x v="0"/>
    <x v="109"/>
    <s v="AU"/>
    <s v="AUD"/>
    <n v="1295935200"/>
    <n v="1296194400"/>
    <b v="0"/>
    <b v="0"/>
    <s v="theater/plays"/>
    <n v="65"/>
    <n v="92.611940298507463"/>
    <s v="theater"/>
    <x v="3"/>
    <d v="2011-01-25T06:00:00"/>
    <x v="0"/>
    <n v="2011"/>
  </r>
  <r>
    <n v="943"/>
    <x v="920"/>
    <s v="Synchronized fault-tolerant algorithm"/>
    <n v="7500"/>
    <n v="11969"/>
    <x v="1"/>
    <x v="493"/>
    <s v="US"/>
    <s v="USD"/>
    <n v="1411534800"/>
    <n v="1414558800"/>
    <b v="0"/>
    <b v="0"/>
    <s v="food/food trucks"/>
    <n v="160"/>
    <n v="104.99122807017544"/>
    <s v="food"/>
    <x v="0"/>
    <d v="2014-09-24T05:00:00"/>
    <x v="0"/>
    <n v="2014"/>
  </r>
  <r>
    <n v="944"/>
    <x v="921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n v="81"/>
    <n v="30.958174904942965"/>
    <s v="photography"/>
    <x v="14"/>
    <d v="2017-02-10T06:00:00"/>
    <x v="0"/>
    <n v="2017"/>
  </r>
  <r>
    <n v="945"/>
    <x v="922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n v="32"/>
    <n v="33.001182732111175"/>
    <s v="photography"/>
    <x v="14"/>
    <d v="2012-04-05T05:00:00"/>
    <x v="0"/>
    <n v="2012"/>
  </r>
  <r>
    <n v="946"/>
    <x v="923"/>
    <s v="Public-key bandwidth-monitored intranet"/>
    <n v="153700"/>
    <n v="15238"/>
    <x v="0"/>
    <x v="483"/>
    <s v="US"/>
    <s v="USD"/>
    <n v="1308200400"/>
    <n v="1308373200"/>
    <b v="0"/>
    <b v="0"/>
    <s v="theater/plays"/>
    <n v="10"/>
    <n v="84.187845303867405"/>
    <s v="theater"/>
    <x v="3"/>
    <d v="2011-06-16T05:00:00"/>
    <x v="0"/>
    <n v="2011"/>
  </r>
  <r>
    <n v="947"/>
    <x v="924"/>
    <s v="Upgradable clear-thinking hardware"/>
    <n v="3600"/>
    <n v="961"/>
    <x v="0"/>
    <x v="171"/>
    <s v="US"/>
    <s v="USD"/>
    <n v="1411707600"/>
    <n v="1412312400"/>
    <b v="0"/>
    <b v="0"/>
    <s v="theater/plays"/>
    <n v="27"/>
    <n v="73.92307692307692"/>
    <s v="theater"/>
    <x v="3"/>
    <d v="2014-09-26T05:00:00"/>
    <x v="0"/>
    <n v="2014"/>
  </r>
  <r>
    <n v="948"/>
    <x v="925"/>
    <s v="Integrated holistic paradigm"/>
    <n v="9400"/>
    <n v="5918"/>
    <x v="3"/>
    <x v="415"/>
    <s v="US"/>
    <s v="USD"/>
    <n v="1418364000"/>
    <n v="1419228000"/>
    <b v="1"/>
    <b v="1"/>
    <s v="film &amp; video/documentary"/>
    <n v="63"/>
    <n v="36.987499999999997"/>
    <s v="film &amp; video"/>
    <x v="4"/>
    <d v="2014-12-12T06:00:00"/>
    <x v="0"/>
    <n v="2014"/>
  </r>
  <r>
    <n v="949"/>
    <x v="926"/>
    <s v="Seamless clear-thinking conglomeration"/>
    <n v="5900"/>
    <n v="9520"/>
    <x v="1"/>
    <x v="84"/>
    <s v="US"/>
    <s v="USD"/>
    <n v="1429333200"/>
    <n v="1430974800"/>
    <b v="0"/>
    <b v="0"/>
    <s v="technology/web"/>
    <n v="161"/>
    <n v="46.896551724137929"/>
    <s v="technology"/>
    <x v="2"/>
    <d v="2015-04-18T05:00:00"/>
    <x v="0"/>
    <n v="2015"/>
  </r>
  <r>
    <n v="950"/>
    <x v="927"/>
    <s v="Persistent content-based methodology"/>
    <n v="100"/>
    <n v="5"/>
    <x v="0"/>
    <x v="49"/>
    <s v="US"/>
    <s v="USD"/>
    <n v="1555390800"/>
    <n v="1555822800"/>
    <b v="0"/>
    <b v="1"/>
    <s v="theater/plays"/>
    <n v="5"/>
    <n v="5"/>
    <s v="theater"/>
    <x v="3"/>
    <d v="2019-04-16T05:00:00"/>
    <x v="0"/>
    <n v="2019"/>
  </r>
  <r>
    <n v="951"/>
    <x v="928"/>
    <s v="Re-engineered 24hour matrix"/>
    <n v="14500"/>
    <n v="159056"/>
    <x v="1"/>
    <x v="572"/>
    <s v="US"/>
    <s v="USD"/>
    <n v="1482732000"/>
    <n v="1482818400"/>
    <b v="0"/>
    <b v="1"/>
    <s v="music/rock"/>
    <n v="1097"/>
    <n v="102.02437459910199"/>
    <s v="music"/>
    <x v="1"/>
    <d v="2016-12-26T06:00:00"/>
    <x v="0"/>
    <n v="2016"/>
  </r>
  <r>
    <n v="952"/>
    <x v="929"/>
    <s v="Virtual multi-tasking core"/>
    <n v="145500"/>
    <n v="101987"/>
    <x v="3"/>
    <x v="428"/>
    <s v="US"/>
    <s v="USD"/>
    <n v="1470718800"/>
    <n v="1471928400"/>
    <b v="0"/>
    <b v="0"/>
    <s v="film &amp; video/documentary"/>
    <n v="70"/>
    <n v="45.007502206531335"/>
    <s v="film &amp; video"/>
    <x v="4"/>
    <d v="2016-08-09T05:00:00"/>
    <x v="0"/>
    <n v="2016"/>
  </r>
  <r>
    <n v="953"/>
    <x v="930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n v="60"/>
    <n v="94.285714285714292"/>
    <s v="film &amp; video"/>
    <x v="22"/>
    <d v="2015-12-20T06:00:00"/>
    <x v="0"/>
    <n v="2015"/>
  </r>
  <r>
    <n v="954"/>
    <x v="931"/>
    <s v="Enterprise-wide client-driven policy"/>
    <n v="42600"/>
    <n v="156384"/>
    <x v="1"/>
    <x v="573"/>
    <s v="AU"/>
    <s v="AUD"/>
    <n v="1348290000"/>
    <n v="1350363600"/>
    <b v="0"/>
    <b v="0"/>
    <s v="technology/web"/>
    <n v="367"/>
    <n v="101.02325581395348"/>
    <s v="technology"/>
    <x v="2"/>
    <d v="2012-09-22T05:00:00"/>
    <x v="0"/>
    <n v="2012"/>
  </r>
  <r>
    <n v="955"/>
    <x v="932"/>
    <s v="Function-based next generation emulation"/>
    <n v="700"/>
    <n v="7763"/>
    <x v="1"/>
    <x v="175"/>
    <s v="US"/>
    <s v="USD"/>
    <n v="1353823200"/>
    <n v="1353996000"/>
    <b v="0"/>
    <b v="0"/>
    <s v="theater/plays"/>
    <n v="1109"/>
    <n v="97.037499999999994"/>
    <s v="theater"/>
    <x v="3"/>
    <d v="2012-11-25T06:00:00"/>
    <x v="0"/>
    <n v="2012"/>
  </r>
  <r>
    <n v="956"/>
    <x v="933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n v="19"/>
    <n v="43.00963855421687"/>
    <s v="film &amp; video"/>
    <x v="22"/>
    <d v="2015-12-22T06:00:00"/>
    <x v="0"/>
    <n v="2015"/>
  </r>
  <r>
    <n v="957"/>
    <x v="934"/>
    <s v="Profound mission-critical function"/>
    <n v="9800"/>
    <n v="12434"/>
    <x v="1"/>
    <x v="54"/>
    <s v="US"/>
    <s v="USD"/>
    <n v="1329372000"/>
    <n v="1329631200"/>
    <b v="0"/>
    <b v="0"/>
    <s v="theater/plays"/>
    <n v="127"/>
    <n v="94.916030534351151"/>
    <s v="theater"/>
    <x v="3"/>
    <d v="2012-02-16T06:00:00"/>
    <x v="0"/>
    <n v="2012"/>
  </r>
  <r>
    <n v="958"/>
    <x v="935"/>
    <s v="De-engineered zero-defect open system"/>
    <n v="1100"/>
    <n v="8081"/>
    <x v="1"/>
    <x v="192"/>
    <s v="US"/>
    <s v="USD"/>
    <n v="1277096400"/>
    <n v="1278997200"/>
    <b v="0"/>
    <b v="0"/>
    <s v="film &amp; video/animation"/>
    <n v="735"/>
    <n v="72.151785714285708"/>
    <s v="film &amp; video"/>
    <x v="10"/>
    <d v="2010-06-21T05:00:00"/>
    <x v="0"/>
    <n v="2010"/>
  </r>
  <r>
    <n v="959"/>
    <x v="936"/>
    <s v="Operative hybrid utilization"/>
    <n v="145000"/>
    <n v="6631"/>
    <x v="0"/>
    <x v="406"/>
    <s v="US"/>
    <s v="USD"/>
    <n v="1277701200"/>
    <n v="1280120400"/>
    <b v="0"/>
    <b v="0"/>
    <s v="publishing/translations"/>
    <n v="5"/>
    <n v="51.007692307692309"/>
    <s v="publishing"/>
    <x v="18"/>
    <d v="2010-06-28T05:00:00"/>
    <x v="0"/>
    <n v="2010"/>
  </r>
  <r>
    <n v="960"/>
    <x v="937"/>
    <s v="Function-based interactive matrix"/>
    <n v="5500"/>
    <n v="4678"/>
    <x v="0"/>
    <x v="12"/>
    <s v="US"/>
    <s v="USD"/>
    <n v="1454911200"/>
    <n v="1458104400"/>
    <b v="0"/>
    <b v="0"/>
    <s v="technology/web"/>
    <n v="85"/>
    <n v="85.054545454545448"/>
    <s v="technology"/>
    <x v="2"/>
    <d v="2016-02-08T06:00:00"/>
    <x v="0"/>
    <n v="2016"/>
  </r>
  <r>
    <n v="961"/>
    <x v="938"/>
    <s v="Optimized content-based collaboration"/>
    <n v="5700"/>
    <n v="6800"/>
    <x v="1"/>
    <x v="287"/>
    <s v="US"/>
    <s v="USD"/>
    <n v="1297922400"/>
    <n v="1298268000"/>
    <b v="0"/>
    <b v="0"/>
    <s v="publishing/translations"/>
    <n v="119"/>
    <n v="43.87096774193548"/>
    <s v="publishing"/>
    <x v="18"/>
    <d v="2011-02-17T06:00:00"/>
    <x v="0"/>
    <n v="2011"/>
  </r>
  <r>
    <n v="962"/>
    <x v="939"/>
    <s v="User-centric cohesive policy"/>
    <n v="3600"/>
    <n v="10657"/>
    <x v="1"/>
    <x v="574"/>
    <s v="US"/>
    <s v="USD"/>
    <n v="1384408800"/>
    <n v="1386223200"/>
    <b v="0"/>
    <b v="0"/>
    <s v="food/food trucks"/>
    <n v="296"/>
    <n v="40.063909774436091"/>
    <s v="food"/>
    <x v="0"/>
    <d v="2013-11-14T06:00:00"/>
    <x v="0"/>
    <n v="2013"/>
  </r>
  <r>
    <n v="963"/>
    <x v="940"/>
    <s v="Ergonomic methodical hub"/>
    <n v="5900"/>
    <n v="4997"/>
    <x v="0"/>
    <x v="493"/>
    <s v="IT"/>
    <s v="EUR"/>
    <n v="1299304800"/>
    <n v="1299823200"/>
    <b v="0"/>
    <b v="1"/>
    <s v="photography/photography books"/>
    <n v="85"/>
    <n v="43.833333333333336"/>
    <s v="photography"/>
    <x v="14"/>
    <d v="2011-03-05T06:00:00"/>
    <x v="0"/>
    <n v="2011"/>
  </r>
  <r>
    <n v="964"/>
    <x v="941"/>
    <s v="Devolved disintermediate encryption"/>
    <n v="3700"/>
    <n v="13164"/>
    <x v="1"/>
    <x v="287"/>
    <s v="US"/>
    <s v="USD"/>
    <n v="1431320400"/>
    <n v="1431752400"/>
    <b v="0"/>
    <b v="0"/>
    <s v="theater/plays"/>
    <n v="356"/>
    <n v="84.92903225806451"/>
    <s v="theater"/>
    <x v="3"/>
    <d v="2015-05-11T05:00:00"/>
    <x v="0"/>
    <n v="2015"/>
  </r>
  <r>
    <n v="965"/>
    <x v="942"/>
    <s v="Phased clear-thinking policy"/>
    <n v="2200"/>
    <n v="8501"/>
    <x v="1"/>
    <x v="512"/>
    <s v="GB"/>
    <s v="GBP"/>
    <n v="1264399200"/>
    <n v="1267855200"/>
    <b v="0"/>
    <b v="0"/>
    <s v="music/rock"/>
    <n v="386"/>
    <n v="41.067632850241544"/>
    <s v="music"/>
    <x v="1"/>
    <d v="2010-01-25T06:00:00"/>
    <x v="0"/>
    <n v="2010"/>
  </r>
  <r>
    <n v="966"/>
    <x v="411"/>
    <s v="Seamless solution-oriented capacity"/>
    <n v="1700"/>
    <n v="13468"/>
    <x v="1"/>
    <x v="242"/>
    <s v="US"/>
    <s v="USD"/>
    <n v="1497502800"/>
    <n v="1497675600"/>
    <b v="0"/>
    <b v="0"/>
    <s v="theater/plays"/>
    <n v="792"/>
    <n v="54.971428571428568"/>
    <s v="theater"/>
    <x v="3"/>
    <d v="2017-06-15T05:00:00"/>
    <x v="0"/>
    <n v="2017"/>
  </r>
  <r>
    <n v="967"/>
    <x v="943"/>
    <s v="Organized human-resource attitude"/>
    <n v="88400"/>
    <n v="121138"/>
    <x v="1"/>
    <x v="575"/>
    <s v="US"/>
    <s v="USD"/>
    <n v="1333688400"/>
    <n v="1336885200"/>
    <b v="0"/>
    <b v="0"/>
    <s v="music/world music"/>
    <n v="137"/>
    <n v="77.010807374443743"/>
    <s v="music"/>
    <x v="21"/>
    <d v="2012-04-06T05:00:00"/>
    <x v="0"/>
    <n v="2012"/>
  </r>
  <r>
    <n v="968"/>
    <x v="944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n v="338"/>
    <n v="71.201754385964918"/>
    <s v="food"/>
    <x v="0"/>
    <d v="2011-01-01T06:00:00"/>
    <x v="0"/>
    <n v="2011"/>
  </r>
  <r>
    <n v="969"/>
    <x v="945"/>
    <s v="Multi-lateral radical solution"/>
    <n v="7900"/>
    <n v="8550"/>
    <x v="1"/>
    <x v="576"/>
    <s v="US"/>
    <s v="USD"/>
    <n v="1576994400"/>
    <n v="1577599200"/>
    <b v="0"/>
    <b v="0"/>
    <s v="theater/plays"/>
    <n v="108"/>
    <n v="91.935483870967744"/>
    <s v="theater"/>
    <x v="3"/>
    <d v="2019-12-22T06:00:00"/>
    <x v="0"/>
    <n v="2019"/>
  </r>
  <r>
    <n v="970"/>
    <x v="946"/>
    <s v="Inverse context-sensitive info-mediaries"/>
    <n v="94900"/>
    <n v="57659"/>
    <x v="0"/>
    <x v="577"/>
    <s v="US"/>
    <s v="USD"/>
    <n v="1304917200"/>
    <n v="1305003600"/>
    <b v="0"/>
    <b v="0"/>
    <s v="theater/plays"/>
    <n v="61"/>
    <n v="97.069023569023571"/>
    <s v="theater"/>
    <x v="3"/>
    <d v="2011-05-09T05:00:00"/>
    <x v="0"/>
    <n v="2011"/>
  </r>
  <r>
    <n v="971"/>
    <x v="947"/>
    <s v="Versatile neutral workforce"/>
    <n v="5100"/>
    <n v="1414"/>
    <x v="0"/>
    <x v="3"/>
    <s v="US"/>
    <s v="USD"/>
    <n v="1381208400"/>
    <n v="1381726800"/>
    <b v="0"/>
    <b v="0"/>
    <s v="film &amp; video/television"/>
    <n v="28"/>
    <n v="58.916666666666664"/>
    <s v="film &amp; video"/>
    <x v="19"/>
    <d v="2013-10-08T05:00:00"/>
    <x v="0"/>
    <n v="2013"/>
  </r>
  <r>
    <n v="972"/>
    <x v="948"/>
    <s v="Multi-tiered systematic knowledge user"/>
    <n v="42700"/>
    <n v="97524"/>
    <x v="1"/>
    <x v="578"/>
    <s v="US"/>
    <s v="USD"/>
    <n v="1401685200"/>
    <n v="1402462800"/>
    <b v="0"/>
    <b v="1"/>
    <s v="technology/web"/>
    <n v="228"/>
    <n v="58.015466983938133"/>
    <s v="technology"/>
    <x v="2"/>
    <d v="2014-06-02T05:00:00"/>
    <x v="0"/>
    <n v="2014"/>
  </r>
  <r>
    <n v="973"/>
    <x v="949"/>
    <s v="Programmable multi-state algorithm"/>
    <n v="121100"/>
    <n v="26176"/>
    <x v="0"/>
    <x v="526"/>
    <s v="US"/>
    <s v="USD"/>
    <n v="1291960800"/>
    <n v="1292133600"/>
    <b v="0"/>
    <b v="1"/>
    <s v="theater/plays"/>
    <n v="22"/>
    <n v="103.87301587301587"/>
    <s v="theater"/>
    <x v="3"/>
    <d v="2010-12-10T06:00:00"/>
    <x v="0"/>
    <n v="2010"/>
  </r>
  <r>
    <n v="974"/>
    <x v="950"/>
    <s v="Multi-channeled reciprocal interface"/>
    <n v="800"/>
    <n v="2991"/>
    <x v="1"/>
    <x v="235"/>
    <s v="US"/>
    <s v="USD"/>
    <n v="1368853200"/>
    <n v="1368939600"/>
    <b v="0"/>
    <b v="0"/>
    <s v="music/indie rock"/>
    <n v="374"/>
    <n v="93.46875"/>
    <s v="music"/>
    <x v="7"/>
    <d v="2013-05-18T05:00:00"/>
    <x v="0"/>
    <n v="2013"/>
  </r>
  <r>
    <n v="975"/>
    <x v="951"/>
    <s v="Right-sized maximized migration"/>
    <n v="5400"/>
    <n v="8366"/>
    <x v="1"/>
    <x v="18"/>
    <s v="US"/>
    <s v="USD"/>
    <n v="1448776800"/>
    <n v="1452146400"/>
    <b v="0"/>
    <b v="1"/>
    <s v="theater/plays"/>
    <n v="155"/>
    <n v="61.970370370370368"/>
    <s v="theater"/>
    <x v="3"/>
    <d v="2015-11-29T06:00:00"/>
    <x v="0"/>
    <n v="2015"/>
  </r>
  <r>
    <n v="976"/>
    <x v="952"/>
    <s v="Self-enabling value-added artificial intelligence"/>
    <n v="4000"/>
    <n v="12886"/>
    <x v="1"/>
    <x v="382"/>
    <s v="US"/>
    <s v="USD"/>
    <n v="1296194400"/>
    <n v="1296712800"/>
    <b v="0"/>
    <b v="1"/>
    <s v="theater/plays"/>
    <n v="322"/>
    <n v="92.042857142857144"/>
    <s v="theater"/>
    <x v="3"/>
    <d v="2011-01-28T06:00:00"/>
    <x v="0"/>
    <n v="2011"/>
  </r>
  <r>
    <n v="977"/>
    <x v="597"/>
    <s v="Vision-oriented interactive solution"/>
    <n v="7000"/>
    <n v="5177"/>
    <x v="0"/>
    <x v="109"/>
    <s v="US"/>
    <s v="USD"/>
    <n v="1517983200"/>
    <n v="1520748000"/>
    <b v="0"/>
    <b v="0"/>
    <s v="food/food trucks"/>
    <n v="74"/>
    <n v="77.268656716417908"/>
    <s v="food"/>
    <x v="0"/>
    <d v="2018-02-07T06:00:00"/>
    <x v="0"/>
    <n v="2018"/>
  </r>
  <r>
    <n v="978"/>
    <x v="953"/>
    <s v="Fundamental user-facing productivity"/>
    <n v="1000"/>
    <n v="8641"/>
    <x v="1"/>
    <x v="45"/>
    <s v="US"/>
    <s v="USD"/>
    <n v="1478930400"/>
    <n v="1480831200"/>
    <b v="0"/>
    <b v="0"/>
    <s v="games/video games"/>
    <n v="864"/>
    <n v="93.923913043478265"/>
    <s v="games"/>
    <x v="11"/>
    <d v="2016-11-12T06:00:00"/>
    <x v="0"/>
    <n v="2016"/>
  </r>
  <r>
    <n v="979"/>
    <x v="954"/>
    <s v="Innovative well-modulated capability"/>
    <n v="60200"/>
    <n v="86244"/>
    <x v="1"/>
    <x v="579"/>
    <s v="GB"/>
    <s v="GBP"/>
    <n v="1426395600"/>
    <n v="1426914000"/>
    <b v="0"/>
    <b v="0"/>
    <s v="theater/plays"/>
    <n v="143"/>
    <n v="84.969458128078813"/>
    <s v="theater"/>
    <x v="3"/>
    <d v="2015-03-15T05:00:00"/>
    <x v="0"/>
    <n v="2015"/>
  </r>
  <r>
    <n v="980"/>
    <x v="955"/>
    <s v="Universal fault-tolerant orchestration"/>
    <n v="195200"/>
    <n v="78630"/>
    <x v="0"/>
    <x v="580"/>
    <s v="US"/>
    <s v="USD"/>
    <n v="1446181200"/>
    <n v="1446616800"/>
    <b v="1"/>
    <b v="0"/>
    <s v="publishing/nonfiction"/>
    <n v="40"/>
    <n v="105.97035040431267"/>
    <s v="publishing"/>
    <x v="9"/>
    <d v="2015-10-30T05:00:00"/>
    <x v="0"/>
    <n v="2015"/>
  </r>
  <r>
    <n v="981"/>
    <x v="956"/>
    <s v="Grass-roots executive synergy"/>
    <n v="6700"/>
    <n v="11941"/>
    <x v="1"/>
    <x v="581"/>
    <s v="US"/>
    <s v="USD"/>
    <n v="1514181600"/>
    <n v="1517032800"/>
    <b v="0"/>
    <b v="0"/>
    <s v="technology/web"/>
    <n v="178"/>
    <n v="36.969040247678016"/>
    <s v="technology"/>
    <x v="2"/>
    <d v="2017-12-25T06:00:00"/>
    <x v="0"/>
    <n v="2017"/>
  </r>
  <r>
    <n v="982"/>
    <x v="957"/>
    <s v="Multi-layered optimal application"/>
    <n v="7200"/>
    <n v="6115"/>
    <x v="0"/>
    <x v="51"/>
    <s v="US"/>
    <s v="USD"/>
    <n v="1311051600"/>
    <n v="1311224400"/>
    <b v="0"/>
    <b v="1"/>
    <s v="film &amp; video/documentary"/>
    <n v="85"/>
    <n v="81.533333333333331"/>
    <s v="film &amp; video"/>
    <x v="4"/>
    <d v="2011-07-19T05:00:00"/>
    <x v="0"/>
    <n v="2011"/>
  </r>
  <r>
    <n v="983"/>
    <x v="958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n v="146"/>
    <n v="80.999140154772135"/>
    <s v="film &amp; video"/>
    <x v="4"/>
    <d v="2019-08-04T05:00:00"/>
    <x v="0"/>
    <n v="2019"/>
  </r>
  <r>
    <n v="984"/>
    <x v="959"/>
    <s v="Exclusive system-worthy Graphic Interface"/>
    <n v="6500"/>
    <n v="9910"/>
    <x v="1"/>
    <x v="345"/>
    <s v="US"/>
    <s v="USD"/>
    <n v="1567918800"/>
    <n v="1570165200"/>
    <b v="0"/>
    <b v="0"/>
    <s v="theater/plays"/>
    <n v="152"/>
    <n v="26.010498687664043"/>
    <s v="theater"/>
    <x v="3"/>
    <d v="2019-09-08T05:00:00"/>
    <x v="0"/>
    <n v="2019"/>
  </r>
  <r>
    <n v="985"/>
    <x v="960"/>
    <s v="Enhanced optimal ability"/>
    <n v="170600"/>
    <n v="114523"/>
    <x v="0"/>
    <x v="583"/>
    <s v="US"/>
    <s v="USD"/>
    <n v="1386309600"/>
    <n v="1388556000"/>
    <b v="0"/>
    <b v="1"/>
    <s v="music/rock"/>
    <n v="67"/>
    <n v="25.998410896708286"/>
    <s v="music"/>
    <x v="1"/>
    <d v="2013-12-06T06:00:00"/>
    <x v="0"/>
    <n v="2013"/>
  </r>
  <r>
    <n v="986"/>
    <x v="961"/>
    <s v="Optional zero administration neural-net"/>
    <n v="7800"/>
    <n v="3144"/>
    <x v="0"/>
    <x v="45"/>
    <s v="US"/>
    <s v="USD"/>
    <n v="1301979600"/>
    <n v="1303189200"/>
    <b v="0"/>
    <b v="0"/>
    <s v="music/rock"/>
    <n v="40"/>
    <n v="34.173913043478258"/>
    <s v="music"/>
    <x v="1"/>
    <d v="2011-04-05T05:00:00"/>
    <x v="0"/>
    <n v="2011"/>
  </r>
  <r>
    <n v="987"/>
    <x v="962"/>
    <s v="Ameliorated foreground focus group"/>
    <n v="6200"/>
    <n v="13441"/>
    <x v="1"/>
    <x v="584"/>
    <s v="US"/>
    <s v="USD"/>
    <n v="1493269200"/>
    <n v="1494478800"/>
    <b v="0"/>
    <b v="0"/>
    <s v="film &amp; video/documentary"/>
    <n v="217"/>
    <n v="28.002083333333335"/>
    <s v="film &amp; video"/>
    <x v="4"/>
    <d v="2017-04-27T05:00:00"/>
    <x v="0"/>
    <n v="2017"/>
  </r>
  <r>
    <n v="988"/>
    <x v="963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n v="52"/>
    <n v="76.546875"/>
    <s v="publishing"/>
    <x v="15"/>
    <d v="2016-11-12T06:00:00"/>
    <x v="0"/>
    <n v="2016"/>
  </r>
  <r>
    <n v="989"/>
    <x v="964"/>
    <s v="Versatile dedicated migration"/>
    <n v="2400"/>
    <n v="11990"/>
    <x v="1"/>
    <x v="31"/>
    <s v="US"/>
    <s v="USD"/>
    <n v="1555390800"/>
    <n v="1555822800"/>
    <b v="0"/>
    <b v="0"/>
    <s v="publishing/translations"/>
    <n v="500"/>
    <n v="53.053097345132741"/>
    <s v="publishing"/>
    <x v="18"/>
    <d v="2019-04-16T05:00:00"/>
    <x v="0"/>
    <n v="2019"/>
  </r>
  <r>
    <n v="990"/>
    <x v="965"/>
    <s v="Devolved foreground customer loyalty"/>
    <n v="7800"/>
    <n v="6839"/>
    <x v="0"/>
    <x v="251"/>
    <s v="US"/>
    <s v="USD"/>
    <n v="1456984800"/>
    <n v="1458882000"/>
    <b v="0"/>
    <b v="1"/>
    <s v="film &amp; video/drama"/>
    <n v="88"/>
    <n v="106.859375"/>
    <s v="film &amp; video"/>
    <x v="6"/>
    <d v="2016-03-03T06:00:00"/>
    <x v="0"/>
    <n v="2016"/>
  </r>
  <r>
    <n v="991"/>
    <x v="509"/>
    <s v="Reduced reciprocal focus group"/>
    <n v="9800"/>
    <n v="11091"/>
    <x v="1"/>
    <x v="585"/>
    <s v="US"/>
    <s v="USD"/>
    <n v="1411621200"/>
    <n v="1411966800"/>
    <b v="0"/>
    <b v="1"/>
    <s v="music/rock"/>
    <n v="113"/>
    <n v="46.020746887966808"/>
    <s v="music"/>
    <x v="1"/>
    <d v="2014-09-25T05:00:00"/>
    <x v="0"/>
    <n v="2014"/>
  </r>
  <r>
    <n v="992"/>
    <x v="966"/>
    <s v="Networked global migration"/>
    <n v="3100"/>
    <n v="13223"/>
    <x v="1"/>
    <x v="227"/>
    <s v="US"/>
    <s v="USD"/>
    <n v="1525669200"/>
    <n v="1526878800"/>
    <b v="0"/>
    <b v="1"/>
    <s v="film &amp; video/drama"/>
    <n v="427"/>
    <n v="100.17424242424242"/>
    <s v="film &amp; video"/>
    <x v="6"/>
    <d v="2018-05-07T05:00:00"/>
    <x v="0"/>
    <n v="2018"/>
  </r>
  <r>
    <n v="993"/>
    <x v="967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n v="78"/>
    <n v="101.44"/>
    <s v="photography"/>
    <x v="14"/>
    <d v="2015-12-24T06:00:00"/>
    <x v="0"/>
    <n v="2015"/>
  </r>
  <r>
    <n v="994"/>
    <x v="968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n v="52"/>
    <n v="87.972684085510693"/>
    <s v="publishing"/>
    <x v="18"/>
    <d v="2014-10-17T05:00:00"/>
    <x v="0"/>
    <n v="2014"/>
  </r>
  <r>
    <n v="995"/>
    <x v="969"/>
    <s v="Vision-oriented scalable definition"/>
    <n v="97300"/>
    <n v="153216"/>
    <x v="1"/>
    <x v="587"/>
    <s v="US"/>
    <s v="USD"/>
    <n v="1541307600"/>
    <n v="1543816800"/>
    <b v="0"/>
    <b v="1"/>
    <s v="food/food trucks"/>
    <n v="157"/>
    <n v="74.995594713656388"/>
    <s v="food"/>
    <x v="0"/>
    <d v="2018-11-04T05:00:00"/>
    <x v="0"/>
    <n v="2018"/>
  </r>
  <r>
    <n v="996"/>
    <x v="970"/>
    <s v="Future-proofed upward-trending migration"/>
    <n v="6600"/>
    <n v="4814"/>
    <x v="0"/>
    <x v="192"/>
    <s v="US"/>
    <s v="USD"/>
    <n v="1357106400"/>
    <n v="1359698400"/>
    <b v="0"/>
    <b v="0"/>
    <s v="theater/plays"/>
    <n v="73"/>
    <n v="42.982142857142854"/>
    <s v="theater"/>
    <x v="3"/>
    <d v="2013-01-02T06:00:00"/>
    <x v="0"/>
    <n v="2013"/>
  </r>
  <r>
    <n v="997"/>
    <x v="971"/>
    <s v="Right-sized full-range throughput"/>
    <n v="7600"/>
    <n v="4603"/>
    <x v="3"/>
    <x v="279"/>
    <s v="IT"/>
    <s v="EUR"/>
    <n v="1390197600"/>
    <n v="1390629600"/>
    <b v="0"/>
    <b v="0"/>
    <s v="theater/plays"/>
    <n v="61"/>
    <n v="33.115107913669064"/>
    <s v="theater"/>
    <x v="3"/>
    <d v="2014-01-20T06:00:00"/>
    <x v="0"/>
    <n v="2014"/>
  </r>
  <r>
    <n v="998"/>
    <x v="972"/>
    <s v="Polarized composite customer loyalty"/>
    <n v="66600"/>
    <n v="37823"/>
    <x v="0"/>
    <x v="82"/>
    <s v="US"/>
    <s v="USD"/>
    <n v="1265868000"/>
    <n v="1267077600"/>
    <b v="0"/>
    <b v="1"/>
    <s v="music/indie rock"/>
    <n v="57"/>
    <n v="101.13101604278074"/>
    <s v="music"/>
    <x v="7"/>
    <d v="2010-02-11T06:00:00"/>
    <x v="0"/>
    <n v="2010"/>
  </r>
  <r>
    <n v="999"/>
    <x v="973"/>
    <s v="Expanded eco-centric policy"/>
    <n v="111100"/>
    <n v="62819"/>
    <x v="3"/>
    <x v="588"/>
    <s v="US"/>
    <s v="USD"/>
    <n v="1467176400"/>
    <n v="1467781200"/>
    <b v="0"/>
    <b v="0"/>
    <s v="food/food trucks"/>
    <n v="57"/>
    <n v="55.98841354723708"/>
    <s v="food"/>
    <x v="0"/>
    <d v="2016-06-29T05:00:00"/>
    <x v="0"/>
    <n v="20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0D297-7780-44CA-AED9-86766D052CC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Outcome by Catergory" fld="8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3BCFB-E1B2-4580-BFC2-578ECCF88B3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DFA98-A435-4204-9CA3-75B6EF9982B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0" hier="-1"/>
  </pageFields>
  <dataFields count="1">
    <dataField name="Count of outcome" fld="5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D7A92-9A35-49A4-8F2F-290DDF22DF3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66" firstHeaderRow="1" firstDataRow="2" firstDataCol="1"/>
  <pivotFields count="21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showAll="0">
      <items count="5">
        <item h="1" x="3"/>
        <item x="0"/>
        <item h="1" x="2"/>
        <item x="1"/>
        <item t="default"/>
      </items>
    </pivotField>
    <pivotField axis="axisRow"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/>
    <pivotField numFmtId="14" showAll="0">
      <items count="2">
        <item x="0"/>
        <item t="default"/>
      </items>
    </pivotField>
    <pivotField showAll="0"/>
  </pivotFields>
  <rowFields count="1">
    <field x="6"/>
  </rowFields>
  <rowItems count="5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7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8"/>
    </i>
    <i>
      <x v="309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1"/>
    </i>
    <i>
      <x v="372"/>
    </i>
    <i>
      <x v="374"/>
    </i>
    <i>
      <x v="375"/>
    </i>
    <i>
      <x v="376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 t="grand">
      <x/>
    </i>
  </rowItems>
  <colFields count="1">
    <field x="5"/>
  </colFields>
  <colItems count="3">
    <i>
      <x v="1"/>
    </i>
    <i>
      <x v="3"/>
    </i>
    <i t="grand">
      <x/>
    </i>
  </colItems>
  <dataFields count="1">
    <dataField name="Sum of backers_count" fld="6" baseField="0" baseItem="0"/>
  </dataFields>
  <formats count="9">
    <format dxfId="16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15">
      <pivotArea field="5" type="button" dataOnly="0" labelOnly="1" outline="0" axis="axisCol" fieldPosition="0"/>
    </format>
    <format dxfId="14">
      <pivotArea dataOnly="0" labelOnly="1" fieldPosition="0">
        <references count="1">
          <reference field="5" count="1">
            <x v="1"/>
          </reference>
        </references>
      </pivotArea>
    </format>
    <format dxfId="13">
      <pivotArea outline="0" collapsedLevelsAreSubtotals="1" fieldPosition="0">
        <references count="1">
          <reference field="5" count="1" selected="0">
            <x v="3"/>
          </reference>
        </references>
      </pivotArea>
    </format>
    <format dxfId="12">
      <pivotArea type="topRight" dataOnly="0" labelOnly="1" outline="0" offset="A1" fieldPosition="0"/>
    </format>
    <format dxfId="11">
      <pivotArea dataOnly="0" labelOnly="1" fieldPosition="0">
        <references count="1">
          <reference field="5" count="1">
            <x v="3"/>
          </reference>
        </references>
      </pivotArea>
    </format>
    <format dxfId="10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9">
      <pivotArea field="5" type="button" dataOnly="0" labelOnly="1" outline="0" axis="axisCol" fieldPosition="0"/>
    </format>
    <format dxfId="8">
      <pivotArea dataOnly="0" labelOnly="1" fieldPosition="0">
        <references count="1"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opLeftCell="F1" zoomScale="80" zoomScaleNormal="80" workbookViewId="0">
      <selection activeCell="F4" sqref="F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20.3984375" style="5" customWidth="1"/>
    <col min="16" max="16" width="16.09765625" style="7" bestFit="1" customWidth="1"/>
    <col min="17" max="17" width="15.19921875" customWidth="1"/>
    <col min="18" max="18" width="14.19921875" customWidth="1"/>
    <col min="19" max="19" width="25.3984375" style="11" customWidth="1"/>
    <col min="20" max="20" width="15.8984375" style="11" customWidth="1"/>
    <col min="21" max="21" width="13.8984375" customWidth="1"/>
  </cols>
  <sheetData>
    <row r="1" spans="1:21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2030</v>
      </c>
      <c r="O1" s="4" t="s">
        <v>2028</v>
      </c>
      <c r="P1" s="6" t="s">
        <v>2029</v>
      </c>
      <c r="Q1" s="1" t="s">
        <v>2031</v>
      </c>
      <c r="R1" s="1" t="s">
        <v>2032</v>
      </c>
      <c r="S1" s="10" t="s">
        <v>2072</v>
      </c>
      <c r="T1" s="10" t="s">
        <v>2071</v>
      </c>
      <c r="U1" s="1" t="s">
        <v>2073</v>
      </c>
    </row>
    <row r="2" spans="1:2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 t="shared" ref="O2:O65" si="0">ROUND(E2/D2*100,0)</f>
        <v>0</v>
      </c>
      <c r="P2" s="7">
        <v>0</v>
      </c>
      <c r="Q2" t="str">
        <f>LEFT(N2,SEARCH("/",N2)-1)</f>
        <v>food</v>
      </c>
      <c r="R2" t="str">
        <f>RIGHT(N2, LEN(N2)-SEARCH("/",N2))</f>
        <v>food trucks</v>
      </c>
      <c r="S2" s="11">
        <f>(((J2/60)/60/24)+DATE(1970,1,1))</f>
        <v>42336.25</v>
      </c>
      <c r="T2" s="11">
        <f>(((12/60)/60)/24+DATE(1970,1,1))</f>
        <v>25569.000138888889</v>
      </c>
      <c r="U2">
        <f>YEAR(S2)</f>
        <v>2015</v>
      </c>
    </row>
    <row r="3" spans="1:2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si="0"/>
        <v>1040</v>
      </c>
      <c r="P3" s="7">
        <f t="shared" ref="P3:P66" si="1">E3/G3</f>
        <v>92.151898734177209</v>
      </c>
      <c r="Q3" t="str">
        <f t="shared" ref="Q3:Q66" si="2">LEFT(N3,SEARCH("/",N3)-1)</f>
        <v>music</v>
      </c>
      <c r="R3" t="str">
        <f t="shared" ref="R3:R66" si="3">RIGHT(N3, LEN(N3)-SEARCH("/",N3))</f>
        <v>rock</v>
      </c>
      <c r="S3" s="11">
        <f t="shared" ref="S3:S66" si="4">(((J3/60)/60/24)+DATE(1970,1,1))</f>
        <v>41870.208333333336</v>
      </c>
      <c r="T3" s="11">
        <f t="shared" ref="T3:T66" si="5">(((12/60)/60)/24+DATE(1970,1,1))</f>
        <v>25569.000138888889</v>
      </c>
      <c r="U3">
        <f t="shared" ref="U3:U66" si="6">YEAR(S3)</f>
        <v>2014</v>
      </c>
    </row>
    <row r="4" spans="1:21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131</v>
      </c>
      <c r="P4" s="7">
        <f t="shared" si="1"/>
        <v>100.01614035087719</v>
      </c>
      <c r="Q4" t="str">
        <f t="shared" si="2"/>
        <v>technology</v>
      </c>
      <c r="R4" t="str">
        <f t="shared" si="3"/>
        <v>web</v>
      </c>
      <c r="S4" s="11">
        <f t="shared" si="4"/>
        <v>41595.25</v>
      </c>
      <c r="T4" s="11">
        <f t="shared" si="5"/>
        <v>25569.000138888889</v>
      </c>
      <c r="U4">
        <f t="shared" si="6"/>
        <v>2013</v>
      </c>
    </row>
    <row r="5" spans="1:21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59</v>
      </c>
      <c r="P5" s="7">
        <f t="shared" si="1"/>
        <v>103.20833333333333</v>
      </c>
      <c r="Q5" t="str">
        <f t="shared" si="2"/>
        <v>music</v>
      </c>
      <c r="R5" t="str">
        <f t="shared" si="3"/>
        <v>rock</v>
      </c>
      <c r="S5" s="11">
        <f t="shared" si="4"/>
        <v>43688.208333333328</v>
      </c>
      <c r="T5" s="11">
        <f t="shared" si="5"/>
        <v>25569.000138888889</v>
      </c>
      <c r="U5">
        <f t="shared" si="6"/>
        <v>2019</v>
      </c>
    </row>
    <row r="6" spans="1:2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69</v>
      </c>
      <c r="P6" s="7">
        <f t="shared" si="1"/>
        <v>99.339622641509436</v>
      </c>
      <c r="Q6" t="str">
        <f t="shared" si="2"/>
        <v>theater</v>
      </c>
      <c r="R6" t="str">
        <f t="shared" si="3"/>
        <v>plays</v>
      </c>
      <c r="S6" s="11">
        <f t="shared" si="4"/>
        <v>43485.25</v>
      </c>
      <c r="T6" s="11">
        <f t="shared" si="5"/>
        <v>25569.000138888889</v>
      </c>
      <c r="U6">
        <f t="shared" si="6"/>
        <v>2019</v>
      </c>
    </row>
    <row r="7" spans="1:2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174</v>
      </c>
      <c r="P7" s="7">
        <f t="shared" si="1"/>
        <v>75.833333333333329</v>
      </c>
      <c r="Q7" t="str">
        <f t="shared" si="2"/>
        <v>theater</v>
      </c>
      <c r="R7" t="str">
        <f t="shared" si="3"/>
        <v>plays</v>
      </c>
      <c r="S7" s="11">
        <f t="shared" si="4"/>
        <v>41149.208333333336</v>
      </c>
      <c r="T7" s="11">
        <f t="shared" si="5"/>
        <v>25569.000138888889</v>
      </c>
      <c r="U7">
        <f t="shared" si="6"/>
        <v>2012</v>
      </c>
    </row>
    <row r="8" spans="1:2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21</v>
      </c>
      <c r="P8" s="7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1">
        <f t="shared" si="4"/>
        <v>42991.208333333328</v>
      </c>
      <c r="T8" s="11">
        <f t="shared" si="5"/>
        <v>25569.000138888889</v>
      </c>
      <c r="U8">
        <f t="shared" si="6"/>
        <v>2017</v>
      </c>
    </row>
    <row r="9" spans="1:2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328</v>
      </c>
      <c r="P9" s="7">
        <f t="shared" si="1"/>
        <v>64.93832599118943</v>
      </c>
      <c r="Q9" t="str">
        <f t="shared" si="2"/>
        <v>theater</v>
      </c>
      <c r="R9" t="str">
        <f t="shared" si="3"/>
        <v>plays</v>
      </c>
      <c r="S9" s="11">
        <f t="shared" si="4"/>
        <v>42229.208333333328</v>
      </c>
      <c r="T9" s="11">
        <f t="shared" si="5"/>
        <v>25569.000138888889</v>
      </c>
      <c r="U9">
        <f t="shared" si="6"/>
        <v>2015</v>
      </c>
    </row>
    <row r="10" spans="1:2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20</v>
      </c>
      <c r="P10" s="7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1">
        <f t="shared" si="4"/>
        <v>40399.208333333336</v>
      </c>
      <c r="T10" s="11">
        <f t="shared" si="5"/>
        <v>25569.000138888889</v>
      </c>
      <c r="U10">
        <f t="shared" si="6"/>
        <v>2010</v>
      </c>
    </row>
    <row r="11" spans="1:2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52</v>
      </c>
      <c r="P11" s="7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1">
        <f t="shared" si="4"/>
        <v>41536.208333333336</v>
      </c>
      <c r="T11" s="11">
        <f t="shared" si="5"/>
        <v>25569.000138888889</v>
      </c>
      <c r="U11">
        <f t="shared" si="6"/>
        <v>2013</v>
      </c>
    </row>
    <row r="12" spans="1:2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266</v>
      </c>
      <c r="P12" s="7">
        <f t="shared" si="1"/>
        <v>62.9</v>
      </c>
      <c r="Q12" t="str">
        <f t="shared" si="2"/>
        <v>film &amp; video</v>
      </c>
      <c r="R12" t="str">
        <f t="shared" si="3"/>
        <v>drama</v>
      </c>
      <c r="S12" s="11">
        <f t="shared" si="4"/>
        <v>40404.208333333336</v>
      </c>
      <c r="T12" s="11">
        <f t="shared" si="5"/>
        <v>25569.000138888889</v>
      </c>
      <c r="U12">
        <f t="shared" si="6"/>
        <v>2010</v>
      </c>
    </row>
    <row r="13" spans="1:21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48</v>
      </c>
      <c r="P13" s="7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1">
        <f t="shared" si="4"/>
        <v>40442.208333333336</v>
      </c>
      <c r="T13" s="11">
        <f t="shared" si="5"/>
        <v>25569.000138888889</v>
      </c>
      <c r="U13">
        <f t="shared" si="6"/>
        <v>2010</v>
      </c>
    </row>
    <row r="14" spans="1:2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89</v>
      </c>
      <c r="P14" s="7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1">
        <f t="shared" si="4"/>
        <v>43760.208333333328</v>
      </c>
      <c r="T14" s="11">
        <f t="shared" si="5"/>
        <v>25569.000138888889</v>
      </c>
      <c r="U14">
        <f t="shared" si="6"/>
        <v>2019</v>
      </c>
    </row>
    <row r="15" spans="1:21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245</v>
      </c>
      <c r="P15" s="7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1">
        <f t="shared" si="4"/>
        <v>42532.208333333328</v>
      </c>
      <c r="T15" s="11">
        <f t="shared" si="5"/>
        <v>25569.000138888889</v>
      </c>
      <c r="U15">
        <f t="shared" si="6"/>
        <v>2016</v>
      </c>
    </row>
    <row r="16" spans="1:2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67</v>
      </c>
      <c r="P16" s="7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1">
        <f t="shared" si="4"/>
        <v>40974.25</v>
      </c>
      <c r="T16" s="11">
        <f t="shared" si="5"/>
        <v>25569.000138888889</v>
      </c>
      <c r="U16">
        <f t="shared" si="6"/>
        <v>2012</v>
      </c>
    </row>
    <row r="17" spans="1:21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47</v>
      </c>
      <c r="P17" s="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1">
        <f t="shared" si="4"/>
        <v>43809.25</v>
      </c>
      <c r="T17" s="11">
        <f t="shared" si="5"/>
        <v>25569.000138888889</v>
      </c>
      <c r="U17">
        <f t="shared" si="6"/>
        <v>2019</v>
      </c>
    </row>
    <row r="18" spans="1:2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649</v>
      </c>
      <c r="P18" s="7">
        <f t="shared" si="1"/>
        <v>110.41</v>
      </c>
      <c r="Q18" t="str">
        <f t="shared" si="2"/>
        <v>publishing</v>
      </c>
      <c r="R18" t="str">
        <f t="shared" si="3"/>
        <v>nonfiction</v>
      </c>
      <c r="S18" s="11">
        <f t="shared" si="4"/>
        <v>41661.25</v>
      </c>
      <c r="T18" s="11">
        <f t="shared" si="5"/>
        <v>25569.000138888889</v>
      </c>
      <c r="U18">
        <f t="shared" si="6"/>
        <v>2014</v>
      </c>
    </row>
    <row r="19" spans="1:2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159</v>
      </c>
      <c r="P19" s="7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1">
        <f t="shared" si="4"/>
        <v>40555.25</v>
      </c>
      <c r="T19" s="11">
        <f t="shared" si="5"/>
        <v>25569.000138888889</v>
      </c>
      <c r="U19">
        <f t="shared" si="6"/>
        <v>2011</v>
      </c>
    </row>
    <row r="20" spans="1:2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67</v>
      </c>
      <c r="P20" s="7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1">
        <f t="shared" si="4"/>
        <v>43351.208333333328</v>
      </c>
      <c r="T20" s="11">
        <f t="shared" si="5"/>
        <v>25569.000138888889</v>
      </c>
      <c r="U20">
        <f t="shared" si="6"/>
        <v>2018</v>
      </c>
    </row>
    <row r="21" spans="1:21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49</v>
      </c>
      <c r="P21" s="7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1">
        <f t="shared" si="4"/>
        <v>43528.25</v>
      </c>
      <c r="T21" s="11">
        <f t="shared" si="5"/>
        <v>25569.000138888889</v>
      </c>
      <c r="U21">
        <f t="shared" si="6"/>
        <v>2019</v>
      </c>
    </row>
    <row r="22" spans="1:2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112</v>
      </c>
      <c r="P22" s="7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1">
        <f t="shared" si="4"/>
        <v>41848.208333333336</v>
      </c>
      <c r="T22" s="11">
        <f t="shared" si="5"/>
        <v>25569.000138888889</v>
      </c>
      <c r="U22">
        <f t="shared" si="6"/>
        <v>2014</v>
      </c>
    </row>
    <row r="23" spans="1:21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41</v>
      </c>
      <c r="P23" s="7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1">
        <f t="shared" si="4"/>
        <v>40770.208333333336</v>
      </c>
      <c r="T23" s="11">
        <f t="shared" si="5"/>
        <v>25569.000138888889</v>
      </c>
      <c r="U23">
        <f t="shared" si="6"/>
        <v>2011</v>
      </c>
    </row>
    <row r="24" spans="1:2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128</v>
      </c>
      <c r="P24" s="7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1">
        <f t="shared" si="4"/>
        <v>43193.208333333328</v>
      </c>
      <c r="T24" s="11">
        <f t="shared" si="5"/>
        <v>25569.000138888889</v>
      </c>
      <c r="U24">
        <f t="shared" si="6"/>
        <v>2018</v>
      </c>
    </row>
    <row r="25" spans="1:2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332</v>
      </c>
      <c r="P25" s="7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1">
        <f t="shared" si="4"/>
        <v>43510.25</v>
      </c>
      <c r="T25" s="11">
        <f t="shared" si="5"/>
        <v>25569.000138888889</v>
      </c>
      <c r="U25">
        <f t="shared" si="6"/>
        <v>2019</v>
      </c>
    </row>
    <row r="26" spans="1:2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113</v>
      </c>
      <c r="P26" s="7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1">
        <f t="shared" si="4"/>
        <v>41811.208333333336</v>
      </c>
      <c r="T26" s="11">
        <f t="shared" si="5"/>
        <v>25569.000138888889</v>
      </c>
      <c r="U26">
        <f t="shared" si="6"/>
        <v>2014</v>
      </c>
    </row>
    <row r="27" spans="1:2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216</v>
      </c>
      <c r="P27" s="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1">
        <f t="shared" si="4"/>
        <v>40681.208333333336</v>
      </c>
      <c r="T27" s="11">
        <f t="shared" si="5"/>
        <v>25569.000138888889</v>
      </c>
      <c r="U27">
        <f t="shared" si="6"/>
        <v>2011</v>
      </c>
    </row>
    <row r="28" spans="1:2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48</v>
      </c>
      <c r="P28" s="7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1">
        <f t="shared" si="4"/>
        <v>43312.208333333328</v>
      </c>
      <c r="T28" s="11">
        <f t="shared" si="5"/>
        <v>25569.000138888889</v>
      </c>
      <c r="U28">
        <f t="shared" si="6"/>
        <v>2018</v>
      </c>
    </row>
    <row r="29" spans="1:21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80</v>
      </c>
      <c r="P29" s="7">
        <f t="shared" si="1"/>
        <v>106.6</v>
      </c>
      <c r="Q29" t="str">
        <f t="shared" si="2"/>
        <v>music</v>
      </c>
      <c r="R29" t="str">
        <f t="shared" si="3"/>
        <v>rock</v>
      </c>
      <c r="S29" s="11">
        <f t="shared" si="4"/>
        <v>42280.208333333328</v>
      </c>
      <c r="T29" s="11">
        <f t="shared" si="5"/>
        <v>25569.000138888889</v>
      </c>
      <c r="U29">
        <f t="shared" si="6"/>
        <v>2015</v>
      </c>
    </row>
    <row r="30" spans="1:2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105</v>
      </c>
      <c r="P30" s="7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1">
        <f t="shared" si="4"/>
        <v>40218.25</v>
      </c>
      <c r="T30" s="11">
        <f t="shared" si="5"/>
        <v>25569.000138888889</v>
      </c>
      <c r="U30">
        <f t="shared" si="6"/>
        <v>2010</v>
      </c>
    </row>
    <row r="31" spans="1:2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329</v>
      </c>
      <c r="P31" s="7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1">
        <f t="shared" si="4"/>
        <v>43301.208333333328</v>
      </c>
      <c r="T31" s="11">
        <f t="shared" si="5"/>
        <v>25569.000138888889</v>
      </c>
      <c r="U31">
        <f t="shared" si="6"/>
        <v>2018</v>
      </c>
    </row>
    <row r="32" spans="1:2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161</v>
      </c>
      <c r="P32" s="7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1">
        <f t="shared" si="4"/>
        <v>43609.208333333328</v>
      </c>
      <c r="T32" s="11">
        <f t="shared" si="5"/>
        <v>25569.000138888889</v>
      </c>
      <c r="U32">
        <f t="shared" si="6"/>
        <v>2019</v>
      </c>
    </row>
    <row r="33" spans="1:2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310</v>
      </c>
      <c r="P33" s="7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1">
        <f t="shared" si="4"/>
        <v>42374.25</v>
      </c>
      <c r="T33" s="11">
        <f t="shared" si="5"/>
        <v>25569.000138888889</v>
      </c>
      <c r="U33">
        <f t="shared" si="6"/>
        <v>2016</v>
      </c>
    </row>
    <row r="34" spans="1:21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87</v>
      </c>
      <c r="P34" s="7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1">
        <f t="shared" si="4"/>
        <v>43110.25</v>
      </c>
      <c r="T34" s="11">
        <f t="shared" si="5"/>
        <v>25569.000138888889</v>
      </c>
      <c r="U34">
        <f t="shared" si="6"/>
        <v>2018</v>
      </c>
    </row>
    <row r="35" spans="1:2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378</v>
      </c>
      <c r="P35" s="7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1">
        <f t="shared" si="4"/>
        <v>41917.208333333336</v>
      </c>
      <c r="T35" s="11">
        <f t="shared" si="5"/>
        <v>25569.000138888889</v>
      </c>
      <c r="U35">
        <f t="shared" si="6"/>
        <v>2014</v>
      </c>
    </row>
    <row r="36" spans="1:21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151</v>
      </c>
      <c r="P36" s="7">
        <f t="shared" si="1"/>
        <v>85</v>
      </c>
      <c r="Q36" t="str">
        <f t="shared" si="2"/>
        <v>film &amp; video</v>
      </c>
      <c r="R36" t="str">
        <f t="shared" si="3"/>
        <v>documentary</v>
      </c>
      <c r="S36" s="11">
        <f t="shared" si="4"/>
        <v>42817.208333333328</v>
      </c>
      <c r="T36" s="11">
        <f t="shared" si="5"/>
        <v>25569.000138888889</v>
      </c>
      <c r="U36">
        <f t="shared" si="6"/>
        <v>2017</v>
      </c>
    </row>
    <row r="37" spans="1:2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150</v>
      </c>
      <c r="P37" s="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1">
        <f t="shared" si="4"/>
        <v>43484.25</v>
      </c>
      <c r="T37" s="11">
        <f t="shared" si="5"/>
        <v>25569.000138888889</v>
      </c>
      <c r="U37">
        <f t="shared" si="6"/>
        <v>2019</v>
      </c>
    </row>
    <row r="38" spans="1:2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157</v>
      </c>
      <c r="P38" s="7">
        <f t="shared" si="1"/>
        <v>68.8125</v>
      </c>
      <c r="Q38" t="str">
        <f t="shared" si="2"/>
        <v>theater</v>
      </c>
      <c r="R38" t="str">
        <f t="shared" si="3"/>
        <v>plays</v>
      </c>
      <c r="S38" s="11">
        <f t="shared" si="4"/>
        <v>40600.25</v>
      </c>
      <c r="T38" s="11">
        <f t="shared" si="5"/>
        <v>25569.000138888889</v>
      </c>
      <c r="U38">
        <f t="shared" si="6"/>
        <v>2011</v>
      </c>
    </row>
    <row r="39" spans="1:21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140</v>
      </c>
      <c r="P39" s="7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1">
        <f t="shared" si="4"/>
        <v>43744.208333333328</v>
      </c>
      <c r="T39" s="11">
        <f t="shared" si="5"/>
        <v>25569.000138888889</v>
      </c>
      <c r="U39">
        <f t="shared" si="6"/>
        <v>2019</v>
      </c>
    </row>
    <row r="40" spans="1:2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325</v>
      </c>
      <c r="P40" s="7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1">
        <f t="shared" si="4"/>
        <v>40469.208333333336</v>
      </c>
      <c r="T40" s="11">
        <f t="shared" si="5"/>
        <v>25569.000138888889</v>
      </c>
      <c r="U40">
        <f t="shared" si="6"/>
        <v>2010</v>
      </c>
    </row>
    <row r="41" spans="1:21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51</v>
      </c>
      <c r="P41" s="7">
        <f t="shared" si="1"/>
        <v>57.125</v>
      </c>
      <c r="Q41" t="str">
        <f t="shared" si="2"/>
        <v>theater</v>
      </c>
      <c r="R41" t="str">
        <f t="shared" si="3"/>
        <v>plays</v>
      </c>
      <c r="S41" s="11">
        <f t="shared" si="4"/>
        <v>41330.25</v>
      </c>
      <c r="T41" s="11">
        <f t="shared" si="5"/>
        <v>25569.000138888889</v>
      </c>
      <c r="U41">
        <f t="shared" si="6"/>
        <v>2013</v>
      </c>
    </row>
    <row r="42" spans="1:2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169</v>
      </c>
      <c r="P42" s="7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1">
        <f t="shared" si="4"/>
        <v>40334.208333333336</v>
      </c>
      <c r="T42" s="11">
        <f t="shared" si="5"/>
        <v>25569.000138888889</v>
      </c>
      <c r="U42">
        <f t="shared" si="6"/>
        <v>2010</v>
      </c>
    </row>
    <row r="43" spans="1:2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213</v>
      </c>
      <c r="P43" s="7">
        <f t="shared" si="1"/>
        <v>107.42342342342343</v>
      </c>
      <c r="Q43" t="str">
        <f t="shared" si="2"/>
        <v>music</v>
      </c>
      <c r="R43" t="str">
        <f t="shared" si="3"/>
        <v>rock</v>
      </c>
      <c r="S43" s="11">
        <f t="shared" si="4"/>
        <v>41156.208333333336</v>
      </c>
      <c r="T43" s="11">
        <f t="shared" si="5"/>
        <v>25569.000138888889</v>
      </c>
      <c r="U43">
        <f t="shared" si="6"/>
        <v>2012</v>
      </c>
    </row>
    <row r="44" spans="1:2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444</v>
      </c>
      <c r="P44" s="7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1">
        <f t="shared" si="4"/>
        <v>40728.208333333336</v>
      </c>
      <c r="T44" s="11">
        <f t="shared" si="5"/>
        <v>25569.000138888889</v>
      </c>
      <c r="U44">
        <f t="shared" si="6"/>
        <v>2011</v>
      </c>
    </row>
    <row r="45" spans="1:2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186</v>
      </c>
      <c r="P45" s="7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1">
        <f t="shared" si="4"/>
        <v>41844.208333333336</v>
      </c>
      <c r="T45" s="11">
        <f t="shared" si="5"/>
        <v>25569.000138888889</v>
      </c>
      <c r="U45">
        <f t="shared" si="6"/>
        <v>2014</v>
      </c>
    </row>
    <row r="46" spans="1:2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659</v>
      </c>
      <c r="P46" s="7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1">
        <f t="shared" si="4"/>
        <v>43541.208333333328</v>
      </c>
      <c r="T46" s="11">
        <f t="shared" si="5"/>
        <v>25569.000138888889</v>
      </c>
      <c r="U46">
        <f t="shared" si="6"/>
        <v>2019</v>
      </c>
    </row>
    <row r="47" spans="1:21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48</v>
      </c>
      <c r="P47" s="7">
        <f t="shared" si="1"/>
        <v>94.375</v>
      </c>
      <c r="Q47" t="str">
        <f t="shared" si="2"/>
        <v>theater</v>
      </c>
      <c r="R47" t="str">
        <f t="shared" si="3"/>
        <v>plays</v>
      </c>
      <c r="S47" s="11">
        <f t="shared" si="4"/>
        <v>42676.208333333328</v>
      </c>
      <c r="T47" s="11">
        <f t="shared" si="5"/>
        <v>25569.000138888889</v>
      </c>
      <c r="U47">
        <f t="shared" si="6"/>
        <v>2016</v>
      </c>
    </row>
    <row r="48" spans="1:2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115</v>
      </c>
      <c r="P48" s="7">
        <f t="shared" si="1"/>
        <v>46.163043478260867</v>
      </c>
      <c r="Q48" t="str">
        <f t="shared" si="2"/>
        <v>music</v>
      </c>
      <c r="R48" t="str">
        <f t="shared" si="3"/>
        <v>rock</v>
      </c>
      <c r="S48" s="11">
        <f t="shared" si="4"/>
        <v>40367.208333333336</v>
      </c>
      <c r="T48" s="11">
        <f t="shared" si="5"/>
        <v>25569.000138888889</v>
      </c>
      <c r="U48">
        <f t="shared" si="6"/>
        <v>2010</v>
      </c>
    </row>
    <row r="49" spans="1:2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475</v>
      </c>
      <c r="P49" s="7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1">
        <f t="shared" si="4"/>
        <v>41727.208333333336</v>
      </c>
      <c r="T49" s="11">
        <f t="shared" si="5"/>
        <v>25569.000138888889</v>
      </c>
      <c r="U49">
        <f t="shared" si="6"/>
        <v>2014</v>
      </c>
    </row>
    <row r="50" spans="1:2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387</v>
      </c>
      <c r="P50" s="7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1">
        <f t="shared" si="4"/>
        <v>42180.208333333328</v>
      </c>
      <c r="T50" s="11">
        <f t="shared" si="5"/>
        <v>25569.000138888889</v>
      </c>
      <c r="U50">
        <f t="shared" si="6"/>
        <v>2015</v>
      </c>
    </row>
    <row r="51" spans="1:2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190</v>
      </c>
      <c r="P51" s="7">
        <f t="shared" si="1"/>
        <v>45.059405940594061</v>
      </c>
      <c r="Q51" t="str">
        <f t="shared" si="2"/>
        <v>music</v>
      </c>
      <c r="R51" t="str">
        <f t="shared" si="3"/>
        <v>rock</v>
      </c>
      <c r="S51" s="11">
        <f t="shared" si="4"/>
        <v>43758.208333333328</v>
      </c>
      <c r="T51" s="11">
        <f t="shared" si="5"/>
        <v>25569.000138888889</v>
      </c>
      <c r="U51">
        <f t="shared" si="6"/>
        <v>2019</v>
      </c>
    </row>
    <row r="52" spans="1:21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2</v>
      </c>
      <c r="P52" s="7">
        <f t="shared" si="1"/>
        <v>2</v>
      </c>
      <c r="Q52" t="str">
        <f t="shared" si="2"/>
        <v>music</v>
      </c>
      <c r="R52" t="str">
        <f t="shared" si="3"/>
        <v>metal</v>
      </c>
      <c r="S52" s="11">
        <f t="shared" si="4"/>
        <v>41487.208333333336</v>
      </c>
      <c r="T52" s="11">
        <f t="shared" si="5"/>
        <v>25569.000138888889</v>
      </c>
      <c r="U52">
        <f t="shared" si="6"/>
        <v>2013</v>
      </c>
    </row>
    <row r="53" spans="1:21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92</v>
      </c>
      <c r="P53" s="7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1">
        <f t="shared" si="4"/>
        <v>40995.208333333336</v>
      </c>
      <c r="T53" s="11">
        <f t="shared" si="5"/>
        <v>25569.000138888889</v>
      </c>
      <c r="U53">
        <f t="shared" si="6"/>
        <v>2012</v>
      </c>
    </row>
    <row r="54" spans="1:21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34</v>
      </c>
      <c r="P54" s="7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1">
        <f t="shared" si="4"/>
        <v>40436.208333333336</v>
      </c>
      <c r="T54" s="11">
        <f t="shared" si="5"/>
        <v>25569.000138888889</v>
      </c>
      <c r="U54">
        <f t="shared" si="6"/>
        <v>2010</v>
      </c>
    </row>
    <row r="55" spans="1:2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140</v>
      </c>
      <c r="P55" s="7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1">
        <f t="shared" si="4"/>
        <v>41779.208333333336</v>
      </c>
      <c r="T55" s="11">
        <f t="shared" si="5"/>
        <v>25569.000138888889</v>
      </c>
      <c r="U55">
        <f t="shared" si="6"/>
        <v>2014</v>
      </c>
    </row>
    <row r="56" spans="1:21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90</v>
      </c>
      <c r="P56" s="7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1">
        <f t="shared" si="4"/>
        <v>43170.25</v>
      </c>
      <c r="T56" s="11">
        <f t="shared" si="5"/>
        <v>25569.000138888889</v>
      </c>
      <c r="U56">
        <f t="shared" si="6"/>
        <v>2018</v>
      </c>
    </row>
    <row r="57" spans="1:21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178</v>
      </c>
      <c r="P57" s="7">
        <f t="shared" si="1"/>
        <v>89.664122137404576</v>
      </c>
      <c r="Q57" t="str">
        <f t="shared" si="2"/>
        <v>music</v>
      </c>
      <c r="R57" t="str">
        <f t="shared" si="3"/>
        <v>jazz</v>
      </c>
      <c r="S57" s="11">
        <f t="shared" si="4"/>
        <v>43311.208333333328</v>
      </c>
      <c r="T57" s="11">
        <f t="shared" si="5"/>
        <v>25569.000138888889</v>
      </c>
      <c r="U57">
        <f t="shared" si="6"/>
        <v>2018</v>
      </c>
    </row>
    <row r="58" spans="1:21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144</v>
      </c>
      <c r="P58" s="7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1">
        <f t="shared" si="4"/>
        <v>42014.25</v>
      </c>
      <c r="T58" s="11">
        <f t="shared" si="5"/>
        <v>25569.000138888889</v>
      </c>
      <c r="U58">
        <f t="shared" si="6"/>
        <v>2015</v>
      </c>
    </row>
    <row r="59" spans="1:2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215</v>
      </c>
      <c r="P59" s="7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1">
        <f t="shared" si="4"/>
        <v>42979.208333333328</v>
      </c>
      <c r="T59" s="11">
        <f t="shared" si="5"/>
        <v>25569.000138888889</v>
      </c>
      <c r="U59">
        <f t="shared" si="6"/>
        <v>2017</v>
      </c>
    </row>
    <row r="60" spans="1:2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227</v>
      </c>
      <c r="P60" s="7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1">
        <f t="shared" si="4"/>
        <v>42268.208333333328</v>
      </c>
      <c r="T60" s="11">
        <f t="shared" si="5"/>
        <v>25569.000138888889</v>
      </c>
      <c r="U60">
        <f t="shared" si="6"/>
        <v>2015</v>
      </c>
    </row>
    <row r="61" spans="1:2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275</v>
      </c>
      <c r="P61" s="7">
        <f t="shared" si="1"/>
        <v>30.0859375</v>
      </c>
      <c r="Q61" t="str">
        <f t="shared" si="2"/>
        <v>theater</v>
      </c>
      <c r="R61" t="str">
        <f t="shared" si="3"/>
        <v>plays</v>
      </c>
      <c r="S61" s="11">
        <f t="shared" si="4"/>
        <v>42898.208333333328</v>
      </c>
      <c r="T61" s="11">
        <f t="shared" si="5"/>
        <v>25569.000138888889</v>
      </c>
      <c r="U61">
        <f t="shared" si="6"/>
        <v>2017</v>
      </c>
    </row>
    <row r="62" spans="1:2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144</v>
      </c>
      <c r="P62" s="7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1">
        <f t="shared" si="4"/>
        <v>41107.208333333336</v>
      </c>
      <c r="T62" s="11">
        <f t="shared" si="5"/>
        <v>25569.000138888889</v>
      </c>
      <c r="U62">
        <f t="shared" si="6"/>
        <v>2012</v>
      </c>
    </row>
    <row r="63" spans="1:21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93</v>
      </c>
      <c r="P63" s="7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1">
        <f t="shared" si="4"/>
        <v>40595.25</v>
      </c>
      <c r="T63" s="11">
        <f t="shared" si="5"/>
        <v>25569.000138888889</v>
      </c>
      <c r="U63">
        <f t="shared" si="6"/>
        <v>2011</v>
      </c>
    </row>
    <row r="64" spans="1:21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723</v>
      </c>
      <c r="P64" s="7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1">
        <f t="shared" si="4"/>
        <v>42160.208333333328</v>
      </c>
      <c r="T64" s="11">
        <f t="shared" si="5"/>
        <v>25569.000138888889</v>
      </c>
      <c r="U64">
        <f t="shared" si="6"/>
        <v>2015</v>
      </c>
    </row>
    <row r="65" spans="1:21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12</v>
      </c>
      <c r="P65" s="7">
        <f t="shared" si="1"/>
        <v>111.4</v>
      </c>
      <c r="Q65" t="str">
        <f t="shared" si="2"/>
        <v>theater</v>
      </c>
      <c r="R65" t="str">
        <f t="shared" si="3"/>
        <v>plays</v>
      </c>
      <c r="S65" s="11">
        <f t="shared" si="4"/>
        <v>42853.208333333328</v>
      </c>
      <c r="T65" s="11">
        <f t="shared" si="5"/>
        <v>25569.000138888889</v>
      </c>
      <c r="U65">
        <f t="shared" si="6"/>
        <v>2017</v>
      </c>
    </row>
    <row r="66" spans="1:21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ref="O66:O129" si="7">ROUND(E66/D66*100,0)</f>
        <v>98</v>
      </c>
      <c r="P66" s="7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1">
        <f t="shared" si="4"/>
        <v>43283.208333333328</v>
      </c>
      <c r="T66" s="11">
        <f t="shared" si="5"/>
        <v>25569.000138888889</v>
      </c>
      <c r="U66">
        <f t="shared" si="6"/>
        <v>2018</v>
      </c>
    </row>
    <row r="67" spans="1:2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7"/>
        <v>236</v>
      </c>
      <c r="P67" s="7">
        <f t="shared" ref="P67:P130" si="8">E67/G67</f>
        <v>61.038135593220339</v>
      </c>
      <c r="Q67" t="str">
        <f t="shared" ref="Q67:Q130" si="9">LEFT(N67,SEARCH("/",N67)-1)</f>
        <v>theater</v>
      </c>
      <c r="R67" t="str">
        <f t="shared" ref="R67:R130" si="10">RIGHT(N67, LEN(N67)-SEARCH("/",N67))</f>
        <v>plays</v>
      </c>
      <c r="S67" s="11">
        <f t="shared" ref="S67:S130" si="11">(((J67/60)/60/24)+DATE(1970,1,1))</f>
        <v>40570.25</v>
      </c>
      <c r="T67" s="11">
        <f t="shared" ref="T67:T130" si="12">(((12/60)/60)/24+DATE(1970,1,1))</f>
        <v>25569.000138888889</v>
      </c>
      <c r="U67">
        <f t="shared" ref="U67:U130" si="13">YEAR(S67)</f>
        <v>2011</v>
      </c>
    </row>
    <row r="68" spans="1:21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7"/>
        <v>45</v>
      </c>
      <c r="P68" s="7">
        <f t="shared" si="8"/>
        <v>108.91666666666667</v>
      </c>
      <c r="Q68" t="str">
        <f t="shared" si="9"/>
        <v>theater</v>
      </c>
      <c r="R68" t="str">
        <f t="shared" si="10"/>
        <v>plays</v>
      </c>
      <c r="S68" s="11">
        <f t="shared" si="11"/>
        <v>42102.208333333328</v>
      </c>
      <c r="T68" s="11">
        <f t="shared" si="12"/>
        <v>25569.000138888889</v>
      </c>
      <c r="U68">
        <f t="shared" si="13"/>
        <v>2015</v>
      </c>
    </row>
    <row r="69" spans="1:21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7"/>
        <v>162</v>
      </c>
      <c r="P69" s="7">
        <f t="shared" si="8"/>
        <v>29.001722017220171</v>
      </c>
      <c r="Q69" t="str">
        <f t="shared" si="9"/>
        <v>technology</v>
      </c>
      <c r="R69" t="str">
        <f t="shared" si="10"/>
        <v>wearables</v>
      </c>
      <c r="S69" s="11">
        <f t="shared" si="11"/>
        <v>40203.25</v>
      </c>
      <c r="T69" s="11">
        <f t="shared" si="12"/>
        <v>25569.000138888889</v>
      </c>
      <c r="U69">
        <f t="shared" si="13"/>
        <v>2010</v>
      </c>
    </row>
    <row r="70" spans="1:2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7"/>
        <v>255</v>
      </c>
      <c r="P70" s="7">
        <f t="shared" si="8"/>
        <v>58.975609756097562</v>
      </c>
      <c r="Q70" t="str">
        <f t="shared" si="9"/>
        <v>theater</v>
      </c>
      <c r="R70" t="str">
        <f t="shared" si="10"/>
        <v>plays</v>
      </c>
      <c r="S70" s="11">
        <f t="shared" si="11"/>
        <v>42943.208333333328</v>
      </c>
      <c r="T70" s="11">
        <f t="shared" si="12"/>
        <v>25569.000138888889</v>
      </c>
      <c r="U70">
        <f t="shared" si="13"/>
        <v>2017</v>
      </c>
    </row>
    <row r="71" spans="1:21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7"/>
        <v>24</v>
      </c>
      <c r="P71" s="7">
        <f t="shared" si="8"/>
        <v>111.82352941176471</v>
      </c>
      <c r="Q71" t="str">
        <f t="shared" si="9"/>
        <v>theater</v>
      </c>
      <c r="R71" t="str">
        <f t="shared" si="10"/>
        <v>plays</v>
      </c>
      <c r="S71" s="11">
        <f t="shared" si="11"/>
        <v>40531.25</v>
      </c>
      <c r="T71" s="11">
        <f t="shared" si="12"/>
        <v>25569.000138888889</v>
      </c>
      <c r="U71">
        <f t="shared" si="13"/>
        <v>2010</v>
      </c>
    </row>
    <row r="72" spans="1:2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7"/>
        <v>124</v>
      </c>
      <c r="P72" s="7">
        <f t="shared" si="8"/>
        <v>63.995555555555555</v>
      </c>
      <c r="Q72" t="str">
        <f t="shared" si="9"/>
        <v>theater</v>
      </c>
      <c r="R72" t="str">
        <f t="shared" si="10"/>
        <v>plays</v>
      </c>
      <c r="S72" s="11">
        <f t="shared" si="11"/>
        <v>40484.208333333336</v>
      </c>
      <c r="T72" s="11">
        <f t="shared" si="12"/>
        <v>25569.000138888889</v>
      </c>
      <c r="U72">
        <f t="shared" si="13"/>
        <v>2010</v>
      </c>
    </row>
    <row r="73" spans="1:21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7"/>
        <v>108</v>
      </c>
      <c r="P73" s="7">
        <f t="shared" si="8"/>
        <v>85.315789473684205</v>
      </c>
      <c r="Q73" t="str">
        <f t="shared" si="9"/>
        <v>theater</v>
      </c>
      <c r="R73" t="str">
        <f t="shared" si="10"/>
        <v>plays</v>
      </c>
      <c r="S73" s="11">
        <f t="shared" si="11"/>
        <v>43799.25</v>
      </c>
      <c r="T73" s="11">
        <f t="shared" si="12"/>
        <v>25569.000138888889</v>
      </c>
      <c r="U73">
        <f t="shared" si="13"/>
        <v>2019</v>
      </c>
    </row>
    <row r="74" spans="1:2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7"/>
        <v>670</v>
      </c>
      <c r="P74" s="7">
        <f t="shared" si="8"/>
        <v>74.481481481481481</v>
      </c>
      <c r="Q74" t="str">
        <f t="shared" si="9"/>
        <v>film &amp; video</v>
      </c>
      <c r="R74" t="str">
        <f t="shared" si="10"/>
        <v>animation</v>
      </c>
      <c r="S74" s="11">
        <f t="shared" si="11"/>
        <v>42186.208333333328</v>
      </c>
      <c r="T74" s="11">
        <f t="shared" si="12"/>
        <v>25569.000138888889</v>
      </c>
      <c r="U74">
        <f t="shared" si="13"/>
        <v>2015</v>
      </c>
    </row>
    <row r="75" spans="1:2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7"/>
        <v>661</v>
      </c>
      <c r="P75" s="7">
        <f t="shared" si="8"/>
        <v>105.14772727272727</v>
      </c>
      <c r="Q75" t="str">
        <f t="shared" si="9"/>
        <v>music</v>
      </c>
      <c r="R75" t="str">
        <f t="shared" si="10"/>
        <v>jazz</v>
      </c>
      <c r="S75" s="11">
        <f t="shared" si="11"/>
        <v>42701.25</v>
      </c>
      <c r="T75" s="11">
        <f t="shared" si="12"/>
        <v>25569.000138888889</v>
      </c>
      <c r="U75">
        <f t="shared" si="13"/>
        <v>2016</v>
      </c>
    </row>
    <row r="76" spans="1:2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7"/>
        <v>122</v>
      </c>
      <c r="P76" s="7">
        <f t="shared" si="8"/>
        <v>56.188235294117646</v>
      </c>
      <c r="Q76" t="str">
        <f t="shared" si="9"/>
        <v>music</v>
      </c>
      <c r="R76" t="str">
        <f t="shared" si="10"/>
        <v>metal</v>
      </c>
      <c r="S76" s="11">
        <f t="shared" si="11"/>
        <v>42456.208333333328</v>
      </c>
      <c r="T76" s="11">
        <f t="shared" si="12"/>
        <v>25569.000138888889</v>
      </c>
      <c r="U76">
        <f t="shared" si="13"/>
        <v>2016</v>
      </c>
    </row>
    <row r="77" spans="1:2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7"/>
        <v>151</v>
      </c>
      <c r="P77" s="7">
        <f t="shared" si="8"/>
        <v>85.917647058823533</v>
      </c>
      <c r="Q77" t="str">
        <f t="shared" si="9"/>
        <v>photography</v>
      </c>
      <c r="R77" t="str">
        <f t="shared" si="10"/>
        <v>photography books</v>
      </c>
      <c r="S77" s="11">
        <f t="shared" si="11"/>
        <v>43296.208333333328</v>
      </c>
      <c r="T77" s="11">
        <f t="shared" si="12"/>
        <v>25569.000138888889</v>
      </c>
      <c r="U77">
        <f t="shared" si="13"/>
        <v>2018</v>
      </c>
    </row>
    <row r="78" spans="1:21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7"/>
        <v>78</v>
      </c>
      <c r="P78" s="7">
        <f t="shared" si="8"/>
        <v>57.00296912114014</v>
      </c>
      <c r="Q78" t="str">
        <f t="shared" si="9"/>
        <v>theater</v>
      </c>
      <c r="R78" t="str">
        <f t="shared" si="10"/>
        <v>plays</v>
      </c>
      <c r="S78" s="11">
        <f t="shared" si="11"/>
        <v>42027.25</v>
      </c>
      <c r="T78" s="11">
        <f t="shared" si="12"/>
        <v>25569.000138888889</v>
      </c>
      <c r="U78">
        <f t="shared" si="13"/>
        <v>2015</v>
      </c>
    </row>
    <row r="79" spans="1:21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7"/>
        <v>47</v>
      </c>
      <c r="P79" s="7">
        <f t="shared" si="8"/>
        <v>79.642857142857139</v>
      </c>
      <c r="Q79" t="str">
        <f t="shared" si="9"/>
        <v>film &amp; video</v>
      </c>
      <c r="R79" t="str">
        <f t="shared" si="10"/>
        <v>animation</v>
      </c>
      <c r="S79" s="11">
        <f t="shared" si="11"/>
        <v>40448.208333333336</v>
      </c>
      <c r="T79" s="11">
        <f t="shared" si="12"/>
        <v>25569.000138888889</v>
      </c>
      <c r="U79">
        <f t="shared" si="13"/>
        <v>2010</v>
      </c>
    </row>
    <row r="80" spans="1:21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7"/>
        <v>301</v>
      </c>
      <c r="P80" s="7">
        <f t="shared" si="8"/>
        <v>41.018181818181816</v>
      </c>
      <c r="Q80" t="str">
        <f t="shared" si="9"/>
        <v>publishing</v>
      </c>
      <c r="R80" t="str">
        <f t="shared" si="10"/>
        <v>translations</v>
      </c>
      <c r="S80" s="11">
        <f t="shared" si="11"/>
        <v>43206.208333333328</v>
      </c>
      <c r="T80" s="11">
        <f t="shared" si="12"/>
        <v>25569.000138888889</v>
      </c>
      <c r="U80">
        <f t="shared" si="13"/>
        <v>2018</v>
      </c>
    </row>
    <row r="81" spans="1:21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7"/>
        <v>70</v>
      </c>
      <c r="P81" s="7">
        <f t="shared" si="8"/>
        <v>48.004773269689736</v>
      </c>
      <c r="Q81" t="str">
        <f t="shared" si="9"/>
        <v>theater</v>
      </c>
      <c r="R81" t="str">
        <f t="shared" si="10"/>
        <v>plays</v>
      </c>
      <c r="S81" s="11">
        <f t="shared" si="11"/>
        <v>43267.208333333328</v>
      </c>
      <c r="T81" s="11">
        <f t="shared" si="12"/>
        <v>25569.000138888889</v>
      </c>
      <c r="U81">
        <f t="shared" si="13"/>
        <v>2018</v>
      </c>
    </row>
    <row r="82" spans="1:2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7"/>
        <v>637</v>
      </c>
      <c r="P82" s="7">
        <f t="shared" si="8"/>
        <v>55.212598425196852</v>
      </c>
      <c r="Q82" t="str">
        <f t="shared" si="9"/>
        <v>games</v>
      </c>
      <c r="R82" t="str">
        <f t="shared" si="10"/>
        <v>video games</v>
      </c>
      <c r="S82" s="11">
        <f t="shared" si="11"/>
        <v>42976.208333333328</v>
      </c>
      <c r="T82" s="11">
        <f t="shared" si="12"/>
        <v>25569.000138888889</v>
      </c>
      <c r="U82">
        <f t="shared" si="13"/>
        <v>2017</v>
      </c>
    </row>
    <row r="83" spans="1:2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7"/>
        <v>225</v>
      </c>
      <c r="P83" s="7">
        <f t="shared" si="8"/>
        <v>92.109489051094897</v>
      </c>
      <c r="Q83" t="str">
        <f t="shared" si="9"/>
        <v>music</v>
      </c>
      <c r="R83" t="str">
        <f t="shared" si="10"/>
        <v>rock</v>
      </c>
      <c r="S83" s="11">
        <f t="shared" si="11"/>
        <v>43062.25</v>
      </c>
      <c r="T83" s="11">
        <f t="shared" si="12"/>
        <v>25569.000138888889</v>
      </c>
      <c r="U83">
        <f t="shared" si="13"/>
        <v>2017</v>
      </c>
    </row>
    <row r="84" spans="1:2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7"/>
        <v>1497</v>
      </c>
      <c r="P84" s="7">
        <f t="shared" si="8"/>
        <v>83.183333333333337</v>
      </c>
      <c r="Q84" t="str">
        <f t="shared" si="9"/>
        <v>games</v>
      </c>
      <c r="R84" t="str">
        <f t="shared" si="10"/>
        <v>video games</v>
      </c>
      <c r="S84" s="11">
        <f t="shared" si="11"/>
        <v>43482.25</v>
      </c>
      <c r="T84" s="11">
        <f t="shared" si="12"/>
        <v>25569.000138888889</v>
      </c>
      <c r="U84">
        <f t="shared" si="13"/>
        <v>2019</v>
      </c>
    </row>
    <row r="85" spans="1:2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7"/>
        <v>38</v>
      </c>
      <c r="P85" s="7">
        <f t="shared" si="8"/>
        <v>39.996000000000002</v>
      </c>
      <c r="Q85" t="str">
        <f t="shared" si="9"/>
        <v>music</v>
      </c>
      <c r="R85" t="str">
        <f t="shared" si="10"/>
        <v>electric music</v>
      </c>
      <c r="S85" s="11">
        <f t="shared" si="11"/>
        <v>42579.208333333328</v>
      </c>
      <c r="T85" s="11">
        <f t="shared" si="12"/>
        <v>25569.000138888889</v>
      </c>
      <c r="U85">
        <f t="shared" si="13"/>
        <v>2016</v>
      </c>
    </row>
    <row r="86" spans="1:21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7"/>
        <v>132</v>
      </c>
      <c r="P86" s="7">
        <f t="shared" si="8"/>
        <v>111.1336898395722</v>
      </c>
      <c r="Q86" t="str">
        <f t="shared" si="9"/>
        <v>technology</v>
      </c>
      <c r="R86" t="str">
        <f t="shared" si="10"/>
        <v>wearables</v>
      </c>
      <c r="S86" s="11">
        <f t="shared" si="11"/>
        <v>41118.208333333336</v>
      </c>
      <c r="T86" s="11">
        <f t="shared" si="12"/>
        <v>25569.000138888889</v>
      </c>
      <c r="U86">
        <f t="shared" si="13"/>
        <v>2012</v>
      </c>
    </row>
    <row r="87" spans="1:2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7"/>
        <v>131</v>
      </c>
      <c r="P87" s="7">
        <f t="shared" si="8"/>
        <v>90.563380281690144</v>
      </c>
      <c r="Q87" t="str">
        <f t="shared" si="9"/>
        <v>music</v>
      </c>
      <c r="R87" t="str">
        <f t="shared" si="10"/>
        <v>indie rock</v>
      </c>
      <c r="S87" s="11">
        <f t="shared" si="11"/>
        <v>40797.208333333336</v>
      </c>
      <c r="T87" s="11">
        <f t="shared" si="12"/>
        <v>25569.000138888889</v>
      </c>
      <c r="U87">
        <f t="shared" si="13"/>
        <v>2011</v>
      </c>
    </row>
    <row r="88" spans="1:2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7"/>
        <v>168</v>
      </c>
      <c r="P88" s="7">
        <f t="shared" si="8"/>
        <v>61.108374384236456</v>
      </c>
      <c r="Q88" t="str">
        <f t="shared" si="9"/>
        <v>theater</v>
      </c>
      <c r="R88" t="str">
        <f t="shared" si="10"/>
        <v>plays</v>
      </c>
      <c r="S88" s="11">
        <f t="shared" si="11"/>
        <v>42128.208333333328</v>
      </c>
      <c r="T88" s="11">
        <f t="shared" si="12"/>
        <v>25569.000138888889</v>
      </c>
      <c r="U88">
        <f t="shared" si="13"/>
        <v>2015</v>
      </c>
    </row>
    <row r="89" spans="1:21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7"/>
        <v>62</v>
      </c>
      <c r="P89" s="7">
        <f t="shared" si="8"/>
        <v>83.022941970310384</v>
      </c>
      <c r="Q89" t="str">
        <f t="shared" si="9"/>
        <v>music</v>
      </c>
      <c r="R89" t="str">
        <f t="shared" si="10"/>
        <v>rock</v>
      </c>
      <c r="S89" s="11">
        <f t="shared" si="11"/>
        <v>40610.25</v>
      </c>
      <c r="T89" s="11">
        <f t="shared" si="12"/>
        <v>25569.000138888889</v>
      </c>
      <c r="U89">
        <f t="shared" si="13"/>
        <v>2011</v>
      </c>
    </row>
    <row r="90" spans="1:2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7"/>
        <v>261</v>
      </c>
      <c r="P90" s="7">
        <f t="shared" si="8"/>
        <v>110.76106194690266</v>
      </c>
      <c r="Q90" t="str">
        <f t="shared" si="9"/>
        <v>publishing</v>
      </c>
      <c r="R90" t="str">
        <f t="shared" si="10"/>
        <v>translations</v>
      </c>
      <c r="S90" s="11">
        <f t="shared" si="11"/>
        <v>42110.208333333328</v>
      </c>
      <c r="T90" s="11">
        <f t="shared" si="12"/>
        <v>25569.000138888889</v>
      </c>
      <c r="U90">
        <f t="shared" si="13"/>
        <v>2015</v>
      </c>
    </row>
    <row r="91" spans="1:2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7"/>
        <v>253</v>
      </c>
      <c r="P91" s="7">
        <f t="shared" si="8"/>
        <v>89.458333333333329</v>
      </c>
      <c r="Q91" t="str">
        <f t="shared" si="9"/>
        <v>theater</v>
      </c>
      <c r="R91" t="str">
        <f t="shared" si="10"/>
        <v>plays</v>
      </c>
      <c r="S91" s="11">
        <f t="shared" si="11"/>
        <v>40283.208333333336</v>
      </c>
      <c r="T91" s="11">
        <f t="shared" si="12"/>
        <v>25569.000138888889</v>
      </c>
      <c r="U91">
        <f t="shared" si="13"/>
        <v>2010</v>
      </c>
    </row>
    <row r="92" spans="1:21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7"/>
        <v>79</v>
      </c>
      <c r="P92" s="7">
        <f t="shared" si="8"/>
        <v>57.849056603773583</v>
      </c>
      <c r="Q92" t="str">
        <f t="shared" si="9"/>
        <v>theater</v>
      </c>
      <c r="R92" t="str">
        <f t="shared" si="10"/>
        <v>plays</v>
      </c>
      <c r="S92" s="11">
        <f t="shared" si="11"/>
        <v>42425.25</v>
      </c>
      <c r="T92" s="11">
        <f t="shared" si="12"/>
        <v>25569.000138888889</v>
      </c>
      <c r="U92">
        <f t="shared" si="13"/>
        <v>2016</v>
      </c>
    </row>
    <row r="93" spans="1:21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7"/>
        <v>48</v>
      </c>
      <c r="P93" s="7">
        <f t="shared" si="8"/>
        <v>109.99705449189985</v>
      </c>
      <c r="Q93" t="str">
        <f t="shared" si="9"/>
        <v>publishing</v>
      </c>
      <c r="R93" t="str">
        <f t="shared" si="10"/>
        <v>translations</v>
      </c>
      <c r="S93" s="11">
        <f t="shared" si="11"/>
        <v>42588.208333333328</v>
      </c>
      <c r="T93" s="11">
        <f t="shared" si="12"/>
        <v>25569.000138888889</v>
      </c>
      <c r="U93">
        <f t="shared" si="13"/>
        <v>2016</v>
      </c>
    </row>
    <row r="94" spans="1:21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7"/>
        <v>259</v>
      </c>
      <c r="P94" s="7">
        <f t="shared" si="8"/>
        <v>103.96586345381526</v>
      </c>
      <c r="Q94" t="str">
        <f t="shared" si="9"/>
        <v>games</v>
      </c>
      <c r="R94" t="str">
        <f t="shared" si="10"/>
        <v>video games</v>
      </c>
      <c r="S94" s="11">
        <f t="shared" si="11"/>
        <v>40352.208333333336</v>
      </c>
      <c r="T94" s="11">
        <f t="shared" si="12"/>
        <v>25569.000138888889</v>
      </c>
      <c r="U94">
        <f t="shared" si="13"/>
        <v>2010</v>
      </c>
    </row>
    <row r="95" spans="1:2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7"/>
        <v>61</v>
      </c>
      <c r="P95" s="7">
        <f t="shared" si="8"/>
        <v>107.99508196721311</v>
      </c>
      <c r="Q95" t="str">
        <f t="shared" si="9"/>
        <v>theater</v>
      </c>
      <c r="R95" t="str">
        <f t="shared" si="10"/>
        <v>plays</v>
      </c>
      <c r="S95" s="11">
        <f t="shared" si="11"/>
        <v>41202.208333333336</v>
      </c>
      <c r="T95" s="11">
        <f t="shared" si="12"/>
        <v>25569.000138888889</v>
      </c>
      <c r="U95">
        <f t="shared" si="13"/>
        <v>2012</v>
      </c>
    </row>
    <row r="96" spans="1:2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7"/>
        <v>304</v>
      </c>
      <c r="P96" s="7">
        <f t="shared" si="8"/>
        <v>48.927777777777777</v>
      </c>
      <c r="Q96" t="str">
        <f t="shared" si="9"/>
        <v>technology</v>
      </c>
      <c r="R96" t="str">
        <f t="shared" si="10"/>
        <v>web</v>
      </c>
      <c r="S96" s="11">
        <f t="shared" si="11"/>
        <v>43562.208333333328</v>
      </c>
      <c r="T96" s="11">
        <f t="shared" si="12"/>
        <v>25569.000138888889</v>
      </c>
      <c r="U96">
        <f t="shared" si="13"/>
        <v>2019</v>
      </c>
    </row>
    <row r="97" spans="1:21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7"/>
        <v>113</v>
      </c>
      <c r="P97" s="7">
        <f t="shared" si="8"/>
        <v>37.666666666666664</v>
      </c>
      <c r="Q97" t="str">
        <f t="shared" si="9"/>
        <v>film &amp; video</v>
      </c>
      <c r="R97" t="str">
        <f t="shared" si="10"/>
        <v>documentary</v>
      </c>
      <c r="S97" s="11">
        <f t="shared" si="11"/>
        <v>43752.208333333328</v>
      </c>
      <c r="T97" s="11">
        <f t="shared" si="12"/>
        <v>25569.000138888889</v>
      </c>
      <c r="U97">
        <f t="shared" si="13"/>
        <v>2019</v>
      </c>
    </row>
    <row r="98" spans="1:2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7"/>
        <v>217</v>
      </c>
      <c r="P98" s="7">
        <f t="shared" si="8"/>
        <v>64.999141999141997</v>
      </c>
      <c r="Q98" t="str">
        <f t="shared" si="9"/>
        <v>theater</v>
      </c>
      <c r="R98" t="str">
        <f t="shared" si="10"/>
        <v>plays</v>
      </c>
      <c r="S98" s="11">
        <f t="shared" si="11"/>
        <v>40612.25</v>
      </c>
      <c r="T98" s="11">
        <f t="shared" si="12"/>
        <v>25569.000138888889</v>
      </c>
      <c r="U98">
        <f t="shared" si="13"/>
        <v>2011</v>
      </c>
    </row>
    <row r="99" spans="1:2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7"/>
        <v>927</v>
      </c>
      <c r="P99" s="7">
        <f t="shared" si="8"/>
        <v>106.61061946902655</v>
      </c>
      <c r="Q99" t="str">
        <f t="shared" si="9"/>
        <v>food</v>
      </c>
      <c r="R99" t="str">
        <f t="shared" si="10"/>
        <v>food trucks</v>
      </c>
      <c r="S99" s="11">
        <f t="shared" si="11"/>
        <v>42180.208333333328</v>
      </c>
      <c r="T99" s="11">
        <f t="shared" si="12"/>
        <v>25569.000138888889</v>
      </c>
      <c r="U99">
        <f t="shared" si="13"/>
        <v>2015</v>
      </c>
    </row>
    <row r="100" spans="1:21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7"/>
        <v>34</v>
      </c>
      <c r="P100" s="7">
        <f t="shared" si="8"/>
        <v>27.009016393442622</v>
      </c>
      <c r="Q100" t="str">
        <f t="shared" si="9"/>
        <v>games</v>
      </c>
      <c r="R100" t="str">
        <f t="shared" si="10"/>
        <v>video games</v>
      </c>
      <c r="S100" s="11">
        <f t="shared" si="11"/>
        <v>42212.208333333328</v>
      </c>
      <c r="T100" s="11">
        <f t="shared" si="12"/>
        <v>25569.000138888889</v>
      </c>
      <c r="U100">
        <f t="shared" si="13"/>
        <v>2015</v>
      </c>
    </row>
    <row r="101" spans="1:21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7"/>
        <v>197</v>
      </c>
      <c r="P101" s="7">
        <f t="shared" si="8"/>
        <v>91.16463414634147</v>
      </c>
      <c r="Q101" t="str">
        <f t="shared" si="9"/>
        <v>theater</v>
      </c>
      <c r="R101" t="str">
        <f t="shared" si="10"/>
        <v>plays</v>
      </c>
      <c r="S101" s="11">
        <f t="shared" si="11"/>
        <v>41968.25</v>
      </c>
      <c r="T101" s="11">
        <f t="shared" si="12"/>
        <v>25569.000138888889</v>
      </c>
      <c r="U101">
        <f t="shared" si="13"/>
        <v>2014</v>
      </c>
    </row>
    <row r="102" spans="1:21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7"/>
        <v>1</v>
      </c>
      <c r="P102" s="7">
        <f t="shared" si="8"/>
        <v>1</v>
      </c>
      <c r="Q102" t="str">
        <f t="shared" si="9"/>
        <v>theater</v>
      </c>
      <c r="R102" t="str">
        <f t="shared" si="10"/>
        <v>plays</v>
      </c>
      <c r="S102" s="11">
        <f t="shared" si="11"/>
        <v>40835.208333333336</v>
      </c>
      <c r="T102" s="11">
        <f t="shared" si="12"/>
        <v>25569.000138888889</v>
      </c>
      <c r="U102">
        <f t="shared" si="13"/>
        <v>2011</v>
      </c>
    </row>
    <row r="103" spans="1:2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7"/>
        <v>1021</v>
      </c>
      <c r="P103" s="7">
        <f t="shared" si="8"/>
        <v>56.054878048780488</v>
      </c>
      <c r="Q103" t="str">
        <f t="shared" si="9"/>
        <v>music</v>
      </c>
      <c r="R103" t="str">
        <f t="shared" si="10"/>
        <v>electric music</v>
      </c>
      <c r="S103" s="11">
        <f t="shared" si="11"/>
        <v>42056.25</v>
      </c>
      <c r="T103" s="11">
        <f t="shared" si="12"/>
        <v>25569.000138888889</v>
      </c>
      <c r="U103">
        <f t="shared" si="13"/>
        <v>2015</v>
      </c>
    </row>
    <row r="104" spans="1:2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7"/>
        <v>282</v>
      </c>
      <c r="P104" s="7">
        <f t="shared" si="8"/>
        <v>31.017857142857142</v>
      </c>
      <c r="Q104" t="str">
        <f t="shared" si="9"/>
        <v>technology</v>
      </c>
      <c r="R104" t="str">
        <f t="shared" si="10"/>
        <v>wearables</v>
      </c>
      <c r="S104" s="11">
        <f t="shared" si="11"/>
        <v>43234.208333333328</v>
      </c>
      <c r="T104" s="11">
        <f t="shared" si="12"/>
        <v>25569.000138888889</v>
      </c>
      <c r="U104">
        <f t="shared" si="13"/>
        <v>2018</v>
      </c>
    </row>
    <row r="105" spans="1:21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7"/>
        <v>25</v>
      </c>
      <c r="P105" s="7">
        <f t="shared" si="8"/>
        <v>66.513513513513516</v>
      </c>
      <c r="Q105" t="str">
        <f t="shared" si="9"/>
        <v>music</v>
      </c>
      <c r="R105" t="str">
        <f t="shared" si="10"/>
        <v>electric music</v>
      </c>
      <c r="S105" s="11">
        <f t="shared" si="11"/>
        <v>40475.208333333336</v>
      </c>
      <c r="T105" s="11">
        <f t="shared" si="12"/>
        <v>25569.000138888889</v>
      </c>
      <c r="U105">
        <f t="shared" si="13"/>
        <v>2010</v>
      </c>
    </row>
    <row r="106" spans="1:2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7"/>
        <v>143</v>
      </c>
      <c r="P106" s="7">
        <f t="shared" si="8"/>
        <v>89.005216484089729</v>
      </c>
      <c r="Q106" t="str">
        <f t="shared" si="9"/>
        <v>music</v>
      </c>
      <c r="R106" t="str">
        <f t="shared" si="10"/>
        <v>indie rock</v>
      </c>
      <c r="S106" s="11">
        <f t="shared" si="11"/>
        <v>42878.208333333328</v>
      </c>
      <c r="T106" s="11">
        <f t="shared" si="12"/>
        <v>25569.000138888889</v>
      </c>
      <c r="U106">
        <f t="shared" si="13"/>
        <v>2017</v>
      </c>
    </row>
    <row r="107" spans="1:2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7"/>
        <v>145</v>
      </c>
      <c r="P107" s="7">
        <f t="shared" si="8"/>
        <v>103.46315789473684</v>
      </c>
      <c r="Q107" t="str">
        <f t="shared" si="9"/>
        <v>technology</v>
      </c>
      <c r="R107" t="str">
        <f t="shared" si="10"/>
        <v>web</v>
      </c>
      <c r="S107" s="11">
        <f t="shared" si="11"/>
        <v>41366.208333333336</v>
      </c>
      <c r="T107" s="11">
        <f t="shared" si="12"/>
        <v>25569.000138888889</v>
      </c>
      <c r="U107">
        <f t="shared" si="13"/>
        <v>2013</v>
      </c>
    </row>
    <row r="108" spans="1:2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7"/>
        <v>359</v>
      </c>
      <c r="P108" s="7">
        <f t="shared" si="8"/>
        <v>95.278911564625844</v>
      </c>
      <c r="Q108" t="str">
        <f t="shared" si="9"/>
        <v>theater</v>
      </c>
      <c r="R108" t="str">
        <f t="shared" si="10"/>
        <v>plays</v>
      </c>
      <c r="S108" s="11">
        <f t="shared" si="11"/>
        <v>43716.208333333328</v>
      </c>
      <c r="T108" s="11">
        <f t="shared" si="12"/>
        <v>25569.000138888889</v>
      </c>
      <c r="U108">
        <f t="shared" si="13"/>
        <v>2019</v>
      </c>
    </row>
    <row r="109" spans="1:21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7"/>
        <v>186</v>
      </c>
      <c r="P109" s="7">
        <f t="shared" si="8"/>
        <v>75.895348837209298</v>
      </c>
      <c r="Q109" t="str">
        <f t="shared" si="9"/>
        <v>theater</v>
      </c>
      <c r="R109" t="str">
        <f t="shared" si="10"/>
        <v>plays</v>
      </c>
      <c r="S109" s="11">
        <f t="shared" si="11"/>
        <v>43213.208333333328</v>
      </c>
      <c r="T109" s="11">
        <f t="shared" si="12"/>
        <v>25569.000138888889</v>
      </c>
      <c r="U109">
        <f t="shared" si="13"/>
        <v>2018</v>
      </c>
    </row>
    <row r="110" spans="1:21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7"/>
        <v>595</v>
      </c>
      <c r="P110" s="7">
        <f t="shared" si="8"/>
        <v>107.57831325301204</v>
      </c>
      <c r="Q110" t="str">
        <f t="shared" si="9"/>
        <v>film &amp; video</v>
      </c>
      <c r="R110" t="str">
        <f t="shared" si="10"/>
        <v>documentary</v>
      </c>
      <c r="S110" s="11">
        <f t="shared" si="11"/>
        <v>41005.208333333336</v>
      </c>
      <c r="T110" s="11">
        <f t="shared" si="12"/>
        <v>25569.000138888889</v>
      </c>
      <c r="U110">
        <f t="shared" si="13"/>
        <v>2012</v>
      </c>
    </row>
    <row r="111" spans="1:21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7"/>
        <v>59</v>
      </c>
      <c r="P111" s="7">
        <f t="shared" si="8"/>
        <v>51.31666666666667</v>
      </c>
      <c r="Q111" t="str">
        <f t="shared" si="9"/>
        <v>film &amp; video</v>
      </c>
      <c r="R111" t="str">
        <f t="shared" si="10"/>
        <v>television</v>
      </c>
      <c r="S111" s="11">
        <f t="shared" si="11"/>
        <v>41651.25</v>
      </c>
      <c r="T111" s="11">
        <f t="shared" si="12"/>
        <v>25569.000138888889</v>
      </c>
      <c r="U111">
        <f t="shared" si="13"/>
        <v>2014</v>
      </c>
    </row>
    <row r="112" spans="1:21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7"/>
        <v>15</v>
      </c>
      <c r="P112" s="7">
        <f t="shared" si="8"/>
        <v>71.983108108108112</v>
      </c>
      <c r="Q112" t="str">
        <f t="shared" si="9"/>
        <v>food</v>
      </c>
      <c r="R112" t="str">
        <f t="shared" si="10"/>
        <v>food trucks</v>
      </c>
      <c r="S112" s="11">
        <f t="shared" si="11"/>
        <v>43354.208333333328</v>
      </c>
      <c r="T112" s="11">
        <f t="shared" si="12"/>
        <v>25569.000138888889</v>
      </c>
      <c r="U112">
        <f t="shared" si="13"/>
        <v>2018</v>
      </c>
    </row>
    <row r="113" spans="1:2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7"/>
        <v>120</v>
      </c>
      <c r="P113" s="7">
        <f t="shared" si="8"/>
        <v>108.95414201183432</v>
      </c>
      <c r="Q113" t="str">
        <f t="shared" si="9"/>
        <v>publishing</v>
      </c>
      <c r="R113" t="str">
        <f t="shared" si="10"/>
        <v>radio &amp; podcasts</v>
      </c>
      <c r="S113" s="11">
        <f t="shared" si="11"/>
        <v>41174.208333333336</v>
      </c>
      <c r="T113" s="11">
        <f t="shared" si="12"/>
        <v>25569.000138888889</v>
      </c>
      <c r="U113">
        <f t="shared" si="13"/>
        <v>2012</v>
      </c>
    </row>
    <row r="114" spans="1:2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7"/>
        <v>269</v>
      </c>
      <c r="P114" s="7">
        <f t="shared" si="8"/>
        <v>35</v>
      </c>
      <c r="Q114" t="str">
        <f t="shared" si="9"/>
        <v>technology</v>
      </c>
      <c r="R114" t="str">
        <f t="shared" si="10"/>
        <v>web</v>
      </c>
      <c r="S114" s="11">
        <f t="shared" si="11"/>
        <v>41875.208333333336</v>
      </c>
      <c r="T114" s="11">
        <f t="shared" si="12"/>
        <v>25569.000138888889</v>
      </c>
      <c r="U114">
        <f t="shared" si="13"/>
        <v>2014</v>
      </c>
    </row>
    <row r="115" spans="1:2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7"/>
        <v>377</v>
      </c>
      <c r="P115" s="7">
        <f t="shared" si="8"/>
        <v>94.938931297709928</v>
      </c>
      <c r="Q115" t="str">
        <f t="shared" si="9"/>
        <v>food</v>
      </c>
      <c r="R115" t="str">
        <f t="shared" si="10"/>
        <v>food trucks</v>
      </c>
      <c r="S115" s="11">
        <f t="shared" si="11"/>
        <v>42990.208333333328</v>
      </c>
      <c r="T115" s="11">
        <f t="shared" si="12"/>
        <v>25569.000138888889</v>
      </c>
      <c r="U115">
        <f t="shared" si="13"/>
        <v>2017</v>
      </c>
    </row>
    <row r="116" spans="1:2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7"/>
        <v>727</v>
      </c>
      <c r="P116" s="7">
        <f t="shared" si="8"/>
        <v>109.65079365079364</v>
      </c>
      <c r="Q116" t="str">
        <f t="shared" si="9"/>
        <v>technology</v>
      </c>
      <c r="R116" t="str">
        <f t="shared" si="10"/>
        <v>wearables</v>
      </c>
      <c r="S116" s="11">
        <f t="shared" si="11"/>
        <v>43564.208333333328</v>
      </c>
      <c r="T116" s="11">
        <f t="shared" si="12"/>
        <v>25569.000138888889</v>
      </c>
      <c r="U116">
        <f t="shared" si="13"/>
        <v>2019</v>
      </c>
    </row>
    <row r="117" spans="1:21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7"/>
        <v>87</v>
      </c>
      <c r="P117" s="7">
        <f t="shared" si="8"/>
        <v>44.001815980629537</v>
      </c>
      <c r="Q117" t="str">
        <f t="shared" si="9"/>
        <v>publishing</v>
      </c>
      <c r="R117" t="str">
        <f t="shared" si="10"/>
        <v>fiction</v>
      </c>
      <c r="S117" s="11">
        <f t="shared" si="11"/>
        <v>43056.25</v>
      </c>
      <c r="T117" s="11">
        <f t="shared" si="12"/>
        <v>25569.000138888889</v>
      </c>
      <c r="U117">
        <f t="shared" si="13"/>
        <v>2017</v>
      </c>
    </row>
    <row r="118" spans="1:21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7"/>
        <v>88</v>
      </c>
      <c r="P118" s="7">
        <f t="shared" si="8"/>
        <v>86.794520547945211</v>
      </c>
      <c r="Q118" t="str">
        <f t="shared" si="9"/>
        <v>theater</v>
      </c>
      <c r="R118" t="str">
        <f t="shared" si="10"/>
        <v>plays</v>
      </c>
      <c r="S118" s="11">
        <f t="shared" si="11"/>
        <v>42265.208333333328</v>
      </c>
      <c r="T118" s="11">
        <f t="shared" si="12"/>
        <v>25569.000138888889</v>
      </c>
      <c r="U118">
        <f t="shared" si="13"/>
        <v>2015</v>
      </c>
    </row>
    <row r="119" spans="1:2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7"/>
        <v>174</v>
      </c>
      <c r="P119" s="7">
        <f t="shared" si="8"/>
        <v>30.992727272727272</v>
      </c>
      <c r="Q119" t="str">
        <f t="shared" si="9"/>
        <v>film &amp; video</v>
      </c>
      <c r="R119" t="str">
        <f t="shared" si="10"/>
        <v>television</v>
      </c>
      <c r="S119" s="11">
        <f t="shared" si="11"/>
        <v>40808.208333333336</v>
      </c>
      <c r="T119" s="11">
        <f t="shared" si="12"/>
        <v>25569.000138888889</v>
      </c>
      <c r="U119">
        <f t="shared" si="13"/>
        <v>2011</v>
      </c>
    </row>
    <row r="120" spans="1:2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7"/>
        <v>118</v>
      </c>
      <c r="P120" s="7">
        <f t="shared" si="8"/>
        <v>94.791044776119406</v>
      </c>
      <c r="Q120" t="str">
        <f t="shared" si="9"/>
        <v>photography</v>
      </c>
      <c r="R120" t="str">
        <f t="shared" si="10"/>
        <v>photography books</v>
      </c>
      <c r="S120" s="11">
        <f t="shared" si="11"/>
        <v>41665.25</v>
      </c>
      <c r="T120" s="11">
        <f t="shared" si="12"/>
        <v>25569.000138888889</v>
      </c>
      <c r="U120">
        <f t="shared" si="13"/>
        <v>2014</v>
      </c>
    </row>
    <row r="121" spans="1:21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7"/>
        <v>215</v>
      </c>
      <c r="P121" s="7">
        <f t="shared" si="8"/>
        <v>69.79220779220779</v>
      </c>
      <c r="Q121" t="str">
        <f t="shared" si="9"/>
        <v>film &amp; video</v>
      </c>
      <c r="R121" t="str">
        <f t="shared" si="10"/>
        <v>documentary</v>
      </c>
      <c r="S121" s="11">
        <f t="shared" si="11"/>
        <v>41806.208333333336</v>
      </c>
      <c r="T121" s="11">
        <f t="shared" si="12"/>
        <v>25569.000138888889</v>
      </c>
      <c r="U121">
        <f t="shared" si="13"/>
        <v>2014</v>
      </c>
    </row>
    <row r="122" spans="1:2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7"/>
        <v>149</v>
      </c>
      <c r="P122" s="7">
        <f t="shared" si="8"/>
        <v>63.003367003367003</v>
      </c>
      <c r="Q122" t="str">
        <f t="shared" si="9"/>
        <v>games</v>
      </c>
      <c r="R122" t="str">
        <f t="shared" si="10"/>
        <v>mobile games</v>
      </c>
      <c r="S122" s="11">
        <f t="shared" si="11"/>
        <v>42111.208333333328</v>
      </c>
      <c r="T122" s="11">
        <f t="shared" si="12"/>
        <v>25569.000138888889</v>
      </c>
      <c r="U122">
        <f t="shared" si="13"/>
        <v>2015</v>
      </c>
    </row>
    <row r="123" spans="1:2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7"/>
        <v>219</v>
      </c>
      <c r="P123" s="7">
        <f t="shared" si="8"/>
        <v>110.0343300110742</v>
      </c>
      <c r="Q123" t="str">
        <f t="shared" si="9"/>
        <v>games</v>
      </c>
      <c r="R123" t="str">
        <f t="shared" si="10"/>
        <v>video games</v>
      </c>
      <c r="S123" s="11">
        <f t="shared" si="11"/>
        <v>41917.208333333336</v>
      </c>
      <c r="T123" s="11">
        <f t="shared" si="12"/>
        <v>25569.000138888889</v>
      </c>
      <c r="U123">
        <f t="shared" si="13"/>
        <v>2014</v>
      </c>
    </row>
    <row r="124" spans="1:21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7"/>
        <v>64</v>
      </c>
      <c r="P124" s="7">
        <f t="shared" si="8"/>
        <v>25.997933274284026</v>
      </c>
      <c r="Q124" t="str">
        <f t="shared" si="9"/>
        <v>publishing</v>
      </c>
      <c r="R124" t="str">
        <f t="shared" si="10"/>
        <v>fiction</v>
      </c>
      <c r="S124" s="11">
        <f t="shared" si="11"/>
        <v>41970.25</v>
      </c>
      <c r="T124" s="11">
        <f t="shared" si="12"/>
        <v>25569.000138888889</v>
      </c>
      <c r="U124">
        <f t="shared" si="13"/>
        <v>2014</v>
      </c>
    </row>
    <row r="125" spans="1:21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7"/>
        <v>19</v>
      </c>
      <c r="P125" s="7">
        <f t="shared" si="8"/>
        <v>49.987915407854985</v>
      </c>
      <c r="Q125" t="str">
        <f t="shared" si="9"/>
        <v>theater</v>
      </c>
      <c r="R125" t="str">
        <f t="shared" si="10"/>
        <v>plays</v>
      </c>
      <c r="S125" s="11">
        <f t="shared" si="11"/>
        <v>42332.25</v>
      </c>
      <c r="T125" s="11">
        <f t="shared" si="12"/>
        <v>25569.000138888889</v>
      </c>
      <c r="U125">
        <f t="shared" si="13"/>
        <v>2015</v>
      </c>
    </row>
    <row r="126" spans="1:2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7"/>
        <v>368</v>
      </c>
      <c r="P126" s="7">
        <f t="shared" si="8"/>
        <v>101.72340425531915</v>
      </c>
      <c r="Q126" t="str">
        <f t="shared" si="9"/>
        <v>photography</v>
      </c>
      <c r="R126" t="str">
        <f t="shared" si="10"/>
        <v>photography books</v>
      </c>
      <c r="S126" s="11">
        <f t="shared" si="11"/>
        <v>43598.208333333328</v>
      </c>
      <c r="T126" s="11">
        <f t="shared" si="12"/>
        <v>25569.000138888889</v>
      </c>
      <c r="U126">
        <f t="shared" si="13"/>
        <v>2019</v>
      </c>
    </row>
    <row r="127" spans="1:2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7"/>
        <v>160</v>
      </c>
      <c r="P127" s="7">
        <f t="shared" si="8"/>
        <v>47.083333333333336</v>
      </c>
      <c r="Q127" t="str">
        <f t="shared" si="9"/>
        <v>theater</v>
      </c>
      <c r="R127" t="str">
        <f t="shared" si="10"/>
        <v>plays</v>
      </c>
      <c r="S127" s="11">
        <f t="shared" si="11"/>
        <v>43362.208333333328</v>
      </c>
      <c r="T127" s="11">
        <f t="shared" si="12"/>
        <v>25569.000138888889</v>
      </c>
      <c r="U127">
        <f t="shared" si="13"/>
        <v>2018</v>
      </c>
    </row>
    <row r="128" spans="1:21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7"/>
        <v>39</v>
      </c>
      <c r="P128" s="7">
        <f t="shared" si="8"/>
        <v>89.944444444444443</v>
      </c>
      <c r="Q128" t="str">
        <f t="shared" si="9"/>
        <v>theater</v>
      </c>
      <c r="R128" t="str">
        <f t="shared" si="10"/>
        <v>plays</v>
      </c>
      <c r="S128" s="11">
        <f t="shared" si="11"/>
        <v>42596.208333333328</v>
      </c>
      <c r="T128" s="11">
        <f t="shared" si="12"/>
        <v>25569.000138888889</v>
      </c>
      <c r="U128">
        <f t="shared" si="13"/>
        <v>2016</v>
      </c>
    </row>
    <row r="129" spans="1:21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7"/>
        <v>51</v>
      </c>
      <c r="P129" s="7">
        <f t="shared" si="8"/>
        <v>78.96875</v>
      </c>
      <c r="Q129" t="str">
        <f t="shared" si="9"/>
        <v>theater</v>
      </c>
      <c r="R129" t="str">
        <f t="shared" si="10"/>
        <v>plays</v>
      </c>
      <c r="S129" s="11">
        <f t="shared" si="11"/>
        <v>40310.208333333336</v>
      </c>
      <c r="T129" s="11">
        <f t="shared" si="12"/>
        <v>25569.000138888889</v>
      </c>
      <c r="U129">
        <f t="shared" si="13"/>
        <v>2010</v>
      </c>
    </row>
    <row r="130" spans="1:2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ref="O130:O193" si="14">ROUND(E130/D130*100,0)</f>
        <v>60</v>
      </c>
      <c r="P130" s="7">
        <f t="shared" si="8"/>
        <v>80.067669172932327</v>
      </c>
      <c r="Q130" t="str">
        <f t="shared" si="9"/>
        <v>music</v>
      </c>
      <c r="R130" t="str">
        <f t="shared" si="10"/>
        <v>rock</v>
      </c>
      <c r="S130" s="11">
        <f t="shared" si="11"/>
        <v>40417.208333333336</v>
      </c>
      <c r="T130" s="11">
        <f t="shared" si="12"/>
        <v>25569.000138888889</v>
      </c>
      <c r="U130">
        <f t="shared" si="13"/>
        <v>2010</v>
      </c>
    </row>
    <row r="131" spans="1:2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14"/>
        <v>3</v>
      </c>
      <c r="P131" s="7">
        <f t="shared" ref="P131:P194" si="15">E131/G131</f>
        <v>86.472727272727269</v>
      </c>
      <c r="Q131" t="str">
        <f t="shared" ref="Q131:Q194" si="16">LEFT(N131,SEARCH("/",N131)-1)</f>
        <v>food</v>
      </c>
      <c r="R131" t="str">
        <f t="shared" ref="R131:R194" si="17">RIGHT(N131, LEN(N131)-SEARCH("/",N131))</f>
        <v>food trucks</v>
      </c>
      <c r="S131" s="11">
        <f t="shared" ref="S131:S194" si="18">(((J131/60)/60/24)+DATE(1970,1,1))</f>
        <v>42038.25</v>
      </c>
      <c r="T131" s="11">
        <f t="shared" ref="T131:T194" si="19">(((12/60)/60)/24+DATE(1970,1,1))</f>
        <v>25569.000138888889</v>
      </c>
      <c r="U131">
        <f t="shared" ref="U131:U194" si="20">YEAR(S131)</f>
        <v>2015</v>
      </c>
    </row>
    <row r="132" spans="1:2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4"/>
        <v>155</v>
      </c>
      <c r="P132" s="7">
        <f t="shared" si="15"/>
        <v>28.001876172607879</v>
      </c>
      <c r="Q132" t="str">
        <f t="shared" si="16"/>
        <v>film &amp; video</v>
      </c>
      <c r="R132" t="str">
        <f t="shared" si="17"/>
        <v>drama</v>
      </c>
      <c r="S132" s="11">
        <f t="shared" si="18"/>
        <v>40842.208333333336</v>
      </c>
      <c r="T132" s="11">
        <f t="shared" si="19"/>
        <v>25569.000138888889</v>
      </c>
      <c r="U132">
        <f t="shared" si="20"/>
        <v>2011</v>
      </c>
    </row>
    <row r="133" spans="1:21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4"/>
        <v>101</v>
      </c>
      <c r="P133" s="7">
        <f t="shared" si="15"/>
        <v>67.996725337699544</v>
      </c>
      <c r="Q133" t="str">
        <f t="shared" si="16"/>
        <v>technology</v>
      </c>
      <c r="R133" t="str">
        <f t="shared" si="17"/>
        <v>web</v>
      </c>
      <c r="S133" s="11">
        <f t="shared" si="18"/>
        <v>41607.25</v>
      </c>
      <c r="T133" s="11">
        <f t="shared" si="19"/>
        <v>25569.000138888889</v>
      </c>
      <c r="U133">
        <f t="shared" si="20"/>
        <v>2013</v>
      </c>
    </row>
    <row r="134" spans="1:2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4"/>
        <v>116</v>
      </c>
      <c r="P134" s="7">
        <f t="shared" si="15"/>
        <v>43.078651685393261</v>
      </c>
      <c r="Q134" t="str">
        <f t="shared" si="16"/>
        <v>theater</v>
      </c>
      <c r="R134" t="str">
        <f t="shared" si="17"/>
        <v>plays</v>
      </c>
      <c r="S134" s="11">
        <f t="shared" si="18"/>
        <v>43112.25</v>
      </c>
      <c r="T134" s="11">
        <f t="shared" si="19"/>
        <v>25569.000138888889</v>
      </c>
      <c r="U134">
        <f t="shared" si="20"/>
        <v>2018</v>
      </c>
    </row>
    <row r="135" spans="1:2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4"/>
        <v>311</v>
      </c>
      <c r="P135" s="7">
        <f t="shared" si="15"/>
        <v>87.95597484276729</v>
      </c>
      <c r="Q135" t="str">
        <f t="shared" si="16"/>
        <v>music</v>
      </c>
      <c r="R135" t="str">
        <f t="shared" si="17"/>
        <v>world music</v>
      </c>
      <c r="S135" s="11">
        <f t="shared" si="18"/>
        <v>40767.208333333336</v>
      </c>
      <c r="T135" s="11">
        <f t="shared" si="19"/>
        <v>25569.000138888889</v>
      </c>
      <c r="U135">
        <f t="shared" si="20"/>
        <v>2011</v>
      </c>
    </row>
    <row r="136" spans="1:21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4"/>
        <v>90</v>
      </c>
      <c r="P136" s="7">
        <f t="shared" si="15"/>
        <v>94.987234042553197</v>
      </c>
      <c r="Q136" t="str">
        <f t="shared" si="16"/>
        <v>film &amp; video</v>
      </c>
      <c r="R136" t="str">
        <f t="shared" si="17"/>
        <v>documentary</v>
      </c>
      <c r="S136" s="11">
        <f t="shared" si="18"/>
        <v>40713.208333333336</v>
      </c>
      <c r="T136" s="11">
        <f t="shared" si="19"/>
        <v>25569.000138888889</v>
      </c>
      <c r="U136">
        <f t="shared" si="20"/>
        <v>2011</v>
      </c>
    </row>
    <row r="137" spans="1:21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4"/>
        <v>71</v>
      </c>
      <c r="P137" s="7">
        <f t="shared" si="15"/>
        <v>46.905982905982903</v>
      </c>
      <c r="Q137" t="str">
        <f t="shared" si="16"/>
        <v>theater</v>
      </c>
      <c r="R137" t="str">
        <f t="shared" si="17"/>
        <v>plays</v>
      </c>
      <c r="S137" s="11">
        <f t="shared" si="18"/>
        <v>41340.25</v>
      </c>
      <c r="T137" s="11">
        <f t="shared" si="19"/>
        <v>25569.000138888889</v>
      </c>
      <c r="U137">
        <f t="shared" si="20"/>
        <v>2013</v>
      </c>
    </row>
    <row r="138" spans="1:21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4"/>
        <v>3</v>
      </c>
      <c r="P138" s="7">
        <f t="shared" si="15"/>
        <v>46.913793103448278</v>
      </c>
      <c r="Q138" t="str">
        <f t="shared" si="16"/>
        <v>film &amp; video</v>
      </c>
      <c r="R138" t="str">
        <f t="shared" si="17"/>
        <v>drama</v>
      </c>
      <c r="S138" s="11">
        <f t="shared" si="18"/>
        <v>41797.208333333336</v>
      </c>
      <c r="T138" s="11">
        <f t="shared" si="19"/>
        <v>25569.000138888889</v>
      </c>
      <c r="U138">
        <f t="shared" si="20"/>
        <v>2014</v>
      </c>
    </row>
    <row r="139" spans="1:2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4"/>
        <v>262</v>
      </c>
      <c r="P139" s="7">
        <f t="shared" si="15"/>
        <v>94.24</v>
      </c>
      <c r="Q139" t="str">
        <f t="shared" si="16"/>
        <v>publishing</v>
      </c>
      <c r="R139" t="str">
        <f t="shared" si="17"/>
        <v>nonfiction</v>
      </c>
      <c r="S139" s="11">
        <f t="shared" si="18"/>
        <v>40457.208333333336</v>
      </c>
      <c r="T139" s="11">
        <f t="shared" si="19"/>
        <v>25569.000138888889</v>
      </c>
      <c r="U139">
        <f t="shared" si="20"/>
        <v>2010</v>
      </c>
    </row>
    <row r="140" spans="1:21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4"/>
        <v>96</v>
      </c>
      <c r="P140" s="7">
        <f t="shared" si="15"/>
        <v>80.139130434782615</v>
      </c>
      <c r="Q140" t="str">
        <f t="shared" si="16"/>
        <v>games</v>
      </c>
      <c r="R140" t="str">
        <f t="shared" si="17"/>
        <v>mobile games</v>
      </c>
      <c r="S140" s="11">
        <f t="shared" si="18"/>
        <v>41180.208333333336</v>
      </c>
      <c r="T140" s="11">
        <f t="shared" si="19"/>
        <v>25569.000138888889</v>
      </c>
      <c r="U140">
        <f t="shared" si="20"/>
        <v>2012</v>
      </c>
    </row>
    <row r="141" spans="1:21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4"/>
        <v>21</v>
      </c>
      <c r="P141" s="7">
        <f t="shared" si="15"/>
        <v>59.036809815950917</v>
      </c>
      <c r="Q141" t="str">
        <f t="shared" si="16"/>
        <v>technology</v>
      </c>
      <c r="R141" t="str">
        <f t="shared" si="17"/>
        <v>wearables</v>
      </c>
      <c r="S141" s="11">
        <f t="shared" si="18"/>
        <v>42115.208333333328</v>
      </c>
      <c r="T141" s="11">
        <f t="shared" si="19"/>
        <v>25569.000138888889</v>
      </c>
      <c r="U141">
        <f t="shared" si="20"/>
        <v>2015</v>
      </c>
    </row>
    <row r="142" spans="1:21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4"/>
        <v>223</v>
      </c>
      <c r="P142" s="7">
        <f t="shared" si="15"/>
        <v>65.989247311827953</v>
      </c>
      <c r="Q142" t="str">
        <f t="shared" si="16"/>
        <v>film &amp; video</v>
      </c>
      <c r="R142" t="str">
        <f t="shared" si="17"/>
        <v>documentary</v>
      </c>
      <c r="S142" s="11">
        <f t="shared" si="18"/>
        <v>43156.25</v>
      </c>
      <c r="T142" s="11">
        <f t="shared" si="19"/>
        <v>25569.000138888889</v>
      </c>
      <c r="U142">
        <f t="shared" si="20"/>
        <v>2018</v>
      </c>
    </row>
    <row r="143" spans="1:2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4"/>
        <v>102</v>
      </c>
      <c r="P143" s="7">
        <f t="shared" si="15"/>
        <v>60.992530345471522</v>
      </c>
      <c r="Q143" t="str">
        <f t="shared" si="16"/>
        <v>technology</v>
      </c>
      <c r="R143" t="str">
        <f t="shared" si="17"/>
        <v>web</v>
      </c>
      <c r="S143" s="11">
        <f t="shared" si="18"/>
        <v>42167.208333333328</v>
      </c>
      <c r="T143" s="11">
        <f t="shared" si="19"/>
        <v>25569.000138888889</v>
      </c>
      <c r="U143">
        <f t="shared" si="20"/>
        <v>2015</v>
      </c>
    </row>
    <row r="144" spans="1:21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4"/>
        <v>230</v>
      </c>
      <c r="P144" s="7">
        <f t="shared" si="15"/>
        <v>98.307692307692307</v>
      </c>
      <c r="Q144" t="str">
        <f t="shared" si="16"/>
        <v>technology</v>
      </c>
      <c r="R144" t="str">
        <f t="shared" si="17"/>
        <v>web</v>
      </c>
      <c r="S144" s="11">
        <f t="shared" si="18"/>
        <v>41005.208333333336</v>
      </c>
      <c r="T144" s="11">
        <f t="shared" si="19"/>
        <v>25569.000138888889</v>
      </c>
      <c r="U144">
        <f t="shared" si="20"/>
        <v>2012</v>
      </c>
    </row>
    <row r="145" spans="1:2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4"/>
        <v>136</v>
      </c>
      <c r="P145" s="7">
        <f t="shared" si="15"/>
        <v>104.6</v>
      </c>
      <c r="Q145" t="str">
        <f t="shared" si="16"/>
        <v>music</v>
      </c>
      <c r="R145" t="str">
        <f t="shared" si="17"/>
        <v>indie rock</v>
      </c>
      <c r="S145" s="11">
        <f t="shared" si="18"/>
        <v>40357.208333333336</v>
      </c>
      <c r="T145" s="11">
        <f t="shared" si="19"/>
        <v>25569.000138888889</v>
      </c>
      <c r="U145">
        <f t="shared" si="20"/>
        <v>2010</v>
      </c>
    </row>
    <row r="146" spans="1:2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4"/>
        <v>129</v>
      </c>
      <c r="P146" s="7">
        <f t="shared" si="15"/>
        <v>86.066666666666663</v>
      </c>
      <c r="Q146" t="str">
        <f t="shared" si="16"/>
        <v>theater</v>
      </c>
      <c r="R146" t="str">
        <f t="shared" si="17"/>
        <v>plays</v>
      </c>
      <c r="S146" s="11">
        <f t="shared" si="18"/>
        <v>43633.208333333328</v>
      </c>
      <c r="T146" s="11">
        <f t="shared" si="19"/>
        <v>25569.000138888889</v>
      </c>
      <c r="U146">
        <f t="shared" si="20"/>
        <v>2019</v>
      </c>
    </row>
    <row r="147" spans="1:2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4"/>
        <v>237</v>
      </c>
      <c r="P147" s="7">
        <f t="shared" si="15"/>
        <v>76.989583333333329</v>
      </c>
      <c r="Q147" t="str">
        <f t="shared" si="16"/>
        <v>technology</v>
      </c>
      <c r="R147" t="str">
        <f t="shared" si="17"/>
        <v>wearables</v>
      </c>
      <c r="S147" s="11">
        <f t="shared" si="18"/>
        <v>41889.208333333336</v>
      </c>
      <c r="T147" s="11">
        <f t="shared" si="19"/>
        <v>25569.000138888889</v>
      </c>
      <c r="U147">
        <f t="shared" si="20"/>
        <v>2014</v>
      </c>
    </row>
    <row r="148" spans="1:21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4"/>
        <v>17</v>
      </c>
      <c r="P148" s="7">
        <f t="shared" si="15"/>
        <v>29.764705882352942</v>
      </c>
      <c r="Q148" t="str">
        <f t="shared" si="16"/>
        <v>theater</v>
      </c>
      <c r="R148" t="str">
        <f t="shared" si="17"/>
        <v>plays</v>
      </c>
      <c r="S148" s="11">
        <f t="shared" si="18"/>
        <v>40855.25</v>
      </c>
      <c r="T148" s="11">
        <f t="shared" si="19"/>
        <v>25569.000138888889</v>
      </c>
      <c r="U148">
        <f t="shared" si="20"/>
        <v>2011</v>
      </c>
    </row>
    <row r="149" spans="1:21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4"/>
        <v>112</v>
      </c>
      <c r="P149" s="7">
        <f t="shared" si="15"/>
        <v>46.91959798994975</v>
      </c>
      <c r="Q149" t="str">
        <f t="shared" si="16"/>
        <v>theater</v>
      </c>
      <c r="R149" t="str">
        <f t="shared" si="17"/>
        <v>plays</v>
      </c>
      <c r="S149" s="11">
        <f t="shared" si="18"/>
        <v>42534.208333333328</v>
      </c>
      <c r="T149" s="11">
        <f t="shared" si="19"/>
        <v>25569.000138888889</v>
      </c>
      <c r="U149">
        <f t="shared" si="20"/>
        <v>2016</v>
      </c>
    </row>
    <row r="150" spans="1:2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4"/>
        <v>121</v>
      </c>
      <c r="P150" s="7">
        <f t="shared" si="15"/>
        <v>105.18691588785046</v>
      </c>
      <c r="Q150" t="str">
        <f t="shared" si="16"/>
        <v>technology</v>
      </c>
      <c r="R150" t="str">
        <f t="shared" si="17"/>
        <v>wearables</v>
      </c>
      <c r="S150" s="11">
        <f t="shared" si="18"/>
        <v>42941.208333333328</v>
      </c>
      <c r="T150" s="11">
        <f t="shared" si="19"/>
        <v>25569.000138888889</v>
      </c>
      <c r="U150">
        <f t="shared" si="20"/>
        <v>2017</v>
      </c>
    </row>
    <row r="151" spans="1:2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4"/>
        <v>220</v>
      </c>
      <c r="P151" s="7">
        <f t="shared" si="15"/>
        <v>69.907692307692301</v>
      </c>
      <c r="Q151" t="str">
        <f t="shared" si="16"/>
        <v>music</v>
      </c>
      <c r="R151" t="str">
        <f t="shared" si="17"/>
        <v>indie rock</v>
      </c>
      <c r="S151" s="11">
        <f t="shared" si="18"/>
        <v>41275.25</v>
      </c>
      <c r="T151" s="11">
        <f t="shared" si="19"/>
        <v>25569.000138888889</v>
      </c>
      <c r="U151">
        <f t="shared" si="20"/>
        <v>2013</v>
      </c>
    </row>
    <row r="152" spans="1:21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4"/>
        <v>1</v>
      </c>
      <c r="P152" s="7">
        <f t="shared" si="15"/>
        <v>1</v>
      </c>
      <c r="Q152" t="str">
        <f t="shared" si="16"/>
        <v>music</v>
      </c>
      <c r="R152" t="str">
        <f t="shared" si="17"/>
        <v>rock</v>
      </c>
      <c r="S152" s="11">
        <f t="shared" si="18"/>
        <v>43450.25</v>
      </c>
      <c r="T152" s="11">
        <f t="shared" si="19"/>
        <v>25569.000138888889</v>
      </c>
      <c r="U152">
        <f t="shared" si="20"/>
        <v>2018</v>
      </c>
    </row>
    <row r="153" spans="1:21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4"/>
        <v>64</v>
      </c>
      <c r="P153" s="7">
        <f t="shared" si="15"/>
        <v>60.011588275391958</v>
      </c>
      <c r="Q153" t="str">
        <f t="shared" si="16"/>
        <v>music</v>
      </c>
      <c r="R153" t="str">
        <f t="shared" si="17"/>
        <v>electric music</v>
      </c>
      <c r="S153" s="11">
        <f t="shared" si="18"/>
        <v>41799.208333333336</v>
      </c>
      <c r="T153" s="11">
        <f t="shared" si="19"/>
        <v>25569.000138888889</v>
      </c>
      <c r="U153">
        <f t="shared" si="20"/>
        <v>2014</v>
      </c>
    </row>
    <row r="154" spans="1:2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4"/>
        <v>423</v>
      </c>
      <c r="P154" s="7">
        <f t="shared" si="15"/>
        <v>52.006220379146917</v>
      </c>
      <c r="Q154" t="str">
        <f t="shared" si="16"/>
        <v>music</v>
      </c>
      <c r="R154" t="str">
        <f t="shared" si="17"/>
        <v>indie rock</v>
      </c>
      <c r="S154" s="11">
        <f t="shared" si="18"/>
        <v>42783.25</v>
      </c>
      <c r="T154" s="11">
        <f t="shared" si="19"/>
        <v>25569.000138888889</v>
      </c>
      <c r="U154">
        <f t="shared" si="20"/>
        <v>2017</v>
      </c>
    </row>
    <row r="155" spans="1:21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4"/>
        <v>93</v>
      </c>
      <c r="P155" s="7">
        <f t="shared" si="15"/>
        <v>31.000176025347649</v>
      </c>
      <c r="Q155" t="str">
        <f t="shared" si="16"/>
        <v>theater</v>
      </c>
      <c r="R155" t="str">
        <f t="shared" si="17"/>
        <v>plays</v>
      </c>
      <c r="S155" s="11">
        <f t="shared" si="18"/>
        <v>41201.208333333336</v>
      </c>
      <c r="T155" s="11">
        <f t="shared" si="19"/>
        <v>25569.000138888889</v>
      </c>
      <c r="U155">
        <f t="shared" si="20"/>
        <v>2012</v>
      </c>
    </row>
    <row r="156" spans="1:21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4"/>
        <v>59</v>
      </c>
      <c r="P156" s="7">
        <f t="shared" si="15"/>
        <v>95.042492917847028</v>
      </c>
      <c r="Q156" t="str">
        <f t="shared" si="16"/>
        <v>music</v>
      </c>
      <c r="R156" t="str">
        <f t="shared" si="17"/>
        <v>indie rock</v>
      </c>
      <c r="S156" s="11">
        <f t="shared" si="18"/>
        <v>42502.208333333328</v>
      </c>
      <c r="T156" s="11">
        <f t="shared" si="19"/>
        <v>25569.000138888889</v>
      </c>
      <c r="U156">
        <f t="shared" si="20"/>
        <v>2016</v>
      </c>
    </row>
    <row r="157" spans="1:21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4"/>
        <v>65</v>
      </c>
      <c r="P157" s="7">
        <f t="shared" si="15"/>
        <v>75.968174204355108</v>
      </c>
      <c r="Q157" t="str">
        <f t="shared" si="16"/>
        <v>theater</v>
      </c>
      <c r="R157" t="str">
        <f t="shared" si="17"/>
        <v>plays</v>
      </c>
      <c r="S157" s="11">
        <f t="shared" si="18"/>
        <v>40262.208333333336</v>
      </c>
      <c r="T157" s="11">
        <f t="shared" si="19"/>
        <v>25569.000138888889</v>
      </c>
      <c r="U157">
        <f t="shared" si="20"/>
        <v>2010</v>
      </c>
    </row>
    <row r="158" spans="1:2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4"/>
        <v>74</v>
      </c>
      <c r="P158" s="7">
        <f t="shared" si="15"/>
        <v>71.013192612137203</v>
      </c>
      <c r="Q158" t="str">
        <f t="shared" si="16"/>
        <v>music</v>
      </c>
      <c r="R158" t="str">
        <f t="shared" si="17"/>
        <v>rock</v>
      </c>
      <c r="S158" s="11">
        <f t="shared" si="18"/>
        <v>43743.208333333328</v>
      </c>
      <c r="T158" s="11">
        <f t="shared" si="19"/>
        <v>25569.000138888889</v>
      </c>
      <c r="U158">
        <f t="shared" si="20"/>
        <v>2019</v>
      </c>
    </row>
    <row r="159" spans="1:21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4"/>
        <v>53</v>
      </c>
      <c r="P159" s="7">
        <f t="shared" si="15"/>
        <v>73.733333333333334</v>
      </c>
      <c r="Q159" t="str">
        <f t="shared" si="16"/>
        <v>photography</v>
      </c>
      <c r="R159" t="str">
        <f t="shared" si="17"/>
        <v>photography books</v>
      </c>
      <c r="S159" s="11">
        <f t="shared" si="18"/>
        <v>41638.25</v>
      </c>
      <c r="T159" s="11">
        <f t="shared" si="19"/>
        <v>25569.000138888889</v>
      </c>
      <c r="U159">
        <f t="shared" si="20"/>
        <v>2013</v>
      </c>
    </row>
    <row r="160" spans="1:2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4"/>
        <v>221</v>
      </c>
      <c r="P160" s="7">
        <f t="shared" si="15"/>
        <v>113.17073170731707</v>
      </c>
      <c r="Q160" t="str">
        <f t="shared" si="16"/>
        <v>music</v>
      </c>
      <c r="R160" t="str">
        <f t="shared" si="17"/>
        <v>rock</v>
      </c>
      <c r="S160" s="11">
        <f t="shared" si="18"/>
        <v>42346.25</v>
      </c>
      <c r="T160" s="11">
        <f t="shared" si="19"/>
        <v>25569.000138888889</v>
      </c>
      <c r="U160">
        <f t="shared" si="20"/>
        <v>2015</v>
      </c>
    </row>
    <row r="161" spans="1:2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4"/>
        <v>100</v>
      </c>
      <c r="P161" s="7">
        <f t="shared" si="15"/>
        <v>105.00933552992861</v>
      </c>
      <c r="Q161" t="str">
        <f t="shared" si="16"/>
        <v>theater</v>
      </c>
      <c r="R161" t="str">
        <f t="shared" si="17"/>
        <v>plays</v>
      </c>
      <c r="S161" s="11">
        <f t="shared" si="18"/>
        <v>43551.208333333328</v>
      </c>
      <c r="T161" s="11">
        <f t="shared" si="19"/>
        <v>25569.000138888889</v>
      </c>
      <c r="U161">
        <f t="shared" si="20"/>
        <v>2019</v>
      </c>
    </row>
    <row r="162" spans="1:2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4"/>
        <v>162</v>
      </c>
      <c r="P162" s="7">
        <f t="shared" si="15"/>
        <v>79.176829268292678</v>
      </c>
      <c r="Q162" t="str">
        <f t="shared" si="16"/>
        <v>technology</v>
      </c>
      <c r="R162" t="str">
        <f t="shared" si="17"/>
        <v>wearables</v>
      </c>
      <c r="S162" s="11">
        <f t="shared" si="18"/>
        <v>43582.208333333328</v>
      </c>
      <c r="T162" s="11">
        <f t="shared" si="19"/>
        <v>25569.000138888889</v>
      </c>
      <c r="U162">
        <f t="shared" si="20"/>
        <v>2019</v>
      </c>
    </row>
    <row r="163" spans="1:21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4"/>
        <v>78</v>
      </c>
      <c r="P163" s="7">
        <f t="shared" si="15"/>
        <v>57.333333333333336</v>
      </c>
      <c r="Q163" t="str">
        <f t="shared" si="16"/>
        <v>technology</v>
      </c>
      <c r="R163" t="str">
        <f t="shared" si="17"/>
        <v>web</v>
      </c>
      <c r="S163" s="11">
        <f t="shared" si="18"/>
        <v>42270.208333333328</v>
      </c>
      <c r="T163" s="11">
        <f t="shared" si="19"/>
        <v>25569.000138888889</v>
      </c>
      <c r="U163">
        <f t="shared" si="20"/>
        <v>2015</v>
      </c>
    </row>
    <row r="164" spans="1:21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4"/>
        <v>150</v>
      </c>
      <c r="P164" s="7">
        <f t="shared" si="15"/>
        <v>58.178343949044589</v>
      </c>
      <c r="Q164" t="str">
        <f t="shared" si="16"/>
        <v>music</v>
      </c>
      <c r="R164" t="str">
        <f t="shared" si="17"/>
        <v>rock</v>
      </c>
      <c r="S164" s="11">
        <f t="shared" si="18"/>
        <v>43442.25</v>
      </c>
      <c r="T164" s="11">
        <f t="shared" si="19"/>
        <v>25569.000138888889</v>
      </c>
      <c r="U164">
        <f t="shared" si="20"/>
        <v>2018</v>
      </c>
    </row>
    <row r="165" spans="1:2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4"/>
        <v>253</v>
      </c>
      <c r="P165" s="7">
        <f t="shared" si="15"/>
        <v>36.032520325203251</v>
      </c>
      <c r="Q165" t="str">
        <f t="shared" si="16"/>
        <v>photography</v>
      </c>
      <c r="R165" t="str">
        <f t="shared" si="17"/>
        <v>photography books</v>
      </c>
      <c r="S165" s="11">
        <f t="shared" si="18"/>
        <v>43028.208333333328</v>
      </c>
      <c r="T165" s="11">
        <f t="shared" si="19"/>
        <v>25569.000138888889</v>
      </c>
      <c r="U165">
        <f t="shared" si="20"/>
        <v>2017</v>
      </c>
    </row>
    <row r="166" spans="1:2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4"/>
        <v>100</v>
      </c>
      <c r="P166" s="7">
        <f t="shared" si="15"/>
        <v>107.99068767908309</v>
      </c>
      <c r="Q166" t="str">
        <f t="shared" si="16"/>
        <v>theater</v>
      </c>
      <c r="R166" t="str">
        <f t="shared" si="17"/>
        <v>plays</v>
      </c>
      <c r="S166" s="11">
        <f t="shared" si="18"/>
        <v>43016.208333333328</v>
      </c>
      <c r="T166" s="11">
        <f t="shared" si="19"/>
        <v>25569.000138888889</v>
      </c>
      <c r="U166">
        <f t="shared" si="20"/>
        <v>2017</v>
      </c>
    </row>
    <row r="167" spans="1:2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4"/>
        <v>122</v>
      </c>
      <c r="P167" s="7">
        <f t="shared" si="15"/>
        <v>44.005985634477256</v>
      </c>
      <c r="Q167" t="str">
        <f t="shared" si="16"/>
        <v>technology</v>
      </c>
      <c r="R167" t="str">
        <f t="shared" si="17"/>
        <v>web</v>
      </c>
      <c r="S167" s="11">
        <f t="shared" si="18"/>
        <v>42948.208333333328</v>
      </c>
      <c r="T167" s="11">
        <f t="shared" si="19"/>
        <v>25569.000138888889</v>
      </c>
      <c r="U167">
        <f t="shared" si="20"/>
        <v>2017</v>
      </c>
    </row>
    <row r="168" spans="1:2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4"/>
        <v>137</v>
      </c>
      <c r="P168" s="7">
        <f t="shared" si="15"/>
        <v>55.077868852459019</v>
      </c>
      <c r="Q168" t="str">
        <f t="shared" si="16"/>
        <v>photography</v>
      </c>
      <c r="R168" t="str">
        <f t="shared" si="17"/>
        <v>photography books</v>
      </c>
      <c r="S168" s="11">
        <f t="shared" si="18"/>
        <v>40534.25</v>
      </c>
      <c r="T168" s="11">
        <f t="shared" si="19"/>
        <v>25569.000138888889</v>
      </c>
      <c r="U168">
        <f t="shared" si="20"/>
        <v>2010</v>
      </c>
    </row>
    <row r="169" spans="1:2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4"/>
        <v>416</v>
      </c>
      <c r="P169" s="7">
        <f t="shared" si="15"/>
        <v>74</v>
      </c>
      <c r="Q169" t="str">
        <f t="shared" si="16"/>
        <v>theater</v>
      </c>
      <c r="R169" t="str">
        <f t="shared" si="17"/>
        <v>plays</v>
      </c>
      <c r="S169" s="11">
        <f t="shared" si="18"/>
        <v>41435.208333333336</v>
      </c>
      <c r="T169" s="11">
        <f t="shared" si="19"/>
        <v>25569.000138888889</v>
      </c>
      <c r="U169">
        <f t="shared" si="20"/>
        <v>2013</v>
      </c>
    </row>
    <row r="170" spans="1:21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4"/>
        <v>31</v>
      </c>
      <c r="P170" s="7">
        <f t="shared" si="15"/>
        <v>41.996858638743454</v>
      </c>
      <c r="Q170" t="str">
        <f t="shared" si="16"/>
        <v>music</v>
      </c>
      <c r="R170" t="str">
        <f t="shared" si="17"/>
        <v>indie rock</v>
      </c>
      <c r="S170" s="11">
        <f t="shared" si="18"/>
        <v>43518.25</v>
      </c>
      <c r="T170" s="11">
        <f t="shared" si="19"/>
        <v>25569.000138888889</v>
      </c>
      <c r="U170">
        <f t="shared" si="20"/>
        <v>2019</v>
      </c>
    </row>
    <row r="171" spans="1:2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4"/>
        <v>424</v>
      </c>
      <c r="P171" s="7">
        <f t="shared" si="15"/>
        <v>77.988161010260455</v>
      </c>
      <c r="Q171" t="str">
        <f t="shared" si="16"/>
        <v>film &amp; video</v>
      </c>
      <c r="R171" t="str">
        <f t="shared" si="17"/>
        <v>shorts</v>
      </c>
      <c r="S171" s="11">
        <f t="shared" si="18"/>
        <v>41077.208333333336</v>
      </c>
      <c r="T171" s="11">
        <f t="shared" si="19"/>
        <v>25569.000138888889</v>
      </c>
      <c r="U171">
        <f t="shared" si="20"/>
        <v>2012</v>
      </c>
    </row>
    <row r="172" spans="1:21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4"/>
        <v>3</v>
      </c>
      <c r="P172" s="7">
        <f t="shared" si="15"/>
        <v>82.507462686567166</v>
      </c>
      <c r="Q172" t="str">
        <f t="shared" si="16"/>
        <v>music</v>
      </c>
      <c r="R172" t="str">
        <f t="shared" si="17"/>
        <v>indie rock</v>
      </c>
      <c r="S172" s="11">
        <f t="shared" si="18"/>
        <v>42950.208333333328</v>
      </c>
      <c r="T172" s="11">
        <f t="shared" si="19"/>
        <v>25569.000138888889</v>
      </c>
      <c r="U172">
        <f t="shared" si="20"/>
        <v>2017</v>
      </c>
    </row>
    <row r="173" spans="1:21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4"/>
        <v>11</v>
      </c>
      <c r="P173" s="7">
        <f t="shared" si="15"/>
        <v>104.2</v>
      </c>
      <c r="Q173" t="str">
        <f t="shared" si="16"/>
        <v>publishing</v>
      </c>
      <c r="R173" t="str">
        <f t="shared" si="17"/>
        <v>translations</v>
      </c>
      <c r="S173" s="11">
        <f t="shared" si="18"/>
        <v>41718.208333333336</v>
      </c>
      <c r="T173" s="11">
        <f t="shared" si="19"/>
        <v>25569.000138888889</v>
      </c>
      <c r="U173">
        <f t="shared" si="20"/>
        <v>2014</v>
      </c>
    </row>
    <row r="174" spans="1:21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4"/>
        <v>83</v>
      </c>
      <c r="P174" s="7">
        <f t="shared" si="15"/>
        <v>25.5</v>
      </c>
      <c r="Q174" t="str">
        <f t="shared" si="16"/>
        <v>film &amp; video</v>
      </c>
      <c r="R174" t="str">
        <f t="shared" si="17"/>
        <v>documentary</v>
      </c>
      <c r="S174" s="11">
        <f t="shared" si="18"/>
        <v>41839.208333333336</v>
      </c>
      <c r="T174" s="11">
        <f t="shared" si="19"/>
        <v>25569.000138888889</v>
      </c>
      <c r="U174">
        <f t="shared" si="20"/>
        <v>2014</v>
      </c>
    </row>
    <row r="175" spans="1:21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4"/>
        <v>163</v>
      </c>
      <c r="P175" s="7">
        <f t="shared" si="15"/>
        <v>100.98334401024984</v>
      </c>
      <c r="Q175" t="str">
        <f t="shared" si="16"/>
        <v>theater</v>
      </c>
      <c r="R175" t="str">
        <f t="shared" si="17"/>
        <v>plays</v>
      </c>
      <c r="S175" s="11">
        <f t="shared" si="18"/>
        <v>41412.208333333336</v>
      </c>
      <c r="T175" s="11">
        <f t="shared" si="19"/>
        <v>25569.000138888889</v>
      </c>
      <c r="U175">
        <f t="shared" si="20"/>
        <v>2013</v>
      </c>
    </row>
    <row r="176" spans="1:2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4"/>
        <v>895</v>
      </c>
      <c r="P176" s="7">
        <f t="shared" si="15"/>
        <v>111.83333333333333</v>
      </c>
      <c r="Q176" t="str">
        <f t="shared" si="16"/>
        <v>technology</v>
      </c>
      <c r="R176" t="str">
        <f t="shared" si="17"/>
        <v>wearables</v>
      </c>
      <c r="S176" s="11">
        <f t="shared" si="18"/>
        <v>42282.208333333328</v>
      </c>
      <c r="T176" s="11">
        <f t="shared" si="19"/>
        <v>25569.000138888889</v>
      </c>
      <c r="U176">
        <f t="shared" si="20"/>
        <v>2015</v>
      </c>
    </row>
    <row r="177" spans="1:21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4"/>
        <v>26</v>
      </c>
      <c r="P177" s="7">
        <f t="shared" si="15"/>
        <v>41.999115044247787</v>
      </c>
      <c r="Q177" t="str">
        <f t="shared" si="16"/>
        <v>theater</v>
      </c>
      <c r="R177" t="str">
        <f t="shared" si="17"/>
        <v>plays</v>
      </c>
      <c r="S177" s="11">
        <f t="shared" si="18"/>
        <v>42613.208333333328</v>
      </c>
      <c r="T177" s="11">
        <f t="shared" si="19"/>
        <v>25569.000138888889</v>
      </c>
      <c r="U177">
        <f t="shared" si="20"/>
        <v>2016</v>
      </c>
    </row>
    <row r="178" spans="1:21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4"/>
        <v>75</v>
      </c>
      <c r="P178" s="7">
        <f t="shared" si="15"/>
        <v>110.05115089514067</v>
      </c>
      <c r="Q178" t="str">
        <f t="shared" si="16"/>
        <v>theater</v>
      </c>
      <c r="R178" t="str">
        <f t="shared" si="17"/>
        <v>plays</v>
      </c>
      <c r="S178" s="11">
        <f t="shared" si="18"/>
        <v>42616.208333333328</v>
      </c>
      <c r="T178" s="11">
        <f t="shared" si="19"/>
        <v>25569.000138888889</v>
      </c>
      <c r="U178">
        <f t="shared" si="20"/>
        <v>2016</v>
      </c>
    </row>
    <row r="179" spans="1:2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4"/>
        <v>416</v>
      </c>
      <c r="P179" s="7">
        <f t="shared" si="15"/>
        <v>58.997079225994888</v>
      </c>
      <c r="Q179" t="str">
        <f t="shared" si="16"/>
        <v>theater</v>
      </c>
      <c r="R179" t="str">
        <f t="shared" si="17"/>
        <v>plays</v>
      </c>
      <c r="S179" s="11">
        <f t="shared" si="18"/>
        <v>40497.25</v>
      </c>
      <c r="T179" s="11">
        <f t="shared" si="19"/>
        <v>25569.000138888889</v>
      </c>
      <c r="U179">
        <f t="shared" si="20"/>
        <v>2010</v>
      </c>
    </row>
    <row r="180" spans="1:21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4"/>
        <v>96</v>
      </c>
      <c r="P180" s="7">
        <f t="shared" si="15"/>
        <v>32.985714285714288</v>
      </c>
      <c r="Q180" t="str">
        <f t="shared" si="16"/>
        <v>food</v>
      </c>
      <c r="R180" t="str">
        <f t="shared" si="17"/>
        <v>food trucks</v>
      </c>
      <c r="S180" s="11">
        <f t="shared" si="18"/>
        <v>42999.208333333328</v>
      </c>
      <c r="T180" s="11">
        <f t="shared" si="19"/>
        <v>25569.000138888889</v>
      </c>
      <c r="U180">
        <f t="shared" si="20"/>
        <v>2017</v>
      </c>
    </row>
    <row r="181" spans="1:21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4"/>
        <v>358</v>
      </c>
      <c r="P181" s="7">
        <f t="shared" si="15"/>
        <v>45.005654509471306</v>
      </c>
      <c r="Q181" t="str">
        <f t="shared" si="16"/>
        <v>theater</v>
      </c>
      <c r="R181" t="str">
        <f t="shared" si="17"/>
        <v>plays</v>
      </c>
      <c r="S181" s="11">
        <f t="shared" si="18"/>
        <v>41350.208333333336</v>
      </c>
      <c r="T181" s="11">
        <f t="shared" si="19"/>
        <v>25569.000138888889</v>
      </c>
      <c r="U181">
        <f t="shared" si="20"/>
        <v>2013</v>
      </c>
    </row>
    <row r="182" spans="1:2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4"/>
        <v>308</v>
      </c>
      <c r="P182" s="7">
        <f t="shared" si="15"/>
        <v>81.98196487897485</v>
      </c>
      <c r="Q182" t="str">
        <f t="shared" si="16"/>
        <v>technology</v>
      </c>
      <c r="R182" t="str">
        <f t="shared" si="17"/>
        <v>wearables</v>
      </c>
      <c r="S182" s="11">
        <f t="shared" si="18"/>
        <v>40259.208333333336</v>
      </c>
      <c r="T182" s="11">
        <f t="shared" si="19"/>
        <v>25569.000138888889</v>
      </c>
      <c r="U182">
        <f t="shared" si="20"/>
        <v>2010</v>
      </c>
    </row>
    <row r="183" spans="1:21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4"/>
        <v>62</v>
      </c>
      <c r="P183" s="7">
        <f t="shared" si="15"/>
        <v>39.080882352941174</v>
      </c>
      <c r="Q183" t="str">
        <f t="shared" si="16"/>
        <v>technology</v>
      </c>
      <c r="R183" t="str">
        <f t="shared" si="17"/>
        <v>web</v>
      </c>
      <c r="S183" s="11">
        <f t="shared" si="18"/>
        <v>43012.208333333328</v>
      </c>
      <c r="T183" s="11">
        <f t="shared" si="19"/>
        <v>25569.000138888889</v>
      </c>
      <c r="U183">
        <f t="shared" si="20"/>
        <v>2017</v>
      </c>
    </row>
    <row r="184" spans="1:21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4"/>
        <v>722</v>
      </c>
      <c r="P184" s="7">
        <f t="shared" si="15"/>
        <v>58.996383363471971</v>
      </c>
      <c r="Q184" t="str">
        <f t="shared" si="16"/>
        <v>theater</v>
      </c>
      <c r="R184" t="str">
        <f t="shared" si="17"/>
        <v>plays</v>
      </c>
      <c r="S184" s="11">
        <f t="shared" si="18"/>
        <v>43631.208333333328</v>
      </c>
      <c r="T184" s="11">
        <f t="shared" si="19"/>
        <v>25569.000138888889</v>
      </c>
      <c r="U184">
        <f t="shared" si="20"/>
        <v>2019</v>
      </c>
    </row>
    <row r="185" spans="1:21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4"/>
        <v>69</v>
      </c>
      <c r="P185" s="7">
        <f t="shared" si="15"/>
        <v>40.988372093023258</v>
      </c>
      <c r="Q185" t="str">
        <f t="shared" si="16"/>
        <v>music</v>
      </c>
      <c r="R185" t="str">
        <f t="shared" si="17"/>
        <v>rock</v>
      </c>
      <c r="S185" s="11">
        <f t="shared" si="18"/>
        <v>40430.208333333336</v>
      </c>
      <c r="T185" s="11">
        <f t="shared" si="19"/>
        <v>25569.000138888889</v>
      </c>
      <c r="U185">
        <f t="shared" si="20"/>
        <v>2010</v>
      </c>
    </row>
    <row r="186" spans="1:2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4"/>
        <v>293</v>
      </c>
      <c r="P186" s="7">
        <f t="shared" si="15"/>
        <v>31.029411764705884</v>
      </c>
      <c r="Q186" t="str">
        <f t="shared" si="16"/>
        <v>theater</v>
      </c>
      <c r="R186" t="str">
        <f t="shared" si="17"/>
        <v>plays</v>
      </c>
      <c r="S186" s="11">
        <f t="shared" si="18"/>
        <v>43588.208333333328</v>
      </c>
      <c r="T186" s="11">
        <f t="shared" si="19"/>
        <v>25569.000138888889</v>
      </c>
      <c r="U186">
        <f t="shared" si="20"/>
        <v>2019</v>
      </c>
    </row>
    <row r="187" spans="1:21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4"/>
        <v>72</v>
      </c>
      <c r="P187" s="7">
        <f t="shared" si="15"/>
        <v>37.789473684210527</v>
      </c>
      <c r="Q187" t="str">
        <f t="shared" si="16"/>
        <v>film &amp; video</v>
      </c>
      <c r="R187" t="str">
        <f t="shared" si="17"/>
        <v>television</v>
      </c>
      <c r="S187" s="11">
        <f t="shared" si="18"/>
        <v>43233.208333333328</v>
      </c>
      <c r="T187" s="11">
        <f t="shared" si="19"/>
        <v>25569.000138888889</v>
      </c>
      <c r="U187">
        <f t="shared" si="20"/>
        <v>2018</v>
      </c>
    </row>
    <row r="188" spans="1:21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4"/>
        <v>32</v>
      </c>
      <c r="P188" s="7">
        <f t="shared" si="15"/>
        <v>32.006772009029348</v>
      </c>
      <c r="Q188" t="str">
        <f t="shared" si="16"/>
        <v>theater</v>
      </c>
      <c r="R188" t="str">
        <f t="shared" si="17"/>
        <v>plays</v>
      </c>
      <c r="S188" s="11">
        <f t="shared" si="18"/>
        <v>41782.208333333336</v>
      </c>
      <c r="T188" s="11">
        <f t="shared" si="19"/>
        <v>25569.000138888889</v>
      </c>
      <c r="U188">
        <f t="shared" si="20"/>
        <v>2014</v>
      </c>
    </row>
    <row r="189" spans="1:2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4"/>
        <v>230</v>
      </c>
      <c r="P189" s="7">
        <f t="shared" si="15"/>
        <v>95.966712898751737</v>
      </c>
      <c r="Q189" t="str">
        <f t="shared" si="16"/>
        <v>film &amp; video</v>
      </c>
      <c r="R189" t="str">
        <f t="shared" si="17"/>
        <v>shorts</v>
      </c>
      <c r="S189" s="11">
        <f t="shared" si="18"/>
        <v>41328.25</v>
      </c>
      <c r="T189" s="11">
        <f t="shared" si="19"/>
        <v>25569.000138888889</v>
      </c>
      <c r="U189">
        <f t="shared" si="20"/>
        <v>2013</v>
      </c>
    </row>
    <row r="190" spans="1:21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4"/>
        <v>32</v>
      </c>
      <c r="P190" s="7">
        <f t="shared" si="15"/>
        <v>75</v>
      </c>
      <c r="Q190" t="str">
        <f t="shared" si="16"/>
        <v>theater</v>
      </c>
      <c r="R190" t="str">
        <f t="shared" si="17"/>
        <v>plays</v>
      </c>
      <c r="S190" s="11">
        <f t="shared" si="18"/>
        <v>41975.25</v>
      </c>
      <c r="T190" s="11">
        <f t="shared" si="19"/>
        <v>25569.000138888889</v>
      </c>
      <c r="U190">
        <f t="shared" si="20"/>
        <v>2014</v>
      </c>
    </row>
    <row r="191" spans="1:2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4"/>
        <v>24</v>
      </c>
      <c r="P191" s="7">
        <f t="shared" si="15"/>
        <v>102.0498866213152</v>
      </c>
      <c r="Q191" t="str">
        <f t="shared" si="16"/>
        <v>theater</v>
      </c>
      <c r="R191" t="str">
        <f t="shared" si="17"/>
        <v>plays</v>
      </c>
      <c r="S191" s="11">
        <f t="shared" si="18"/>
        <v>42433.25</v>
      </c>
      <c r="T191" s="11">
        <f t="shared" si="19"/>
        <v>25569.000138888889</v>
      </c>
      <c r="U191">
        <f t="shared" si="20"/>
        <v>2016</v>
      </c>
    </row>
    <row r="192" spans="1:21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4"/>
        <v>69</v>
      </c>
      <c r="P192" s="7">
        <f t="shared" si="15"/>
        <v>105.75</v>
      </c>
      <c r="Q192" t="str">
        <f t="shared" si="16"/>
        <v>theater</v>
      </c>
      <c r="R192" t="str">
        <f t="shared" si="17"/>
        <v>plays</v>
      </c>
      <c r="S192" s="11">
        <f t="shared" si="18"/>
        <v>41429.208333333336</v>
      </c>
      <c r="T192" s="11">
        <f t="shared" si="19"/>
        <v>25569.000138888889</v>
      </c>
      <c r="U192">
        <f t="shared" si="20"/>
        <v>2013</v>
      </c>
    </row>
    <row r="193" spans="1:21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4"/>
        <v>38</v>
      </c>
      <c r="P193" s="7">
        <f t="shared" si="15"/>
        <v>37.069767441860463</v>
      </c>
      <c r="Q193" t="str">
        <f t="shared" si="16"/>
        <v>theater</v>
      </c>
      <c r="R193" t="str">
        <f t="shared" si="17"/>
        <v>plays</v>
      </c>
      <c r="S193" s="11">
        <f t="shared" si="18"/>
        <v>43536.208333333328</v>
      </c>
      <c r="T193" s="11">
        <f t="shared" si="19"/>
        <v>25569.000138888889</v>
      </c>
      <c r="U193">
        <f t="shared" si="20"/>
        <v>2019</v>
      </c>
    </row>
    <row r="194" spans="1:21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ref="O194:O257" si="21">ROUND(E194/D194*100,0)</f>
        <v>20</v>
      </c>
      <c r="P194" s="7">
        <f t="shared" si="15"/>
        <v>35.049382716049379</v>
      </c>
      <c r="Q194" t="str">
        <f t="shared" si="16"/>
        <v>music</v>
      </c>
      <c r="R194" t="str">
        <f t="shared" si="17"/>
        <v>rock</v>
      </c>
      <c r="S194" s="11">
        <f t="shared" si="18"/>
        <v>41817.208333333336</v>
      </c>
      <c r="T194" s="11">
        <f t="shared" si="19"/>
        <v>25569.000138888889</v>
      </c>
      <c r="U194">
        <f t="shared" si="20"/>
        <v>2014</v>
      </c>
    </row>
    <row r="195" spans="1:21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21"/>
        <v>46</v>
      </c>
      <c r="P195" s="7">
        <f t="shared" ref="P195:P258" si="22">E195/G195</f>
        <v>46.338461538461537</v>
      </c>
      <c r="Q195" t="str">
        <f t="shared" ref="Q195:Q258" si="23">LEFT(N195,SEARCH("/",N195)-1)</f>
        <v>music</v>
      </c>
      <c r="R195" t="str">
        <f t="shared" ref="R195:R258" si="24">RIGHT(N195, LEN(N195)-SEARCH("/",N195))</f>
        <v>indie rock</v>
      </c>
      <c r="S195" s="11">
        <f t="shared" ref="S195:S258" si="25">(((J195/60)/60/24)+DATE(1970,1,1))</f>
        <v>43198.208333333328</v>
      </c>
      <c r="T195" s="11">
        <f t="shared" ref="T195:T258" si="26">(((12/60)/60)/24+DATE(1970,1,1))</f>
        <v>25569.000138888889</v>
      </c>
      <c r="U195">
        <f t="shared" ref="U195:U258" si="27">YEAR(S195)</f>
        <v>2018</v>
      </c>
    </row>
    <row r="196" spans="1:2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21"/>
        <v>123</v>
      </c>
      <c r="P196" s="7">
        <f t="shared" si="22"/>
        <v>69.174603174603178</v>
      </c>
      <c r="Q196" t="str">
        <f t="shared" si="23"/>
        <v>music</v>
      </c>
      <c r="R196" t="str">
        <f t="shared" si="24"/>
        <v>metal</v>
      </c>
      <c r="S196" s="11">
        <f t="shared" si="25"/>
        <v>42261.208333333328</v>
      </c>
      <c r="T196" s="11">
        <f t="shared" si="26"/>
        <v>25569.000138888889</v>
      </c>
      <c r="U196">
        <f t="shared" si="27"/>
        <v>2015</v>
      </c>
    </row>
    <row r="197" spans="1:2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21"/>
        <v>362</v>
      </c>
      <c r="P197" s="7">
        <f t="shared" si="22"/>
        <v>109.07824427480917</v>
      </c>
      <c r="Q197" t="str">
        <f t="shared" si="23"/>
        <v>music</v>
      </c>
      <c r="R197" t="str">
        <f t="shared" si="24"/>
        <v>electric music</v>
      </c>
      <c r="S197" s="11">
        <f t="shared" si="25"/>
        <v>43310.208333333328</v>
      </c>
      <c r="T197" s="11">
        <f t="shared" si="26"/>
        <v>25569.000138888889</v>
      </c>
      <c r="U197">
        <f t="shared" si="27"/>
        <v>2018</v>
      </c>
    </row>
    <row r="198" spans="1:21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21"/>
        <v>63</v>
      </c>
      <c r="P198" s="7">
        <f t="shared" si="22"/>
        <v>51.78</v>
      </c>
      <c r="Q198" t="str">
        <f t="shared" si="23"/>
        <v>technology</v>
      </c>
      <c r="R198" t="str">
        <f t="shared" si="24"/>
        <v>wearables</v>
      </c>
      <c r="S198" s="11">
        <f t="shared" si="25"/>
        <v>42616.208333333328</v>
      </c>
      <c r="T198" s="11">
        <f t="shared" si="26"/>
        <v>25569.000138888889</v>
      </c>
      <c r="U198">
        <f t="shared" si="27"/>
        <v>2016</v>
      </c>
    </row>
    <row r="199" spans="1:2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21"/>
        <v>298</v>
      </c>
      <c r="P199" s="7">
        <f t="shared" si="22"/>
        <v>82.010055304172951</v>
      </c>
      <c r="Q199" t="str">
        <f t="shared" si="23"/>
        <v>film &amp; video</v>
      </c>
      <c r="R199" t="str">
        <f t="shared" si="24"/>
        <v>drama</v>
      </c>
      <c r="S199" s="11">
        <f t="shared" si="25"/>
        <v>42909.208333333328</v>
      </c>
      <c r="T199" s="11">
        <f t="shared" si="26"/>
        <v>25569.000138888889</v>
      </c>
      <c r="U199">
        <f t="shared" si="27"/>
        <v>2017</v>
      </c>
    </row>
    <row r="200" spans="1:21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21"/>
        <v>10</v>
      </c>
      <c r="P200" s="7">
        <f t="shared" si="22"/>
        <v>35.958333333333336</v>
      </c>
      <c r="Q200" t="str">
        <f t="shared" si="23"/>
        <v>music</v>
      </c>
      <c r="R200" t="str">
        <f t="shared" si="24"/>
        <v>electric music</v>
      </c>
      <c r="S200" s="11">
        <f t="shared" si="25"/>
        <v>40396.208333333336</v>
      </c>
      <c r="T200" s="11">
        <f t="shared" si="26"/>
        <v>25569.000138888889</v>
      </c>
      <c r="U200">
        <f t="shared" si="27"/>
        <v>2010</v>
      </c>
    </row>
    <row r="201" spans="1:21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21"/>
        <v>54</v>
      </c>
      <c r="P201" s="7">
        <f t="shared" si="22"/>
        <v>74.461538461538467</v>
      </c>
      <c r="Q201" t="str">
        <f t="shared" si="23"/>
        <v>music</v>
      </c>
      <c r="R201" t="str">
        <f t="shared" si="24"/>
        <v>rock</v>
      </c>
      <c r="S201" s="11">
        <f t="shared" si="25"/>
        <v>42192.208333333328</v>
      </c>
      <c r="T201" s="11">
        <f t="shared" si="26"/>
        <v>25569.000138888889</v>
      </c>
      <c r="U201">
        <f t="shared" si="27"/>
        <v>2015</v>
      </c>
    </row>
    <row r="202" spans="1:21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21"/>
        <v>2</v>
      </c>
      <c r="P202" s="7">
        <f t="shared" si="22"/>
        <v>2</v>
      </c>
      <c r="Q202" t="str">
        <f t="shared" si="23"/>
        <v>theater</v>
      </c>
      <c r="R202" t="str">
        <f t="shared" si="24"/>
        <v>plays</v>
      </c>
      <c r="S202" s="11">
        <f t="shared" si="25"/>
        <v>40262.208333333336</v>
      </c>
      <c r="T202" s="11">
        <f t="shared" si="26"/>
        <v>25569.000138888889</v>
      </c>
      <c r="U202">
        <f t="shared" si="27"/>
        <v>2010</v>
      </c>
    </row>
    <row r="203" spans="1:21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21"/>
        <v>681</v>
      </c>
      <c r="P203" s="7">
        <f t="shared" si="22"/>
        <v>91.114649681528661</v>
      </c>
      <c r="Q203" t="str">
        <f t="shared" si="23"/>
        <v>technology</v>
      </c>
      <c r="R203" t="str">
        <f t="shared" si="24"/>
        <v>web</v>
      </c>
      <c r="S203" s="11">
        <f t="shared" si="25"/>
        <v>41845.208333333336</v>
      </c>
      <c r="T203" s="11">
        <f t="shared" si="26"/>
        <v>25569.000138888889</v>
      </c>
      <c r="U203">
        <f t="shared" si="27"/>
        <v>2014</v>
      </c>
    </row>
    <row r="204" spans="1:2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21"/>
        <v>79</v>
      </c>
      <c r="P204" s="7">
        <f t="shared" si="22"/>
        <v>79.792682926829272</v>
      </c>
      <c r="Q204" t="str">
        <f t="shared" si="23"/>
        <v>food</v>
      </c>
      <c r="R204" t="str">
        <f t="shared" si="24"/>
        <v>food trucks</v>
      </c>
      <c r="S204" s="11">
        <f t="shared" si="25"/>
        <v>40818.208333333336</v>
      </c>
      <c r="T204" s="11">
        <f t="shared" si="26"/>
        <v>25569.000138888889</v>
      </c>
      <c r="U204">
        <f t="shared" si="27"/>
        <v>2011</v>
      </c>
    </row>
    <row r="205" spans="1:21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21"/>
        <v>134</v>
      </c>
      <c r="P205" s="7">
        <f t="shared" si="22"/>
        <v>42.999777678968428</v>
      </c>
      <c r="Q205" t="str">
        <f t="shared" si="23"/>
        <v>theater</v>
      </c>
      <c r="R205" t="str">
        <f t="shared" si="24"/>
        <v>plays</v>
      </c>
      <c r="S205" s="11">
        <f t="shared" si="25"/>
        <v>42752.25</v>
      </c>
      <c r="T205" s="11">
        <f t="shared" si="26"/>
        <v>25569.000138888889</v>
      </c>
      <c r="U205">
        <f t="shared" si="27"/>
        <v>2017</v>
      </c>
    </row>
    <row r="206" spans="1:21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21"/>
        <v>3</v>
      </c>
      <c r="P206" s="7">
        <f t="shared" si="22"/>
        <v>63.225000000000001</v>
      </c>
      <c r="Q206" t="str">
        <f t="shared" si="23"/>
        <v>music</v>
      </c>
      <c r="R206" t="str">
        <f t="shared" si="24"/>
        <v>jazz</v>
      </c>
      <c r="S206" s="11">
        <f t="shared" si="25"/>
        <v>40636.208333333336</v>
      </c>
      <c r="T206" s="11">
        <f t="shared" si="26"/>
        <v>25569.000138888889</v>
      </c>
      <c r="U206">
        <f t="shared" si="27"/>
        <v>2011</v>
      </c>
    </row>
    <row r="207" spans="1:2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21"/>
        <v>432</v>
      </c>
      <c r="P207" s="7">
        <f t="shared" si="22"/>
        <v>70.174999999999997</v>
      </c>
      <c r="Q207" t="str">
        <f t="shared" si="23"/>
        <v>theater</v>
      </c>
      <c r="R207" t="str">
        <f t="shared" si="24"/>
        <v>plays</v>
      </c>
      <c r="S207" s="11">
        <f t="shared" si="25"/>
        <v>43390.208333333328</v>
      </c>
      <c r="T207" s="11">
        <f t="shared" si="26"/>
        <v>25569.000138888889</v>
      </c>
      <c r="U207">
        <f t="shared" si="27"/>
        <v>2018</v>
      </c>
    </row>
    <row r="208" spans="1:2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21"/>
        <v>39</v>
      </c>
      <c r="P208" s="7">
        <f t="shared" si="22"/>
        <v>61.333333333333336</v>
      </c>
      <c r="Q208" t="str">
        <f t="shared" si="23"/>
        <v>publishing</v>
      </c>
      <c r="R208" t="str">
        <f t="shared" si="24"/>
        <v>fiction</v>
      </c>
      <c r="S208" s="11">
        <f t="shared" si="25"/>
        <v>40236.25</v>
      </c>
      <c r="T208" s="11">
        <f t="shared" si="26"/>
        <v>25569.000138888889</v>
      </c>
      <c r="U208">
        <f t="shared" si="27"/>
        <v>2010</v>
      </c>
    </row>
    <row r="209" spans="1:21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21"/>
        <v>426</v>
      </c>
      <c r="P209" s="7">
        <f t="shared" si="22"/>
        <v>99</v>
      </c>
      <c r="Q209" t="str">
        <f t="shared" si="23"/>
        <v>music</v>
      </c>
      <c r="R209" t="str">
        <f t="shared" si="24"/>
        <v>rock</v>
      </c>
      <c r="S209" s="11">
        <f t="shared" si="25"/>
        <v>43340.208333333328</v>
      </c>
      <c r="T209" s="11">
        <f t="shared" si="26"/>
        <v>25569.000138888889</v>
      </c>
      <c r="U209">
        <f t="shared" si="27"/>
        <v>2018</v>
      </c>
    </row>
    <row r="210" spans="1:2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21"/>
        <v>101</v>
      </c>
      <c r="P210" s="7">
        <f t="shared" si="22"/>
        <v>96.984900146127615</v>
      </c>
      <c r="Q210" t="str">
        <f t="shared" si="23"/>
        <v>film &amp; video</v>
      </c>
      <c r="R210" t="str">
        <f t="shared" si="24"/>
        <v>documentary</v>
      </c>
      <c r="S210" s="11">
        <f t="shared" si="25"/>
        <v>43048.25</v>
      </c>
      <c r="T210" s="11">
        <f t="shared" si="26"/>
        <v>25569.000138888889</v>
      </c>
      <c r="U210">
        <f t="shared" si="27"/>
        <v>2017</v>
      </c>
    </row>
    <row r="211" spans="1:21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21"/>
        <v>21</v>
      </c>
      <c r="P211" s="7">
        <f t="shared" si="22"/>
        <v>51.004950495049506</v>
      </c>
      <c r="Q211" t="str">
        <f t="shared" si="23"/>
        <v>film &amp; video</v>
      </c>
      <c r="R211" t="str">
        <f t="shared" si="24"/>
        <v>documentary</v>
      </c>
      <c r="S211" s="11">
        <f t="shared" si="25"/>
        <v>42496.208333333328</v>
      </c>
      <c r="T211" s="11">
        <f t="shared" si="26"/>
        <v>25569.000138888889</v>
      </c>
      <c r="U211">
        <f t="shared" si="27"/>
        <v>2016</v>
      </c>
    </row>
    <row r="212" spans="1:21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21"/>
        <v>67</v>
      </c>
      <c r="P212" s="7">
        <f t="shared" si="22"/>
        <v>28.044247787610619</v>
      </c>
      <c r="Q212" t="str">
        <f t="shared" si="23"/>
        <v>film &amp; video</v>
      </c>
      <c r="R212" t="str">
        <f t="shared" si="24"/>
        <v>science fiction</v>
      </c>
      <c r="S212" s="11">
        <f t="shared" si="25"/>
        <v>42797.25</v>
      </c>
      <c r="T212" s="11">
        <f t="shared" si="26"/>
        <v>25569.000138888889</v>
      </c>
      <c r="U212">
        <f t="shared" si="27"/>
        <v>2017</v>
      </c>
    </row>
    <row r="213" spans="1:21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21"/>
        <v>95</v>
      </c>
      <c r="P213" s="7">
        <f t="shared" si="22"/>
        <v>60.984615384615381</v>
      </c>
      <c r="Q213" t="str">
        <f t="shared" si="23"/>
        <v>theater</v>
      </c>
      <c r="R213" t="str">
        <f t="shared" si="24"/>
        <v>plays</v>
      </c>
      <c r="S213" s="11">
        <f t="shared" si="25"/>
        <v>41513.208333333336</v>
      </c>
      <c r="T213" s="11">
        <f t="shared" si="26"/>
        <v>25569.000138888889</v>
      </c>
      <c r="U213">
        <f t="shared" si="27"/>
        <v>2013</v>
      </c>
    </row>
    <row r="214" spans="1:21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21"/>
        <v>152</v>
      </c>
      <c r="P214" s="7">
        <f t="shared" si="22"/>
        <v>73.214285714285708</v>
      </c>
      <c r="Q214" t="str">
        <f t="shared" si="23"/>
        <v>theater</v>
      </c>
      <c r="R214" t="str">
        <f t="shared" si="24"/>
        <v>plays</v>
      </c>
      <c r="S214" s="11">
        <f t="shared" si="25"/>
        <v>43814.25</v>
      </c>
      <c r="T214" s="11">
        <f t="shared" si="26"/>
        <v>25569.000138888889</v>
      </c>
      <c r="U214">
        <f t="shared" si="27"/>
        <v>2019</v>
      </c>
    </row>
    <row r="215" spans="1:21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21"/>
        <v>195</v>
      </c>
      <c r="P215" s="7">
        <f t="shared" si="22"/>
        <v>39.997435299603637</v>
      </c>
      <c r="Q215" t="str">
        <f t="shared" si="23"/>
        <v>music</v>
      </c>
      <c r="R215" t="str">
        <f t="shared" si="24"/>
        <v>indie rock</v>
      </c>
      <c r="S215" s="11">
        <f t="shared" si="25"/>
        <v>40488.208333333336</v>
      </c>
      <c r="T215" s="11">
        <f t="shared" si="26"/>
        <v>25569.000138888889</v>
      </c>
      <c r="U215">
        <f t="shared" si="27"/>
        <v>2010</v>
      </c>
    </row>
    <row r="216" spans="1:2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21"/>
        <v>1023</v>
      </c>
      <c r="P216" s="7">
        <f t="shared" si="22"/>
        <v>86.812121212121212</v>
      </c>
      <c r="Q216" t="str">
        <f t="shared" si="23"/>
        <v>music</v>
      </c>
      <c r="R216" t="str">
        <f t="shared" si="24"/>
        <v>rock</v>
      </c>
      <c r="S216" s="11">
        <f t="shared" si="25"/>
        <v>40409.208333333336</v>
      </c>
      <c r="T216" s="11">
        <f t="shared" si="26"/>
        <v>25569.000138888889</v>
      </c>
      <c r="U216">
        <f t="shared" si="27"/>
        <v>2010</v>
      </c>
    </row>
    <row r="217" spans="1:21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21"/>
        <v>4</v>
      </c>
      <c r="P217" s="7">
        <f t="shared" si="22"/>
        <v>42.125874125874127</v>
      </c>
      <c r="Q217" t="str">
        <f t="shared" si="23"/>
        <v>theater</v>
      </c>
      <c r="R217" t="str">
        <f t="shared" si="24"/>
        <v>plays</v>
      </c>
      <c r="S217" s="11">
        <f t="shared" si="25"/>
        <v>43509.25</v>
      </c>
      <c r="T217" s="11">
        <f t="shared" si="26"/>
        <v>25569.000138888889</v>
      </c>
      <c r="U217">
        <f t="shared" si="27"/>
        <v>2019</v>
      </c>
    </row>
    <row r="218" spans="1:2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21"/>
        <v>155</v>
      </c>
      <c r="P218" s="7">
        <f t="shared" si="22"/>
        <v>103.97851239669421</v>
      </c>
      <c r="Q218" t="str">
        <f t="shared" si="23"/>
        <v>theater</v>
      </c>
      <c r="R218" t="str">
        <f t="shared" si="24"/>
        <v>plays</v>
      </c>
      <c r="S218" s="11">
        <f t="shared" si="25"/>
        <v>40869.25</v>
      </c>
      <c r="T218" s="11">
        <f t="shared" si="26"/>
        <v>25569.000138888889</v>
      </c>
      <c r="U218">
        <f t="shared" si="27"/>
        <v>2011</v>
      </c>
    </row>
    <row r="219" spans="1:21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21"/>
        <v>45</v>
      </c>
      <c r="P219" s="7">
        <f t="shared" si="22"/>
        <v>62.003211991434689</v>
      </c>
      <c r="Q219" t="str">
        <f t="shared" si="23"/>
        <v>film &amp; video</v>
      </c>
      <c r="R219" t="str">
        <f t="shared" si="24"/>
        <v>science fiction</v>
      </c>
      <c r="S219" s="11">
        <f t="shared" si="25"/>
        <v>43583.208333333328</v>
      </c>
      <c r="T219" s="11">
        <f t="shared" si="26"/>
        <v>25569.000138888889</v>
      </c>
      <c r="U219">
        <f t="shared" si="27"/>
        <v>2019</v>
      </c>
    </row>
    <row r="220" spans="1:2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21"/>
        <v>216</v>
      </c>
      <c r="P220" s="7">
        <f t="shared" si="22"/>
        <v>31.005037783375315</v>
      </c>
      <c r="Q220" t="str">
        <f t="shared" si="23"/>
        <v>film &amp; video</v>
      </c>
      <c r="R220" t="str">
        <f t="shared" si="24"/>
        <v>shorts</v>
      </c>
      <c r="S220" s="11">
        <f t="shared" si="25"/>
        <v>40858.25</v>
      </c>
      <c r="T220" s="11">
        <f t="shared" si="26"/>
        <v>25569.000138888889</v>
      </c>
      <c r="U220">
        <f t="shared" si="27"/>
        <v>2011</v>
      </c>
    </row>
    <row r="221" spans="1:2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21"/>
        <v>332</v>
      </c>
      <c r="P221" s="7">
        <f t="shared" si="22"/>
        <v>89.991552956465242</v>
      </c>
      <c r="Q221" t="str">
        <f t="shared" si="23"/>
        <v>film &amp; video</v>
      </c>
      <c r="R221" t="str">
        <f t="shared" si="24"/>
        <v>animation</v>
      </c>
      <c r="S221" s="11">
        <f t="shared" si="25"/>
        <v>41137.208333333336</v>
      </c>
      <c r="T221" s="11">
        <f t="shared" si="26"/>
        <v>25569.000138888889</v>
      </c>
      <c r="U221">
        <f t="shared" si="27"/>
        <v>2012</v>
      </c>
    </row>
    <row r="222" spans="1:21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21"/>
        <v>8</v>
      </c>
      <c r="P222" s="7">
        <f t="shared" si="22"/>
        <v>39.235294117647058</v>
      </c>
      <c r="Q222" t="str">
        <f t="shared" si="23"/>
        <v>theater</v>
      </c>
      <c r="R222" t="str">
        <f t="shared" si="24"/>
        <v>plays</v>
      </c>
      <c r="S222" s="11">
        <f t="shared" si="25"/>
        <v>40725.208333333336</v>
      </c>
      <c r="T222" s="11">
        <f t="shared" si="26"/>
        <v>25569.000138888889</v>
      </c>
      <c r="U222">
        <f t="shared" si="27"/>
        <v>2011</v>
      </c>
    </row>
    <row r="223" spans="1:21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21"/>
        <v>99</v>
      </c>
      <c r="P223" s="7">
        <f t="shared" si="22"/>
        <v>54.993116108306566</v>
      </c>
      <c r="Q223" t="str">
        <f t="shared" si="23"/>
        <v>food</v>
      </c>
      <c r="R223" t="str">
        <f t="shared" si="24"/>
        <v>food trucks</v>
      </c>
      <c r="S223" s="11">
        <f t="shared" si="25"/>
        <v>41081.208333333336</v>
      </c>
      <c r="T223" s="11">
        <f t="shared" si="26"/>
        <v>25569.000138888889</v>
      </c>
      <c r="U223">
        <f t="shared" si="27"/>
        <v>2012</v>
      </c>
    </row>
    <row r="224" spans="1:2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21"/>
        <v>138</v>
      </c>
      <c r="P224" s="7">
        <f t="shared" si="22"/>
        <v>47.992753623188406</v>
      </c>
      <c r="Q224" t="str">
        <f t="shared" si="23"/>
        <v>photography</v>
      </c>
      <c r="R224" t="str">
        <f t="shared" si="24"/>
        <v>photography books</v>
      </c>
      <c r="S224" s="11">
        <f t="shared" si="25"/>
        <v>41914.208333333336</v>
      </c>
      <c r="T224" s="11">
        <f t="shared" si="26"/>
        <v>25569.000138888889</v>
      </c>
      <c r="U224">
        <f t="shared" si="27"/>
        <v>2014</v>
      </c>
    </row>
    <row r="225" spans="1:21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21"/>
        <v>94</v>
      </c>
      <c r="P225" s="7">
        <f t="shared" si="22"/>
        <v>87.966702470461868</v>
      </c>
      <c r="Q225" t="str">
        <f t="shared" si="23"/>
        <v>theater</v>
      </c>
      <c r="R225" t="str">
        <f t="shared" si="24"/>
        <v>plays</v>
      </c>
      <c r="S225" s="11">
        <f t="shared" si="25"/>
        <v>42445.208333333328</v>
      </c>
      <c r="T225" s="11">
        <f t="shared" si="26"/>
        <v>25569.000138888889</v>
      </c>
      <c r="U225">
        <f t="shared" si="27"/>
        <v>2016</v>
      </c>
    </row>
    <row r="226" spans="1:2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21"/>
        <v>404</v>
      </c>
      <c r="P226" s="7">
        <f t="shared" si="22"/>
        <v>51.999165275459099</v>
      </c>
      <c r="Q226" t="str">
        <f t="shared" si="23"/>
        <v>film &amp; video</v>
      </c>
      <c r="R226" t="str">
        <f t="shared" si="24"/>
        <v>science fiction</v>
      </c>
      <c r="S226" s="11">
        <f t="shared" si="25"/>
        <v>41906.208333333336</v>
      </c>
      <c r="T226" s="11">
        <f t="shared" si="26"/>
        <v>25569.000138888889</v>
      </c>
      <c r="U226">
        <f t="shared" si="27"/>
        <v>2014</v>
      </c>
    </row>
    <row r="227" spans="1:2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21"/>
        <v>260</v>
      </c>
      <c r="P227" s="7">
        <f t="shared" si="22"/>
        <v>29.999659863945578</v>
      </c>
      <c r="Q227" t="str">
        <f t="shared" si="23"/>
        <v>music</v>
      </c>
      <c r="R227" t="str">
        <f t="shared" si="24"/>
        <v>rock</v>
      </c>
      <c r="S227" s="11">
        <f t="shared" si="25"/>
        <v>41762.208333333336</v>
      </c>
      <c r="T227" s="11">
        <f t="shared" si="26"/>
        <v>25569.000138888889</v>
      </c>
      <c r="U227">
        <f t="shared" si="27"/>
        <v>2014</v>
      </c>
    </row>
    <row r="228" spans="1:2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21"/>
        <v>367</v>
      </c>
      <c r="P228" s="7">
        <f t="shared" si="22"/>
        <v>98.205357142857139</v>
      </c>
      <c r="Q228" t="str">
        <f t="shared" si="23"/>
        <v>photography</v>
      </c>
      <c r="R228" t="str">
        <f t="shared" si="24"/>
        <v>photography books</v>
      </c>
      <c r="S228" s="11">
        <f t="shared" si="25"/>
        <v>40276.208333333336</v>
      </c>
      <c r="T228" s="11">
        <f t="shared" si="26"/>
        <v>25569.000138888889</v>
      </c>
      <c r="U228">
        <f t="shared" si="27"/>
        <v>2010</v>
      </c>
    </row>
    <row r="229" spans="1:21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21"/>
        <v>169</v>
      </c>
      <c r="P229" s="7">
        <f t="shared" si="22"/>
        <v>108.96182396606575</v>
      </c>
      <c r="Q229" t="str">
        <f t="shared" si="23"/>
        <v>games</v>
      </c>
      <c r="R229" t="str">
        <f t="shared" si="24"/>
        <v>mobile games</v>
      </c>
      <c r="S229" s="11">
        <f t="shared" si="25"/>
        <v>42139.208333333328</v>
      </c>
      <c r="T229" s="11">
        <f t="shared" si="26"/>
        <v>25569.000138888889</v>
      </c>
      <c r="U229">
        <f t="shared" si="27"/>
        <v>2015</v>
      </c>
    </row>
    <row r="230" spans="1:2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21"/>
        <v>120</v>
      </c>
      <c r="P230" s="7">
        <f t="shared" si="22"/>
        <v>66.998379254457049</v>
      </c>
      <c r="Q230" t="str">
        <f t="shared" si="23"/>
        <v>film &amp; video</v>
      </c>
      <c r="R230" t="str">
        <f t="shared" si="24"/>
        <v>animation</v>
      </c>
      <c r="S230" s="11">
        <f t="shared" si="25"/>
        <v>42613.208333333328</v>
      </c>
      <c r="T230" s="11">
        <f t="shared" si="26"/>
        <v>25569.000138888889</v>
      </c>
      <c r="U230">
        <f t="shared" si="27"/>
        <v>2016</v>
      </c>
    </row>
    <row r="231" spans="1:2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21"/>
        <v>194</v>
      </c>
      <c r="P231" s="7">
        <f t="shared" si="22"/>
        <v>64.99333594668758</v>
      </c>
      <c r="Q231" t="str">
        <f t="shared" si="23"/>
        <v>games</v>
      </c>
      <c r="R231" t="str">
        <f t="shared" si="24"/>
        <v>mobile games</v>
      </c>
      <c r="S231" s="11">
        <f t="shared" si="25"/>
        <v>42887.208333333328</v>
      </c>
      <c r="T231" s="11">
        <f t="shared" si="26"/>
        <v>25569.000138888889</v>
      </c>
      <c r="U231">
        <f t="shared" si="27"/>
        <v>2017</v>
      </c>
    </row>
    <row r="232" spans="1:2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21"/>
        <v>420</v>
      </c>
      <c r="P232" s="7">
        <f t="shared" si="22"/>
        <v>99.841584158415841</v>
      </c>
      <c r="Q232" t="str">
        <f t="shared" si="23"/>
        <v>games</v>
      </c>
      <c r="R232" t="str">
        <f t="shared" si="24"/>
        <v>video games</v>
      </c>
      <c r="S232" s="11">
        <f t="shared" si="25"/>
        <v>43805.25</v>
      </c>
      <c r="T232" s="11">
        <f t="shared" si="26"/>
        <v>25569.000138888889</v>
      </c>
      <c r="U232">
        <f t="shared" si="27"/>
        <v>2019</v>
      </c>
    </row>
    <row r="233" spans="1:2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21"/>
        <v>77</v>
      </c>
      <c r="P233" s="7">
        <f t="shared" si="22"/>
        <v>82.432835820895519</v>
      </c>
      <c r="Q233" t="str">
        <f t="shared" si="23"/>
        <v>theater</v>
      </c>
      <c r="R233" t="str">
        <f t="shared" si="24"/>
        <v>plays</v>
      </c>
      <c r="S233" s="11">
        <f t="shared" si="25"/>
        <v>41415.208333333336</v>
      </c>
      <c r="T233" s="11">
        <f t="shared" si="26"/>
        <v>25569.000138888889</v>
      </c>
      <c r="U233">
        <f t="shared" si="27"/>
        <v>2013</v>
      </c>
    </row>
    <row r="234" spans="1:2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21"/>
        <v>171</v>
      </c>
      <c r="P234" s="7">
        <f t="shared" si="22"/>
        <v>63.293478260869563</v>
      </c>
      <c r="Q234" t="str">
        <f t="shared" si="23"/>
        <v>theater</v>
      </c>
      <c r="R234" t="str">
        <f t="shared" si="24"/>
        <v>plays</v>
      </c>
      <c r="S234" s="11">
        <f t="shared" si="25"/>
        <v>42576.208333333328</v>
      </c>
      <c r="T234" s="11">
        <f t="shared" si="26"/>
        <v>25569.000138888889</v>
      </c>
      <c r="U234">
        <f t="shared" si="27"/>
        <v>2016</v>
      </c>
    </row>
    <row r="235" spans="1:2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21"/>
        <v>158</v>
      </c>
      <c r="P235" s="7">
        <f t="shared" si="22"/>
        <v>96.774193548387103</v>
      </c>
      <c r="Q235" t="str">
        <f t="shared" si="23"/>
        <v>film &amp; video</v>
      </c>
      <c r="R235" t="str">
        <f t="shared" si="24"/>
        <v>animation</v>
      </c>
      <c r="S235" s="11">
        <f t="shared" si="25"/>
        <v>40706.208333333336</v>
      </c>
      <c r="T235" s="11">
        <f t="shared" si="26"/>
        <v>25569.000138888889</v>
      </c>
      <c r="U235">
        <f t="shared" si="27"/>
        <v>2011</v>
      </c>
    </row>
    <row r="236" spans="1:2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21"/>
        <v>109</v>
      </c>
      <c r="P236" s="7">
        <f t="shared" si="22"/>
        <v>54.906040268456373</v>
      </c>
      <c r="Q236" t="str">
        <f t="shared" si="23"/>
        <v>games</v>
      </c>
      <c r="R236" t="str">
        <f t="shared" si="24"/>
        <v>video games</v>
      </c>
      <c r="S236" s="11">
        <f t="shared" si="25"/>
        <v>42969.208333333328</v>
      </c>
      <c r="T236" s="11">
        <f t="shared" si="26"/>
        <v>25569.000138888889</v>
      </c>
      <c r="U236">
        <f t="shared" si="27"/>
        <v>2017</v>
      </c>
    </row>
    <row r="237" spans="1:21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21"/>
        <v>42</v>
      </c>
      <c r="P237" s="7">
        <f t="shared" si="22"/>
        <v>39.010869565217391</v>
      </c>
      <c r="Q237" t="str">
        <f t="shared" si="23"/>
        <v>film &amp; video</v>
      </c>
      <c r="R237" t="str">
        <f t="shared" si="24"/>
        <v>animation</v>
      </c>
      <c r="S237" s="11">
        <f t="shared" si="25"/>
        <v>42779.25</v>
      </c>
      <c r="T237" s="11">
        <f t="shared" si="26"/>
        <v>25569.000138888889</v>
      </c>
      <c r="U237">
        <f t="shared" si="27"/>
        <v>2017</v>
      </c>
    </row>
    <row r="238" spans="1:21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21"/>
        <v>11</v>
      </c>
      <c r="P238" s="7">
        <f t="shared" si="22"/>
        <v>75.84210526315789</v>
      </c>
      <c r="Q238" t="str">
        <f t="shared" si="23"/>
        <v>music</v>
      </c>
      <c r="R238" t="str">
        <f t="shared" si="24"/>
        <v>rock</v>
      </c>
      <c r="S238" s="11">
        <f t="shared" si="25"/>
        <v>43641.208333333328</v>
      </c>
      <c r="T238" s="11">
        <f t="shared" si="26"/>
        <v>25569.000138888889</v>
      </c>
      <c r="U238">
        <f t="shared" si="27"/>
        <v>2019</v>
      </c>
    </row>
    <row r="239" spans="1:21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21"/>
        <v>159</v>
      </c>
      <c r="P239" s="7">
        <f t="shared" si="22"/>
        <v>45.051671732522799</v>
      </c>
      <c r="Q239" t="str">
        <f t="shared" si="23"/>
        <v>film &amp; video</v>
      </c>
      <c r="R239" t="str">
        <f t="shared" si="24"/>
        <v>animation</v>
      </c>
      <c r="S239" s="11">
        <f t="shared" si="25"/>
        <v>41754.208333333336</v>
      </c>
      <c r="T239" s="11">
        <f t="shared" si="26"/>
        <v>25569.000138888889</v>
      </c>
      <c r="U239">
        <f t="shared" si="27"/>
        <v>2014</v>
      </c>
    </row>
    <row r="240" spans="1:2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21"/>
        <v>422</v>
      </c>
      <c r="P240" s="7">
        <f t="shared" si="22"/>
        <v>104.51546391752578</v>
      </c>
      <c r="Q240" t="str">
        <f t="shared" si="23"/>
        <v>theater</v>
      </c>
      <c r="R240" t="str">
        <f t="shared" si="24"/>
        <v>plays</v>
      </c>
      <c r="S240" s="11">
        <f t="shared" si="25"/>
        <v>43083.25</v>
      </c>
      <c r="T240" s="11">
        <f t="shared" si="26"/>
        <v>25569.000138888889</v>
      </c>
      <c r="U240">
        <f t="shared" si="27"/>
        <v>2017</v>
      </c>
    </row>
    <row r="241" spans="1:21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21"/>
        <v>98</v>
      </c>
      <c r="P241" s="7">
        <f t="shared" si="22"/>
        <v>76.268292682926827</v>
      </c>
      <c r="Q241" t="str">
        <f t="shared" si="23"/>
        <v>technology</v>
      </c>
      <c r="R241" t="str">
        <f t="shared" si="24"/>
        <v>wearables</v>
      </c>
      <c r="S241" s="11">
        <f t="shared" si="25"/>
        <v>42245.208333333328</v>
      </c>
      <c r="T241" s="11">
        <f t="shared" si="26"/>
        <v>25569.000138888889</v>
      </c>
      <c r="U241">
        <f t="shared" si="27"/>
        <v>2015</v>
      </c>
    </row>
    <row r="242" spans="1:2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21"/>
        <v>419</v>
      </c>
      <c r="P242" s="7">
        <f t="shared" si="22"/>
        <v>69.015695067264573</v>
      </c>
      <c r="Q242" t="str">
        <f t="shared" si="23"/>
        <v>theater</v>
      </c>
      <c r="R242" t="str">
        <f t="shared" si="24"/>
        <v>plays</v>
      </c>
      <c r="S242" s="11">
        <f t="shared" si="25"/>
        <v>40396.208333333336</v>
      </c>
      <c r="T242" s="11">
        <f t="shared" si="26"/>
        <v>25569.000138888889</v>
      </c>
      <c r="U242">
        <f t="shared" si="27"/>
        <v>2010</v>
      </c>
    </row>
    <row r="243" spans="1:21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21"/>
        <v>102</v>
      </c>
      <c r="P243" s="7">
        <f t="shared" si="22"/>
        <v>101.97684085510689</v>
      </c>
      <c r="Q243" t="str">
        <f t="shared" si="23"/>
        <v>publishing</v>
      </c>
      <c r="R243" t="str">
        <f t="shared" si="24"/>
        <v>nonfiction</v>
      </c>
      <c r="S243" s="11">
        <f t="shared" si="25"/>
        <v>41742.208333333336</v>
      </c>
      <c r="T243" s="11">
        <f t="shared" si="26"/>
        <v>25569.000138888889</v>
      </c>
      <c r="U243">
        <f t="shared" si="27"/>
        <v>2014</v>
      </c>
    </row>
    <row r="244" spans="1:2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21"/>
        <v>128</v>
      </c>
      <c r="P244" s="7">
        <f t="shared" si="22"/>
        <v>42.915999999999997</v>
      </c>
      <c r="Q244" t="str">
        <f t="shared" si="23"/>
        <v>music</v>
      </c>
      <c r="R244" t="str">
        <f t="shared" si="24"/>
        <v>rock</v>
      </c>
      <c r="S244" s="11">
        <f t="shared" si="25"/>
        <v>42865.208333333328</v>
      </c>
      <c r="T244" s="11">
        <f t="shared" si="26"/>
        <v>25569.000138888889</v>
      </c>
      <c r="U244">
        <f t="shared" si="27"/>
        <v>2017</v>
      </c>
    </row>
    <row r="245" spans="1:21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21"/>
        <v>445</v>
      </c>
      <c r="P245" s="7">
        <f t="shared" si="22"/>
        <v>43.025210084033617</v>
      </c>
      <c r="Q245" t="str">
        <f t="shared" si="23"/>
        <v>theater</v>
      </c>
      <c r="R245" t="str">
        <f t="shared" si="24"/>
        <v>plays</v>
      </c>
      <c r="S245" s="11">
        <f t="shared" si="25"/>
        <v>43163.25</v>
      </c>
      <c r="T245" s="11">
        <f t="shared" si="26"/>
        <v>25569.000138888889</v>
      </c>
      <c r="U245">
        <f t="shared" si="27"/>
        <v>2018</v>
      </c>
    </row>
    <row r="246" spans="1:21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21"/>
        <v>570</v>
      </c>
      <c r="P246" s="7">
        <f t="shared" si="22"/>
        <v>75.245283018867923</v>
      </c>
      <c r="Q246" t="str">
        <f t="shared" si="23"/>
        <v>theater</v>
      </c>
      <c r="R246" t="str">
        <f t="shared" si="24"/>
        <v>plays</v>
      </c>
      <c r="S246" s="11">
        <f t="shared" si="25"/>
        <v>41834.208333333336</v>
      </c>
      <c r="T246" s="11">
        <f t="shared" si="26"/>
        <v>25569.000138888889</v>
      </c>
      <c r="U246">
        <f t="shared" si="27"/>
        <v>2014</v>
      </c>
    </row>
    <row r="247" spans="1:2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21"/>
        <v>509</v>
      </c>
      <c r="P247" s="7">
        <f t="shared" si="22"/>
        <v>69.023364485981304</v>
      </c>
      <c r="Q247" t="str">
        <f t="shared" si="23"/>
        <v>theater</v>
      </c>
      <c r="R247" t="str">
        <f t="shared" si="24"/>
        <v>plays</v>
      </c>
      <c r="S247" s="11">
        <f t="shared" si="25"/>
        <v>41736.208333333336</v>
      </c>
      <c r="T247" s="11">
        <f t="shared" si="26"/>
        <v>25569.000138888889</v>
      </c>
      <c r="U247">
        <f t="shared" si="27"/>
        <v>2014</v>
      </c>
    </row>
    <row r="248" spans="1:21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21"/>
        <v>326</v>
      </c>
      <c r="P248" s="7">
        <f t="shared" si="22"/>
        <v>65.986486486486484</v>
      </c>
      <c r="Q248" t="str">
        <f t="shared" si="23"/>
        <v>technology</v>
      </c>
      <c r="R248" t="str">
        <f t="shared" si="24"/>
        <v>web</v>
      </c>
      <c r="S248" s="11">
        <f t="shared" si="25"/>
        <v>41491.208333333336</v>
      </c>
      <c r="T248" s="11">
        <f t="shared" si="26"/>
        <v>25569.000138888889</v>
      </c>
      <c r="U248">
        <f t="shared" si="27"/>
        <v>2013</v>
      </c>
    </row>
    <row r="249" spans="1:2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21"/>
        <v>933</v>
      </c>
      <c r="P249" s="7">
        <f t="shared" si="22"/>
        <v>98.013800424628457</v>
      </c>
      <c r="Q249" t="str">
        <f t="shared" si="23"/>
        <v>publishing</v>
      </c>
      <c r="R249" t="str">
        <f t="shared" si="24"/>
        <v>fiction</v>
      </c>
      <c r="S249" s="11">
        <f t="shared" si="25"/>
        <v>42726.25</v>
      </c>
      <c r="T249" s="11">
        <f t="shared" si="26"/>
        <v>25569.000138888889</v>
      </c>
      <c r="U249">
        <f t="shared" si="27"/>
        <v>2016</v>
      </c>
    </row>
    <row r="250" spans="1:2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21"/>
        <v>211</v>
      </c>
      <c r="P250" s="7">
        <f t="shared" si="22"/>
        <v>60.105504587155963</v>
      </c>
      <c r="Q250" t="str">
        <f t="shared" si="23"/>
        <v>games</v>
      </c>
      <c r="R250" t="str">
        <f t="shared" si="24"/>
        <v>mobile games</v>
      </c>
      <c r="S250" s="11">
        <f t="shared" si="25"/>
        <v>42004.25</v>
      </c>
      <c r="T250" s="11">
        <f t="shared" si="26"/>
        <v>25569.000138888889</v>
      </c>
      <c r="U250">
        <f t="shared" si="27"/>
        <v>2014</v>
      </c>
    </row>
    <row r="251" spans="1:2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21"/>
        <v>273</v>
      </c>
      <c r="P251" s="7">
        <f t="shared" si="22"/>
        <v>26.000773395204948</v>
      </c>
      <c r="Q251" t="str">
        <f t="shared" si="23"/>
        <v>publishing</v>
      </c>
      <c r="R251" t="str">
        <f t="shared" si="24"/>
        <v>translations</v>
      </c>
      <c r="S251" s="11">
        <f t="shared" si="25"/>
        <v>42006.25</v>
      </c>
      <c r="T251" s="11">
        <f t="shared" si="26"/>
        <v>25569.000138888889</v>
      </c>
      <c r="U251">
        <f t="shared" si="27"/>
        <v>2015</v>
      </c>
    </row>
    <row r="252" spans="1:21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21"/>
        <v>3</v>
      </c>
      <c r="P252" s="7">
        <f t="shared" si="22"/>
        <v>3</v>
      </c>
      <c r="Q252" t="str">
        <f t="shared" si="23"/>
        <v>music</v>
      </c>
      <c r="R252" t="str">
        <f t="shared" si="24"/>
        <v>rock</v>
      </c>
      <c r="S252" s="11">
        <f t="shared" si="25"/>
        <v>40203.25</v>
      </c>
      <c r="T252" s="11">
        <f t="shared" si="26"/>
        <v>25569.000138888889</v>
      </c>
      <c r="U252">
        <f t="shared" si="27"/>
        <v>2010</v>
      </c>
    </row>
    <row r="253" spans="1:21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21"/>
        <v>54</v>
      </c>
      <c r="P253" s="7">
        <f t="shared" si="22"/>
        <v>38.019801980198018</v>
      </c>
      <c r="Q253" t="str">
        <f t="shared" si="23"/>
        <v>theater</v>
      </c>
      <c r="R253" t="str">
        <f t="shared" si="24"/>
        <v>plays</v>
      </c>
      <c r="S253" s="11">
        <f t="shared" si="25"/>
        <v>41252.25</v>
      </c>
      <c r="T253" s="11">
        <f t="shared" si="26"/>
        <v>25569.000138888889</v>
      </c>
      <c r="U253">
        <f t="shared" si="27"/>
        <v>2012</v>
      </c>
    </row>
    <row r="254" spans="1:21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21"/>
        <v>626</v>
      </c>
      <c r="P254" s="7">
        <f t="shared" si="22"/>
        <v>106.15254237288136</v>
      </c>
      <c r="Q254" t="str">
        <f t="shared" si="23"/>
        <v>theater</v>
      </c>
      <c r="R254" t="str">
        <f t="shared" si="24"/>
        <v>plays</v>
      </c>
      <c r="S254" s="11">
        <f t="shared" si="25"/>
        <v>41572.208333333336</v>
      </c>
      <c r="T254" s="11">
        <f t="shared" si="26"/>
        <v>25569.000138888889</v>
      </c>
      <c r="U254">
        <f t="shared" si="27"/>
        <v>2013</v>
      </c>
    </row>
    <row r="255" spans="1:21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21"/>
        <v>89</v>
      </c>
      <c r="P255" s="7">
        <f t="shared" si="22"/>
        <v>81.019475655430711</v>
      </c>
      <c r="Q255" t="str">
        <f t="shared" si="23"/>
        <v>film &amp; video</v>
      </c>
      <c r="R255" t="str">
        <f t="shared" si="24"/>
        <v>drama</v>
      </c>
      <c r="S255" s="11">
        <f t="shared" si="25"/>
        <v>40641.208333333336</v>
      </c>
      <c r="T255" s="11">
        <f t="shared" si="26"/>
        <v>25569.000138888889</v>
      </c>
      <c r="U255">
        <f t="shared" si="27"/>
        <v>2011</v>
      </c>
    </row>
    <row r="256" spans="1:21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21"/>
        <v>185</v>
      </c>
      <c r="P256" s="7">
        <f t="shared" si="22"/>
        <v>96.647727272727266</v>
      </c>
      <c r="Q256" t="str">
        <f t="shared" si="23"/>
        <v>publishing</v>
      </c>
      <c r="R256" t="str">
        <f t="shared" si="24"/>
        <v>nonfiction</v>
      </c>
      <c r="S256" s="11">
        <f t="shared" si="25"/>
        <v>42787.25</v>
      </c>
      <c r="T256" s="11">
        <f t="shared" si="26"/>
        <v>25569.000138888889</v>
      </c>
      <c r="U256">
        <f t="shared" si="27"/>
        <v>2017</v>
      </c>
    </row>
    <row r="257" spans="1:21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21"/>
        <v>120</v>
      </c>
      <c r="P257" s="7">
        <f t="shared" si="22"/>
        <v>57.003535651149086</v>
      </c>
      <c r="Q257" t="str">
        <f t="shared" si="23"/>
        <v>music</v>
      </c>
      <c r="R257" t="str">
        <f t="shared" si="24"/>
        <v>rock</v>
      </c>
      <c r="S257" s="11">
        <f t="shared" si="25"/>
        <v>40590.25</v>
      </c>
      <c r="T257" s="11">
        <f t="shared" si="26"/>
        <v>25569.000138888889</v>
      </c>
      <c r="U257">
        <f t="shared" si="27"/>
        <v>2011</v>
      </c>
    </row>
    <row r="258" spans="1:21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ref="O258:O321" si="28">ROUND(E258/D258*100,0)</f>
        <v>23</v>
      </c>
      <c r="P258" s="7">
        <f t="shared" si="22"/>
        <v>63.93333333333333</v>
      </c>
      <c r="Q258" t="str">
        <f t="shared" si="23"/>
        <v>music</v>
      </c>
      <c r="R258" t="str">
        <f t="shared" si="24"/>
        <v>rock</v>
      </c>
      <c r="S258" s="11">
        <f t="shared" si="25"/>
        <v>42393.25</v>
      </c>
      <c r="T258" s="11">
        <f t="shared" si="26"/>
        <v>25569.000138888889</v>
      </c>
      <c r="U258">
        <f t="shared" si="27"/>
        <v>2016</v>
      </c>
    </row>
    <row r="259" spans="1:2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28"/>
        <v>146</v>
      </c>
      <c r="P259" s="7">
        <f t="shared" ref="P259:P322" si="29">E259/G259</f>
        <v>90.456521739130437</v>
      </c>
      <c r="Q259" t="str">
        <f t="shared" ref="Q259:Q322" si="30">LEFT(N259,SEARCH("/",N259)-1)</f>
        <v>theater</v>
      </c>
      <c r="R259" t="str">
        <f t="shared" ref="R259:R322" si="31">RIGHT(N259, LEN(N259)-SEARCH("/",N259))</f>
        <v>plays</v>
      </c>
      <c r="S259" s="11">
        <f t="shared" ref="S259:S322" si="32">(((J259/60)/60/24)+DATE(1970,1,1))</f>
        <v>41338.25</v>
      </c>
      <c r="T259" s="11">
        <f t="shared" ref="T259:T322" si="33">(((12/60)/60)/24+DATE(1970,1,1))</f>
        <v>25569.000138888889</v>
      </c>
      <c r="U259">
        <f t="shared" ref="U259:U322" si="34">YEAR(S259)</f>
        <v>2013</v>
      </c>
    </row>
    <row r="260" spans="1:2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8"/>
        <v>268</v>
      </c>
      <c r="P260" s="7">
        <f t="shared" si="29"/>
        <v>72.172043010752688</v>
      </c>
      <c r="Q260" t="str">
        <f t="shared" si="30"/>
        <v>theater</v>
      </c>
      <c r="R260" t="str">
        <f t="shared" si="31"/>
        <v>plays</v>
      </c>
      <c r="S260" s="11">
        <f t="shared" si="32"/>
        <v>42712.25</v>
      </c>
      <c r="T260" s="11">
        <f t="shared" si="33"/>
        <v>25569.000138888889</v>
      </c>
      <c r="U260">
        <f t="shared" si="34"/>
        <v>2016</v>
      </c>
    </row>
    <row r="261" spans="1:21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8"/>
        <v>598</v>
      </c>
      <c r="P261" s="7">
        <f t="shared" si="29"/>
        <v>77.934782608695656</v>
      </c>
      <c r="Q261" t="str">
        <f t="shared" si="30"/>
        <v>photography</v>
      </c>
      <c r="R261" t="str">
        <f t="shared" si="31"/>
        <v>photography books</v>
      </c>
      <c r="S261" s="11">
        <f t="shared" si="32"/>
        <v>41251.25</v>
      </c>
      <c r="T261" s="11">
        <f t="shared" si="33"/>
        <v>25569.000138888889</v>
      </c>
      <c r="U261">
        <f t="shared" si="34"/>
        <v>2012</v>
      </c>
    </row>
    <row r="262" spans="1:2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8"/>
        <v>158</v>
      </c>
      <c r="P262" s="7">
        <f t="shared" si="29"/>
        <v>38.065134099616856</v>
      </c>
      <c r="Q262" t="str">
        <f t="shared" si="30"/>
        <v>music</v>
      </c>
      <c r="R262" t="str">
        <f t="shared" si="31"/>
        <v>rock</v>
      </c>
      <c r="S262" s="11">
        <f t="shared" si="32"/>
        <v>41180.208333333336</v>
      </c>
      <c r="T262" s="11">
        <f t="shared" si="33"/>
        <v>25569.000138888889</v>
      </c>
      <c r="U262">
        <f t="shared" si="34"/>
        <v>2012</v>
      </c>
    </row>
    <row r="263" spans="1:21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8"/>
        <v>31</v>
      </c>
      <c r="P263" s="7">
        <f t="shared" si="29"/>
        <v>57.936123348017624</v>
      </c>
      <c r="Q263" t="str">
        <f t="shared" si="30"/>
        <v>music</v>
      </c>
      <c r="R263" t="str">
        <f t="shared" si="31"/>
        <v>rock</v>
      </c>
      <c r="S263" s="11">
        <f t="shared" si="32"/>
        <v>40415.208333333336</v>
      </c>
      <c r="T263" s="11">
        <f t="shared" si="33"/>
        <v>25569.000138888889</v>
      </c>
      <c r="U263">
        <f t="shared" si="34"/>
        <v>2010</v>
      </c>
    </row>
    <row r="264" spans="1:2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8"/>
        <v>313</v>
      </c>
      <c r="P264" s="7">
        <f t="shared" si="29"/>
        <v>49.794392523364486</v>
      </c>
      <c r="Q264" t="str">
        <f t="shared" si="30"/>
        <v>music</v>
      </c>
      <c r="R264" t="str">
        <f t="shared" si="31"/>
        <v>indie rock</v>
      </c>
      <c r="S264" s="11">
        <f t="shared" si="32"/>
        <v>40638.208333333336</v>
      </c>
      <c r="T264" s="11">
        <f t="shared" si="33"/>
        <v>25569.000138888889</v>
      </c>
      <c r="U264">
        <f t="shared" si="34"/>
        <v>2011</v>
      </c>
    </row>
    <row r="265" spans="1:2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8"/>
        <v>371</v>
      </c>
      <c r="P265" s="7">
        <f t="shared" si="29"/>
        <v>54.050251256281406</v>
      </c>
      <c r="Q265" t="str">
        <f t="shared" si="30"/>
        <v>photography</v>
      </c>
      <c r="R265" t="str">
        <f t="shared" si="31"/>
        <v>photography books</v>
      </c>
      <c r="S265" s="11">
        <f t="shared" si="32"/>
        <v>40187.25</v>
      </c>
      <c r="T265" s="11">
        <f t="shared" si="33"/>
        <v>25569.000138888889</v>
      </c>
      <c r="U265">
        <f t="shared" si="34"/>
        <v>2010</v>
      </c>
    </row>
    <row r="266" spans="1:2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8"/>
        <v>363</v>
      </c>
      <c r="P266" s="7">
        <f t="shared" si="29"/>
        <v>30.002721335268504</v>
      </c>
      <c r="Q266" t="str">
        <f t="shared" si="30"/>
        <v>theater</v>
      </c>
      <c r="R266" t="str">
        <f t="shared" si="31"/>
        <v>plays</v>
      </c>
      <c r="S266" s="11">
        <f t="shared" si="32"/>
        <v>41317.25</v>
      </c>
      <c r="T266" s="11">
        <f t="shared" si="33"/>
        <v>25569.000138888889</v>
      </c>
      <c r="U266">
        <f t="shared" si="34"/>
        <v>2013</v>
      </c>
    </row>
    <row r="267" spans="1:2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8"/>
        <v>123</v>
      </c>
      <c r="P267" s="7">
        <f t="shared" si="29"/>
        <v>70.127906976744185</v>
      </c>
      <c r="Q267" t="str">
        <f t="shared" si="30"/>
        <v>theater</v>
      </c>
      <c r="R267" t="str">
        <f t="shared" si="31"/>
        <v>plays</v>
      </c>
      <c r="S267" s="11">
        <f t="shared" si="32"/>
        <v>42372.25</v>
      </c>
      <c r="T267" s="11">
        <f t="shared" si="33"/>
        <v>25569.000138888889</v>
      </c>
      <c r="U267">
        <f t="shared" si="34"/>
        <v>2016</v>
      </c>
    </row>
    <row r="268" spans="1:21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8"/>
        <v>77</v>
      </c>
      <c r="P268" s="7">
        <f t="shared" si="29"/>
        <v>26.996228786926462</v>
      </c>
      <c r="Q268" t="str">
        <f t="shared" si="30"/>
        <v>music</v>
      </c>
      <c r="R268" t="str">
        <f t="shared" si="31"/>
        <v>jazz</v>
      </c>
      <c r="S268" s="11">
        <f t="shared" si="32"/>
        <v>41950.25</v>
      </c>
      <c r="T268" s="11">
        <f t="shared" si="33"/>
        <v>25569.000138888889</v>
      </c>
      <c r="U268">
        <f t="shared" si="34"/>
        <v>2014</v>
      </c>
    </row>
    <row r="269" spans="1:2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8"/>
        <v>234</v>
      </c>
      <c r="P269" s="7">
        <f t="shared" si="29"/>
        <v>51.990606936416185</v>
      </c>
      <c r="Q269" t="str">
        <f t="shared" si="30"/>
        <v>theater</v>
      </c>
      <c r="R269" t="str">
        <f t="shared" si="31"/>
        <v>plays</v>
      </c>
      <c r="S269" s="11">
        <f t="shared" si="32"/>
        <v>41206.208333333336</v>
      </c>
      <c r="T269" s="11">
        <f t="shared" si="33"/>
        <v>25569.000138888889</v>
      </c>
      <c r="U269">
        <f t="shared" si="34"/>
        <v>2012</v>
      </c>
    </row>
    <row r="270" spans="1:2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8"/>
        <v>181</v>
      </c>
      <c r="P270" s="7">
        <f t="shared" si="29"/>
        <v>56.416666666666664</v>
      </c>
      <c r="Q270" t="str">
        <f t="shared" si="30"/>
        <v>film &amp; video</v>
      </c>
      <c r="R270" t="str">
        <f t="shared" si="31"/>
        <v>documentary</v>
      </c>
      <c r="S270" s="11">
        <f t="shared" si="32"/>
        <v>41186.208333333336</v>
      </c>
      <c r="T270" s="11">
        <f t="shared" si="33"/>
        <v>25569.000138888889</v>
      </c>
      <c r="U270">
        <f t="shared" si="34"/>
        <v>2012</v>
      </c>
    </row>
    <row r="271" spans="1:2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8"/>
        <v>253</v>
      </c>
      <c r="P271" s="7">
        <f t="shared" si="29"/>
        <v>101.63218390804597</v>
      </c>
      <c r="Q271" t="str">
        <f t="shared" si="30"/>
        <v>film &amp; video</v>
      </c>
      <c r="R271" t="str">
        <f t="shared" si="31"/>
        <v>television</v>
      </c>
      <c r="S271" s="11">
        <f t="shared" si="32"/>
        <v>43496.25</v>
      </c>
      <c r="T271" s="11">
        <f t="shared" si="33"/>
        <v>25569.000138888889</v>
      </c>
      <c r="U271">
        <f t="shared" si="34"/>
        <v>2019</v>
      </c>
    </row>
    <row r="272" spans="1:2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8"/>
        <v>27</v>
      </c>
      <c r="P272" s="7">
        <f t="shared" si="29"/>
        <v>25.005291005291006</v>
      </c>
      <c r="Q272" t="str">
        <f t="shared" si="30"/>
        <v>games</v>
      </c>
      <c r="R272" t="str">
        <f t="shared" si="31"/>
        <v>video games</v>
      </c>
      <c r="S272" s="11">
        <f t="shared" si="32"/>
        <v>40514.25</v>
      </c>
      <c r="T272" s="11">
        <f t="shared" si="33"/>
        <v>25569.000138888889</v>
      </c>
      <c r="U272">
        <f t="shared" si="34"/>
        <v>2010</v>
      </c>
    </row>
    <row r="273" spans="1:21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8"/>
        <v>1</v>
      </c>
      <c r="P273" s="7">
        <f t="shared" si="29"/>
        <v>32.016393442622949</v>
      </c>
      <c r="Q273" t="str">
        <f t="shared" si="30"/>
        <v>photography</v>
      </c>
      <c r="R273" t="str">
        <f t="shared" si="31"/>
        <v>photography books</v>
      </c>
      <c r="S273" s="11">
        <f t="shared" si="32"/>
        <v>42345.25</v>
      </c>
      <c r="T273" s="11">
        <f t="shared" si="33"/>
        <v>25569.000138888889</v>
      </c>
      <c r="U273">
        <f t="shared" si="34"/>
        <v>2015</v>
      </c>
    </row>
    <row r="274" spans="1:2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8"/>
        <v>304</v>
      </c>
      <c r="P274" s="7">
        <f t="shared" si="29"/>
        <v>82.021647307286173</v>
      </c>
      <c r="Q274" t="str">
        <f t="shared" si="30"/>
        <v>theater</v>
      </c>
      <c r="R274" t="str">
        <f t="shared" si="31"/>
        <v>plays</v>
      </c>
      <c r="S274" s="11">
        <f t="shared" si="32"/>
        <v>43656.208333333328</v>
      </c>
      <c r="T274" s="11">
        <f t="shared" si="33"/>
        <v>25569.000138888889</v>
      </c>
      <c r="U274">
        <f t="shared" si="34"/>
        <v>2019</v>
      </c>
    </row>
    <row r="275" spans="1:2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8"/>
        <v>137</v>
      </c>
      <c r="P275" s="7">
        <f t="shared" si="29"/>
        <v>37.957446808510639</v>
      </c>
      <c r="Q275" t="str">
        <f t="shared" si="30"/>
        <v>theater</v>
      </c>
      <c r="R275" t="str">
        <f t="shared" si="31"/>
        <v>plays</v>
      </c>
      <c r="S275" s="11">
        <f t="shared" si="32"/>
        <v>42995.208333333328</v>
      </c>
      <c r="T275" s="11">
        <f t="shared" si="33"/>
        <v>25569.000138888889</v>
      </c>
      <c r="U275">
        <f t="shared" si="34"/>
        <v>2017</v>
      </c>
    </row>
    <row r="276" spans="1:21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8"/>
        <v>32</v>
      </c>
      <c r="P276" s="7">
        <f t="shared" si="29"/>
        <v>51.533333333333331</v>
      </c>
      <c r="Q276" t="str">
        <f t="shared" si="30"/>
        <v>theater</v>
      </c>
      <c r="R276" t="str">
        <f t="shared" si="31"/>
        <v>plays</v>
      </c>
      <c r="S276" s="11">
        <f t="shared" si="32"/>
        <v>43045.25</v>
      </c>
      <c r="T276" s="11">
        <f t="shared" si="33"/>
        <v>25569.000138888889</v>
      </c>
      <c r="U276">
        <f t="shared" si="34"/>
        <v>2017</v>
      </c>
    </row>
    <row r="277" spans="1:21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8"/>
        <v>242</v>
      </c>
      <c r="P277" s="7">
        <f t="shared" si="29"/>
        <v>81.198275862068968</v>
      </c>
      <c r="Q277" t="str">
        <f t="shared" si="30"/>
        <v>publishing</v>
      </c>
      <c r="R277" t="str">
        <f t="shared" si="31"/>
        <v>translations</v>
      </c>
      <c r="S277" s="11">
        <f t="shared" si="32"/>
        <v>43561.208333333328</v>
      </c>
      <c r="T277" s="11">
        <f t="shared" si="33"/>
        <v>25569.000138888889</v>
      </c>
      <c r="U277">
        <f t="shared" si="34"/>
        <v>2019</v>
      </c>
    </row>
    <row r="278" spans="1:21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8"/>
        <v>97</v>
      </c>
      <c r="P278" s="7">
        <f t="shared" si="29"/>
        <v>40.030075187969928</v>
      </c>
      <c r="Q278" t="str">
        <f t="shared" si="30"/>
        <v>games</v>
      </c>
      <c r="R278" t="str">
        <f t="shared" si="31"/>
        <v>video games</v>
      </c>
      <c r="S278" s="11">
        <f t="shared" si="32"/>
        <v>41018.208333333336</v>
      </c>
      <c r="T278" s="11">
        <f t="shared" si="33"/>
        <v>25569.000138888889</v>
      </c>
      <c r="U278">
        <f t="shared" si="34"/>
        <v>2012</v>
      </c>
    </row>
    <row r="279" spans="1:21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8"/>
        <v>1066</v>
      </c>
      <c r="P279" s="7">
        <f t="shared" si="29"/>
        <v>89.939759036144579</v>
      </c>
      <c r="Q279" t="str">
        <f t="shared" si="30"/>
        <v>theater</v>
      </c>
      <c r="R279" t="str">
        <f t="shared" si="31"/>
        <v>plays</v>
      </c>
      <c r="S279" s="11">
        <f t="shared" si="32"/>
        <v>40378.208333333336</v>
      </c>
      <c r="T279" s="11">
        <f t="shared" si="33"/>
        <v>25569.000138888889</v>
      </c>
      <c r="U279">
        <f t="shared" si="34"/>
        <v>2010</v>
      </c>
    </row>
    <row r="280" spans="1:2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8"/>
        <v>326</v>
      </c>
      <c r="P280" s="7">
        <f t="shared" si="29"/>
        <v>96.692307692307693</v>
      </c>
      <c r="Q280" t="str">
        <f t="shared" si="30"/>
        <v>technology</v>
      </c>
      <c r="R280" t="str">
        <f t="shared" si="31"/>
        <v>web</v>
      </c>
      <c r="S280" s="11">
        <f t="shared" si="32"/>
        <v>41239.25</v>
      </c>
      <c r="T280" s="11">
        <f t="shared" si="33"/>
        <v>25569.000138888889</v>
      </c>
      <c r="U280">
        <f t="shared" si="34"/>
        <v>2012</v>
      </c>
    </row>
    <row r="281" spans="1:21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8"/>
        <v>171</v>
      </c>
      <c r="P281" s="7">
        <f t="shared" si="29"/>
        <v>25.010989010989011</v>
      </c>
      <c r="Q281" t="str">
        <f t="shared" si="30"/>
        <v>theater</v>
      </c>
      <c r="R281" t="str">
        <f t="shared" si="31"/>
        <v>plays</v>
      </c>
      <c r="S281" s="11">
        <f t="shared" si="32"/>
        <v>43346.208333333328</v>
      </c>
      <c r="T281" s="11">
        <f t="shared" si="33"/>
        <v>25569.000138888889</v>
      </c>
      <c r="U281">
        <f t="shared" si="34"/>
        <v>2018</v>
      </c>
    </row>
    <row r="282" spans="1:21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8"/>
        <v>581</v>
      </c>
      <c r="P282" s="7">
        <f t="shared" si="29"/>
        <v>36.987277353689571</v>
      </c>
      <c r="Q282" t="str">
        <f t="shared" si="30"/>
        <v>film &amp; video</v>
      </c>
      <c r="R282" t="str">
        <f t="shared" si="31"/>
        <v>animation</v>
      </c>
      <c r="S282" s="11">
        <f t="shared" si="32"/>
        <v>43060.25</v>
      </c>
      <c r="T282" s="11">
        <f t="shared" si="33"/>
        <v>25569.000138888889</v>
      </c>
      <c r="U282">
        <f t="shared" si="34"/>
        <v>2017</v>
      </c>
    </row>
    <row r="283" spans="1:21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8"/>
        <v>92</v>
      </c>
      <c r="P283" s="7">
        <f t="shared" si="29"/>
        <v>73.012609117361791</v>
      </c>
      <c r="Q283" t="str">
        <f t="shared" si="30"/>
        <v>theater</v>
      </c>
      <c r="R283" t="str">
        <f t="shared" si="31"/>
        <v>plays</v>
      </c>
      <c r="S283" s="11">
        <f t="shared" si="32"/>
        <v>40979.25</v>
      </c>
      <c r="T283" s="11">
        <f t="shared" si="33"/>
        <v>25569.000138888889</v>
      </c>
      <c r="U283">
        <f t="shared" si="34"/>
        <v>2012</v>
      </c>
    </row>
    <row r="284" spans="1:2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8"/>
        <v>108</v>
      </c>
      <c r="P284" s="7">
        <f t="shared" si="29"/>
        <v>68.240601503759393</v>
      </c>
      <c r="Q284" t="str">
        <f t="shared" si="30"/>
        <v>film &amp; video</v>
      </c>
      <c r="R284" t="str">
        <f t="shared" si="31"/>
        <v>television</v>
      </c>
      <c r="S284" s="11">
        <f t="shared" si="32"/>
        <v>42701.25</v>
      </c>
      <c r="T284" s="11">
        <f t="shared" si="33"/>
        <v>25569.000138888889</v>
      </c>
      <c r="U284">
        <f t="shared" si="34"/>
        <v>2016</v>
      </c>
    </row>
    <row r="285" spans="1:21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8"/>
        <v>19</v>
      </c>
      <c r="P285" s="7">
        <f t="shared" si="29"/>
        <v>52.310344827586206</v>
      </c>
      <c r="Q285" t="str">
        <f t="shared" si="30"/>
        <v>music</v>
      </c>
      <c r="R285" t="str">
        <f t="shared" si="31"/>
        <v>rock</v>
      </c>
      <c r="S285" s="11">
        <f t="shared" si="32"/>
        <v>42520.208333333328</v>
      </c>
      <c r="T285" s="11">
        <f t="shared" si="33"/>
        <v>25569.000138888889</v>
      </c>
      <c r="U285">
        <f t="shared" si="34"/>
        <v>2016</v>
      </c>
    </row>
    <row r="286" spans="1:21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8"/>
        <v>83</v>
      </c>
      <c r="P286" s="7">
        <f t="shared" si="29"/>
        <v>61.765151515151516</v>
      </c>
      <c r="Q286" t="str">
        <f t="shared" si="30"/>
        <v>technology</v>
      </c>
      <c r="R286" t="str">
        <f t="shared" si="31"/>
        <v>web</v>
      </c>
      <c r="S286" s="11">
        <f t="shared" si="32"/>
        <v>41030.208333333336</v>
      </c>
      <c r="T286" s="11">
        <f t="shared" si="33"/>
        <v>25569.000138888889</v>
      </c>
      <c r="U286">
        <f t="shared" si="34"/>
        <v>2012</v>
      </c>
    </row>
    <row r="287" spans="1:2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8"/>
        <v>706</v>
      </c>
      <c r="P287" s="7">
        <f t="shared" si="29"/>
        <v>25.027559055118111</v>
      </c>
      <c r="Q287" t="str">
        <f t="shared" si="30"/>
        <v>theater</v>
      </c>
      <c r="R287" t="str">
        <f t="shared" si="31"/>
        <v>plays</v>
      </c>
      <c r="S287" s="11">
        <f t="shared" si="32"/>
        <v>42623.208333333328</v>
      </c>
      <c r="T287" s="11">
        <f t="shared" si="33"/>
        <v>25569.000138888889</v>
      </c>
      <c r="U287">
        <f t="shared" si="34"/>
        <v>2016</v>
      </c>
    </row>
    <row r="288" spans="1:2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8"/>
        <v>17</v>
      </c>
      <c r="P288" s="7">
        <f t="shared" si="29"/>
        <v>106.28804347826087</v>
      </c>
      <c r="Q288" t="str">
        <f t="shared" si="30"/>
        <v>theater</v>
      </c>
      <c r="R288" t="str">
        <f t="shared" si="31"/>
        <v>plays</v>
      </c>
      <c r="S288" s="11">
        <f t="shared" si="32"/>
        <v>42697.25</v>
      </c>
      <c r="T288" s="11">
        <f t="shared" si="33"/>
        <v>25569.000138888889</v>
      </c>
      <c r="U288">
        <f t="shared" si="34"/>
        <v>2016</v>
      </c>
    </row>
    <row r="289" spans="1:2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8"/>
        <v>210</v>
      </c>
      <c r="P289" s="7">
        <f t="shared" si="29"/>
        <v>75.07386363636364</v>
      </c>
      <c r="Q289" t="str">
        <f t="shared" si="30"/>
        <v>music</v>
      </c>
      <c r="R289" t="str">
        <f t="shared" si="31"/>
        <v>electric music</v>
      </c>
      <c r="S289" s="11">
        <f t="shared" si="32"/>
        <v>42122.208333333328</v>
      </c>
      <c r="T289" s="11">
        <f t="shared" si="33"/>
        <v>25569.000138888889</v>
      </c>
      <c r="U289">
        <f t="shared" si="34"/>
        <v>2015</v>
      </c>
    </row>
    <row r="290" spans="1:21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8"/>
        <v>98</v>
      </c>
      <c r="P290" s="7">
        <f t="shared" si="29"/>
        <v>39.970802919708028</v>
      </c>
      <c r="Q290" t="str">
        <f t="shared" si="30"/>
        <v>music</v>
      </c>
      <c r="R290" t="str">
        <f t="shared" si="31"/>
        <v>metal</v>
      </c>
      <c r="S290" s="11">
        <f t="shared" si="32"/>
        <v>40982.208333333336</v>
      </c>
      <c r="T290" s="11">
        <f t="shared" si="33"/>
        <v>25569.000138888889</v>
      </c>
      <c r="U290">
        <f t="shared" si="34"/>
        <v>2012</v>
      </c>
    </row>
    <row r="291" spans="1:2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8"/>
        <v>1684</v>
      </c>
      <c r="P291" s="7">
        <f t="shared" si="29"/>
        <v>39.982195845697326</v>
      </c>
      <c r="Q291" t="str">
        <f t="shared" si="30"/>
        <v>theater</v>
      </c>
      <c r="R291" t="str">
        <f t="shared" si="31"/>
        <v>plays</v>
      </c>
      <c r="S291" s="11">
        <f t="shared" si="32"/>
        <v>42219.208333333328</v>
      </c>
      <c r="T291" s="11">
        <f t="shared" si="33"/>
        <v>25569.000138888889</v>
      </c>
      <c r="U291">
        <f t="shared" si="34"/>
        <v>2015</v>
      </c>
    </row>
    <row r="292" spans="1:21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8"/>
        <v>54</v>
      </c>
      <c r="P292" s="7">
        <f t="shared" si="29"/>
        <v>101.01541850220265</v>
      </c>
      <c r="Q292" t="str">
        <f t="shared" si="30"/>
        <v>film &amp; video</v>
      </c>
      <c r="R292" t="str">
        <f t="shared" si="31"/>
        <v>documentary</v>
      </c>
      <c r="S292" s="11">
        <f t="shared" si="32"/>
        <v>41404.208333333336</v>
      </c>
      <c r="T292" s="11">
        <f t="shared" si="33"/>
        <v>25569.000138888889</v>
      </c>
      <c r="U292">
        <f t="shared" si="34"/>
        <v>2013</v>
      </c>
    </row>
    <row r="293" spans="1:2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8"/>
        <v>457</v>
      </c>
      <c r="P293" s="7">
        <f t="shared" si="29"/>
        <v>76.813084112149539</v>
      </c>
      <c r="Q293" t="str">
        <f t="shared" si="30"/>
        <v>technology</v>
      </c>
      <c r="R293" t="str">
        <f t="shared" si="31"/>
        <v>web</v>
      </c>
      <c r="S293" s="11">
        <f t="shared" si="32"/>
        <v>40831.208333333336</v>
      </c>
      <c r="T293" s="11">
        <f t="shared" si="33"/>
        <v>25569.000138888889</v>
      </c>
      <c r="U293">
        <f t="shared" si="34"/>
        <v>2011</v>
      </c>
    </row>
    <row r="294" spans="1:21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8"/>
        <v>10</v>
      </c>
      <c r="P294" s="7">
        <f t="shared" si="29"/>
        <v>71.7</v>
      </c>
      <c r="Q294" t="str">
        <f t="shared" si="30"/>
        <v>food</v>
      </c>
      <c r="R294" t="str">
        <f t="shared" si="31"/>
        <v>food trucks</v>
      </c>
      <c r="S294" s="11">
        <f t="shared" si="32"/>
        <v>40984.208333333336</v>
      </c>
      <c r="T294" s="11">
        <f t="shared" si="33"/>
        <v>25569.000138888889</v>
      </c>
      <c r="U294">
        <f t="shared" si="34"/>
        <v>2012</v>
      </c>
    </row>
    <row r="295" spans="1:2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8"/>
        <v>16</v>
      </c>
      <c r="P295" s="7">
        <f t="shared" si="29"/>
        <v>33.28125</v>
      </c>
      <c r="Q295" t="str">
        <f t="shared" si="30"/>
        <v>theater</v>
      </c>
      <c r="R295" t="str">
        <f t="shared" si="31"/>
        <v>plays</v>
      </c>
      <c r="S295" s="11">
        <f t="shared" si="32"/>
        <v>40456.208333333336</v>
      </c>
      <c r="T295" s="11">
        <f t="shared" si="33"/>
        <v>25569.000138888889</v>
      </c>
      <c r="U295">
        <f t="shared" si="34"/>
        <v>2010</v>
      </c>
    </row>
    <row r="296" spans="1:2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8"/>
        <v>1340</v>
      </c>
      <c r="P296" s="7">
        <f t="shared" si="29"/>
        <v>43.923497267759565</v>
      </c>
      <c r="Q296" t="str">
        <f t="shared" si="30"/>
        <v>theater</v>
      </c>
      <c r="R296" t="str">
        <f t="shared" si="31"/>
        <v>plays</v>
      </c>
      <c r="S296" s="11">
        <f t="shared" si="32"/>
        <v>43399.208333333328</v>
      </c>
      <c r="T296" s="11">
        <f t="shared" si="33"/>
        <v>25569.000138888889</v>
      </c>
      <c r="U296">
        <f t="shared" si="34"/>
        <v>2018</v>
      </c>
    </row>
    <row r="297" spans="1:21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8"/>
        <v>36</v>
      </c>
      <c r="P297" s="7">
        <f t="shared" si="29"/>
        <v>36.004712041884815</v>
      </c>
      <c r="Q297" t="str">
        <f t="shared" si="30"/>
        <v>theater</v>
      </c>
      <c r="R297" t="str">
        <f t="shared" si="31"/>
        <v>plays</v>
      </c>
      <c r="S297" s="11">
        <f t="shared" si="32"/>
        <v>41562.208333333336</v>
      </c>
      <c r="T297" s="11">
        <f t="shared" si="33"/>
        <v>25569.000138888889</v>
      </c>
      <c r="U297">
        <f t="shared" si="34"/>
        <v>2013</v>
      </c>
    </row>
    <row r="298" spans="1:21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8"/>
        <v>55</v>
      </c>
      <c r="P298" s="7">
        <f t="shared" si="29"/>
        <v>88.21052631578948</v>
      </c>
      <c r="Q298" t="str">
        <f t="shared" si="30"/>
        <v>theater</v>
      </c>
      <c r="R298" t="str">
        <f t="shared" si="31"/>
        <v>plays</v>
      </c>
      <c r="S298" s="11">
        <f t="shared" si="32"/>
        <v>43493.25</v>
      </c>
      <c r="T298" s="11">
        <f t="shared" si="33"/>
        <v>25569.000138888889</v>
      </c>
      <c r="U298">
        <f t="shared" si="34"/>
        <v>2019</v>
      </c>
    </row>
    <row r="299" spans="1:21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8"/>
        <v>94</v>
      </c>
      <c r="P299" s="7">
        <f t="shared" si="29"/>
        <v>65.240384615384613</v>
      </c>
      <c r="Q299" t="str">
        <f t="shared" si="30"/>
        <v>theater</v>
      </c>
      <c r="R299" t="str">
        <f t="shared" si="31"/>
        <v>plays</v>
      </c>
      <c r="S299" s="11">
        <f t="shared" si="32"/>
        <v>41653.25</v>
      </c>
      <c r="T299" s="11">
        <f t="shared" si="33"/>
        <v>25569.000138888889</v>
      </c>
      <c r="U299">
        <f t="shared" si="34"/>
        <v>2014</v>
      </c>
    </row>
    <row r="300" spans="1:2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8"/>
        <v>144</v>
      </c>
      <c r="P300" s="7">
        <f t="shared" si="29"/>
        <v>69.958333333333329</v>
      </c>
      <c r="Q300" t="str">
        <f t="shared" si="30"/>
        <v>music</v>
      </c>
      <c r="R300" t="str">
        <f t="shared" si="31"/>
        <v>rock</v>
      </c>
      <c r="S300" s="11">
        <f t="shared" si="32"/>
        <v>42426.25</v>
      </c>
      <c r="T300" s="11">
        <f t="shared" si="33"/>
        <v>25569.000138888889</v>
      </c>
      <c r="U300">
        <f t="shared" si="34"/>
        <v>2016</v>
      </c>
    </row>
    <row r="301" spans="1:21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8"/>
        <v>51</v>
      </c>
      <c r="P301" s="7">
        <f t="shared" si="29"/>
        <v>39.877551020408163</v>
      </c>
      <c r="Q301" t="str">
        <f t="shared" si="30"/>
        <v>food</v>
      </c>
      <c r="R301" t="str">
        <f t="shared" si="31"/>
        <v>food trucks</v>
      </c>
      <c r="S301" s="11">
        <f t="shared" si="32"/>
        <v>42432.25</v>
      </c>
      <c r="T301" s="11">
        <f t="shared" si="33"/>
        <v>25569.000138888889</v>
      </c>
      <c r="U301">
        <f t="shared" si="34"/>
        <v>2016</v>
      </c>
    </row>
    <row r="302" spans="1:21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8"/>
        <v>5</v>
      </c>
      <c r="P302" s="7">
        <f t="shared" si="29"/>
        <v>5</v>
      </c>
      <c r="Q302" t="str">
        <f t="shared" si="30"/>
        <v>publishing</v>
      </c>
      <c r="R302" t="str">
        <f t="shared" si="31"/>
        <v>nonfiction</v>
      </c>
      <c r="S302" s="11">
        <f t="shared" si="32"/>
        <v>42977.208333333328</v>
      </c>
      <c r="T302" s="11">
        <f t="shared" si="33"/>
        <v>25569.000138888889</v>
      </c>
      <c r="U302">
        <f t="shared" si="34"/>
        <v>2017</v>
      </c>
    </row>
    <row r="303" spans="1:21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8"/>
        <v>1345</v>
      </c>
      <c r="P303" s="7">
        <f t="shared" si="29"/>
        <v>41.023728813559323</v>
      </c>
      <c r="Q303" t="str">
        <f t="shared" si="30"/>
        <v>film &amp; video</v>
      </c>
      <c r="R303" t="str">
        <f t="shared" si="31"/>
        <v>documentary</v>
      </c>
      <c r="S303" s="11">
        <f t="shared" si="32"/>
        <v>42061.25</v>
      </c>
      <c r="T303" s="11">
        <f t="shared" si="33"/>
        <v>25569.000138888889</v>
      </c>
      <c r="U303">
        <f t="shared" si="34"/>
        <v>2015</v>
      </c>
    </row>
    <row r="304" spans="1:21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8"/>
        <v>32</v>
      </c>
      <c r="P304" s="7">
        <f t="shared" si="29"/>
        <v>98.914285714285711</v>
      </c>
      <c r="Q304" t="str">
        <f t="shared" si="30"/>
        <v>theater</v>
      </c>
      <c r="R304" t="str">
        <f t="shared" si="31"/>
        <v>plays</v>
      </c>
      <c r="S304" s="11">
        <f t="shared" si="32"/>
        <v>43345.208333333328</v>
      </c>
      <c r="T304" s="11">
        <f t="shared" si="33"/>
        <v>25569.000138888889</v>
      </c>
      <c r="U304">
        <f t="shared" si="34"/>
        <v>2018</v>
      </c>
    </row>
    <row r="305" spans="1:21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8"/>
        <v>83</v>
      </c>
      <c r="P305" s="7">
        <f t="shared" si="29"/>
        <v>87.78125</v>
      </c>
      <c r="Q305" t="str">
        <f t="shared" si="30"/>
        <v>music</v>
      </c>
      <c r="R305" t="str">
        <f t="shared" si="31"/>
        <v>indie rock</v>
      </c>
      <c r="S305" s="11">
        <f t="shared" si="32"/>
        <v>42376.25</v>
      </c>
      <c r="T305" s="11">
        <f t="shared" si="33"/>
        <v>25569.000138888889</v>
      </c>
      <c r="U305">
        <f t="shared" si="34"/>
        <v>2016</v>
      </c>
    </row>
    <row r="306" spans="1:2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8"/>
        <v>546</v>
      </c>
      <c r="P306" s="7">
        <f t="shared" si="29"/>
        <v>80.767605633802816</v>
      </c>
      <c r="Q306" t="str">
        <f t="shared" si="30"/>
        <v>film &amp; video</v>
      </c>
      <c r="R306" t="str">
        <f t="shared" si="31"/>
        <v>documentary</v>
      </c>
      <c r="S306" s="11">
        <f t="shared" si="32"/>
        <v>42589.208333333328</v>
      </c>
      <c r="T306" s="11">
        <f t="shared" si="33"/>
        <v>25569.000138888889</v>
      </c>
      <c r="U306">
        <f t="shared" si="34"/>
        <v>2016</v>
      </c>
    </row>
    <row r="307" spans="1:2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8"/>
        <v>286</v>
      </c>
      <c r="P307" s="7">
        <f t="shared" si="29"/>
        <v>94.28235294117647</v>
      </c>
      <c r="Q307" t="str">
        <f t="shared" si="30"/>
        <v>theater</v>
      </c>
      <c r="R307" t="str">
        <f t="shared" si="31"/>
        <v>plays</v>
      </c>
      <c r="S307" s="11">
        <f t="shared" si="32"/>
        <v>42448.208333333328</v>
      </c>
      <c r="T307" s="11">
        <f t="shared" si="33"/>
        <v>25569.000138888889</v>
      </c>
      <c r="U307">
        <f t="shared" si="34"/>
        <v>2016</v>
      </c>
    </row>
    <row r="308" spans="1:21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8"/>
        <v>8</v>
      </c>
      <c r="P308" s="7">
        <f t="shared" si="29"/>
        <v>73.428571428571431</v>
      </c>
      <c r="Q308" t="str">
        <f t="shared" si="30"/>
        <v>theater</v>
      </c>
      <c r="R308" t="str">
        <f t="shared" si="31"/>
        <v>plays</v>
      </c>
      <c r="S308" s="11">
        <f t="shared" si="32"/>
        <v>42930.208333333328</v>
      </c>
      <c r="T308" s="11">
        <f t="shared" si="33"/>
        <v>25569.000138888889</v>
      </c>
      <c r="U308">
        <f t="shared" si="34"/>
        <v>2017</v>
      </c>
    </row>
    <row r="309" spans="1:21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8"/>
        <v>132</v>
      </c>
      <c r="P309" s="7">
        <f t="shared" si="29"/>
        <v>65.968133535660087</v>
      </c>
      <c r="Q309" t="str">
        <f t="shared" si="30"/>
        <v>publishing</v>
      </c>
      <c r="R309" t="str">
        <f t="shared" si="31"/>
        <v>fiction</v>
      </c>
      <c r="S309" s="11">
        <f t="shared" si="32"/>
        <v>41066.208333333336</v>
      </c>
      <c r="T309" s="11">
        <f t="shared" si="33"/>
        <v>25569.000138888889</v>
      </c>
      <c r="U309">
        <f t="shared" si="34"/>
        <v>2012</v>
      </c>
    </row>
    <row r="310" spans="1:21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8"/>
        <v>74</v>
      </c>
      <c r="P310" s="7">
        <f t="shared" si="29"/>
        <v>109.04109589041096</v>
      </c>
      <c r="Q310" t="str">
        <f t="shared" si="30"/>
        <v>theater</v>
      </c>
      <c r="R310" t="str">
        <f t="shared" si="31"/>
        <v>plays</v>
      </c>
      <c r="S310" s="11">
        <f t="shared" si="32"/>
        <v>40651.208333333336</v>
      </c>
      <c r="T310" s="11">
        <f t="shared" si="33"/>
        <v>25569.000138888889</v>
      </c>
      <c r="U310">
        <f t="shared" si="34"/>
        <v>2011</v>
      </c>
    </row>
    <row r="311" spans="1:2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8"/>
        <v>75</v>
      </c>
      <c r="P311" s="7">
        <f t="shared" si="29"/>
        <v>41.16</v>
      </c>
      <c r="Q311" t="str">
        <f t="shared" si="30"/>
        <v>music</v>
      </c>
      <c r="R311" t="str">
        <f t="shared" si="31"/>
        <v>indie rock</v>
      </c>
      <c r="S311" s="11">
        <f t="shared" si="32"/>
        <v>40807.208333333336</v>
      </c>
      <c r="T311" s="11">
        <f t="shared" si="33"/>
        <v>25569.000138888889</v>
      </c>
      <c r="U311">
        <f t="shared" si="34"/>
        <v>2011</v>
      </c>
    </row>
    <row r="312" spans="1:21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8"/>
        <v>20</v>
      </c>
      <c r="P312" s="7">
        <f t="shared" si="29"/>
        <v>99.125</v>
      </c>
      <c r="Q312" t="str">
        <f t="shared" si="30"/>
        <v>games</v>
      </c>
      <c r="R312" t="str">
        <f t="shared" si="31"/>
        <v>video games</v>
      </c>
      <c r="S312" s="11">
        <f t="shared" si="32"/>
        <v>40277.208333333336</v>
      </c>
      <c r="T312" s="11">
        <f t="shared" si="33"/>
        <v>25569.000138888889</v>
      </c>
      <c r="U312">
        <f t="shared" si="34"/>
        <v>2010</v>
      </c>
    </row>
    <row r="313" spans="1:2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8"/>
        <v>203</v>
      </c>
      <c r="P313" s="7">
        <f t="shared" si="29"/>
        <v>105.88429752066116</v>
      </c>
      <c r="Q313" t="str">
        <f t="shared" si="30"/>
        <v>theater</v>
      </c>
      <c r="R313" t="str">
        <f t="shared" si="31"/>
        <v>plays</v>
      </c>
      <c r="S313" s="11">
        <f t="shared" si="32"/>
        <v>40590.25</v>
      </c>
      <c r="T313" s="11">
        <f t="shared" si="33"/>
        <v>25569.000138888889</v>
      </c>
      <c r="U313">
        <f t="shared" si="34"/>
        <v>2011</v>
      </c>
    </row>
    <row r="314" spans="1:2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8"/>
        <v>310</v>
      </c>
      <c r="P314" s="7">
        <f t="shared" si="29"/>
        <v>48.996525921966864</v>
      </c>
      <c r="Q314" t="str">
        <f t="shared" si="30"/>
        <v>theater</v>
      </c>
      <c r="R314" t="str">
        <f t="shared" si="31"/>
        <v>plays</v>
      </c>
      <c r="S314" s="11">
        <f t="shared" si="32"/>
        <v>41572.208333333336</v>
      </c>
      <c r="T314" s="11">
        <f t="shared" si="33"/>
        <v>25569.000138888889</v>
      </c>
      <c r="U314">
        <f t="shared" si="34"/>
        <v>2013</v>
      </c>
    </row>
    <row r="315" spans="1:2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8"/>
        <v>395</v>
      </c>
      <c r="P315" s="7">
        <f t="shared" si="29"/>
        <v>39</v>
      </c>
      <c r="Q315" t="str">
        <f t="shared" si="30"/>
        <v>music</v>
      </c>
      <c r="R315" t="str">
        <f t="shared" si="31"/>
        <v>rock</v>
      </c>
      <c r="S315" s="11">
        <f t="shared" si="32"/>
        <v>40966.25</v>
      </c>
      <c r="T315" s="11">
        <f t="shared" si="33"/>
        <v>25569.000138888889</v>
      </c>
      <c r="U315">
        <f t="shared" si="34"/>
        <v>2012</v>
      </c>
    </row>
    <row r="316" spans="1:2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8"/>
        <v>295</v>
      </c>
      <c r="P316" s="7">
        <f t="shared" si="29"/>
        <v>31.022556390977442</v>
      </c>
      <c r="Q316" t="str">
        <f t="shared" si="30"/>
        <v>film &amp; video</v>
      </c>
      <c r="R316" t="str">
        <f t="shared" si="31"/>
        <v>documentary</v>
      </c>
      <c r="S316" s="11">
        <f t="shared" si="32"/>
        <v>43536.208333333328</v>
      </c>
      <c r="T316" s="11">
        <f t="shared" si="33"/>
        <v>25569.000138888889</v>
      </c>
      <c r="U316">
        <f t="shared" si="34"/>
        <v>2019</v>
      </c>
    </row>
    <row r="317" spans="1:21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8"/>
        <v>34</v>
      </c>
      <c r="P317" s="7">
        <f t="shared" si="29"/>
        <v>103.87096774193549</v>
      </c>
      <c r="Q317" t="str">
        <f t="shared" si="30"/>
        <v>theater</v>
      </c>
      <c r="R317" t="str">
        <f t="shared" si="31"/>
        <v>plays</v>
      </c>
      <c r="S317" s="11">
        <f t="shared" si="32"/>
        <v>41783.208333333336</v>
      </c>
      <c r="T317" s="11">
        <f t="shared" si="33"/>
        <v>25569.000138888889</v>
      </c>
      <c r="U317">
        <f t="shared" si="34"/>
        <v>2014</v>
      </c>
    </row>
    <row r="318" spans="1:21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8"/>
        <v>67</v>
      </c>
      <c r="P318" s="7">
        <f t="shared" si="29"/>
        <v>59.268518518518519</v>
      </c>
      <c r="Q318" t="str">
        <f t="shared" si="30"/>
        <v>food</v>
      </c>
      <c r="R318" t="str">
        <f t="shared" si="31"/>
        <v>food trucks</v>
      </c>
      <c r="S318" s="11">
        <f t="shared" si="32"/>
        <v>43788.25</v>
      </c>
      <c r="T318" s="11">
        <f t="shared" si="33"/>
        <v>25569.000138888889</v>
      </c>
      <c r="U318">
        <f t="shared" si="34"/>
        <v>2019</v>
      </c>
    </row>
    <row r="319" spans="1:21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8"/>
        <v>19</v>
      </c>
      <c r="P319" s="7">
        <f t="shared" si="29"/>
        <v>42.3</v>
      </c>
      <c r="Q319" t="str">
        <f t="shared" si="30"/>
        <v>theater</v>
      </c>
      <c r="R319" t="str">
        <f t="shared" si="31"/>
        <v>plays</v>
      </c>
      <c r="S319" s="11">
        <f t="shared" si="32"/>
        <v>42869.208333333328</v>
      </c>
      <c r="T319" s="11">
        <f t="shared" si="33"/>
        <v>25569.000138888889</v>
      </c>
      <c r="U319">
        <f t="shared" si="34"/>
        <v>2017</v>
      </c>
    </row>
    <row r="320" spans="1:21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8"/>
        <v>16</v>
      </c>
      <c r="P320" s="7">
        <f t="shared" si="29"/>
        <v>53.117647058823529</v>
      </c>
      <c r="Q320" t="str">
        <f t="shared" si="30"/>
        <v>music</v>
      </c>
      <c r="R320" t="str">
        <f t="shared" si="31"/>
        <v>rock</v>
      </c>
      <c r="S320" s="11">
        <f t="shared" si="32"/>
        <v>41684.25</v>
      </c>
      <c r="T320" s="11">
        <f t="shared" si="33"/>
        <v>25569.000138888889</v>
      </c>
      <c r="U320">
        <f t="shared" si="34"/>
        <v>2014</v>
      </c>
    </row>
    <row r="321" spans="1:2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8"/>
        <v>39</v>
      </c>
      <c r="P321" s="7">
        <f t="shared" si="29"/>
        <v>50.796875</v>
      </c>
      <c r="Q321" t="str">
        <f t="shared" si="30"/>
        <v>technology</v>
      </c>
      <c r="R321" t="str">
        <f t="shared" si="31"/>
        <v>web</v>
      </c>
      <c r="S321" s="11">
        <f t="shared" si="32"/>
        <v>40402.208333333336</v>
      </c>
      <c r="T321" s="11">
        <f t="shared" si="33"/>
        <v>25569.000138888889</v>
      </c>
      <c r="U321">
        <f t="shared" si="34"/>
        <v>2010</v>
      </c>
    </row>
    <row r="322" spans="1:21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ref="O322:O385" si="35">ROUND(E322/D322*100,0)</f>
        <v>10</v>
      </c>
      <c r="P322" s="7">
        <f t="shared" si="29"/>
        <v>101.15</v>
      </c>
      <c r="Q322" t="str">
        <f t="shared" si="30"/>
        <v>publishing</v>
      </c>
      <c r="R322" t="str">
        <f t="shared" si="31"/>
        <v>fiction</v>
      </c>
      <c r="S322" s="11">
        <f t="shared" si="32"/>
        <v>40673.208333333336</v>
      </c>
      <c r="T322" s="11">
        <f t="shared" si="33"/>
        <v>25569.000138888889</v>
      </c>
      <c r="U322">
        <f t="shared" si="34"/>
        <v>2011</v>
      </c>
    </row>
    <row r="323" spans="1:21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35"/>
        <v>94</v>
      </c>
      <c r="P323" s="7">
        <f t="shared" ref="P323:P386" si="36">E323/G323</f>
        <v>65.000810372771468</v>
      </c>
      <c r="Q323" t="str">
        <f t="shared" ref="Q323:Q386" si="37">LEFT(N323,SEARCH("/",N323)-1)</f>
        <v>film &amp; video</v>
      </c>
      <c r="R323" t="str">
        <f t="shared" ref="R323:R386" si="38">RIGHT(N323, LEN(N323)-SEARCH("/",N323))</f>
        <v>shorts</v>
      </c>
      <c r="S323" s="11">
        <f t="shared" ref="S323:S386" si="39">(((J323/60)/60/24)+DATE(1970,1,1))</f>
        <v>40634.208333333336</v>
      </c>
      <c r="T323" s="11">
        <f t="shared" ref="T323:T386" si="40">(((12/60)/60)/24+DATE(1970,1,1))</f>
        <v>25569.000138888889</v>
      </c>
      <c r="U323">
        <f t="shared" ref="U323:U386" si="41">YEAR(S323)</f>
        <v>2011</v>
      </c>
    </row>
    <row r="324" spans="1:21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5"/>
        <v>167</v>
      </c>
      <c r="P324" s="7">
        <f t="shared" si="36"/>
        <v>37.998645510835914</v>
      </c>
      <c r="Q324" t="str">
        <f t="shared" si="37"/>
        <v>theater</v>
      </c>
      <c r="R324" t="str">
        <f t="shared" si="38"/>
        <v>plays</v>
      </c>
      <c r="S324" s="11">
        <f t="shared" si="39"/>
        <v>40507.25</v>
      </c>
      <c r="T324" s="11">
        <f t="shared" si="40"/>
        <v>25569.000138888889</v>
      </c>
      <c r="U324">
        <f t="shared" si="41"/>
        <v>2010</v>
      </c>
    </row>
    <row r="325" spans="1:21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5"/>
        <v>24</v>
      </c>
      <c r="P325" s="7">
        <f t="shared" si="36"/>
        <v>82.615384615384613</v>
      </c>
      <c r="Q325" t="str">
        <f t="shared" si="37"/>
        <v>film &amp; video</v>
      </c>
      <c r="R325" t="str">
        <f t="shared" si="38"/>
        <v>documentary</v>
      </c>
      <c r="S325" s="11">
        <f t="shared" si="39"/>
        <v>41725.208333333336</v>
      </c>
      <c r="T325" s="11">
        <f t="shared" si="40"/>
        <v>25569.000138888889</v>
      </c>
      <c r="U325">
        <f t="shared" si="41"/>
        <v>2014</v>
      </c>
    </row>
    <row r="326" spans="1:2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5"/>
        <v>164</v>
      </c>
      <c r="P326" s="7">
        <f t="shared" si="36"/>
        <v>37.941368078175898</v>
      </c>
      <c r="Q326" t="str">
        <f t="shared" si="37"/>
        <v>theater</v>
      </c>
      <c r="R326" t="str">
        <f t="shared" si="38"/>
        <v>plays</v>
      </c>
      <c r="S326" s="11">
        <f t="shared" si="39"/>
        <v>42176.208333333328</v>
      </c>
      <c r="T326" s="11">
        <f t="shared" si="40"/>
        <v>25569.000138888889</v>
      </c>
      <c r="U326">
        <f t="shared" si="41"/>
        <v>2015</v>
      </c>
    </row>
    <row r="327" spans="1:21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5"/>
        <v>91</v>
      </c>
      <c r="P327" s="7">
        <f t="shared" si="36"/>
        <v>80.780821917808225</v>
      </c>
      <c r="Q327" t="str">
        <f t="shared" si="37"/>
        <v>theater</v>
      </c>
      <c r="R327" t="str">
        <f t="shared" si="38"/>
        <v>plays</v>
      </c>
      <c r="S327" s="11">
        <f t="shared" si="39"/>
        <v>43267.208333333328</v>
      </c>
      <c r="T327" s="11">
        <f t="shared" si="40"/>
        <v>25569.000138888889</v>
      </c>
      <c r="U327">
        <f t="shared" si="41"/>
        <v>2018</v>
      </c>
    </row>
    <row r="328" spans="1:21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5"/>
        <v>46</v>
      </c>
      <c r="P328" s="7">
        <f t="shared" si="36"/>
        <v>25.984375</v>
      </c>
      <c r="Q328" t="str">
        <f t="shared" si="37"/>
        <v>film &amp; video</v>
      </c>
      <c r="R328" t="str">
        <f t="shared" si="38"/>
        <v>animation</v>
      </c>
      <c r="S328" s="11">
        <f t="shared" si="39"/>
        <v>42364.25</v>
      </c>
      <c r="T328" s="11">
        <f t="shared" si="40"/>
        <v>25569.000138888889</v>
      </c>
      <c r="U328">
        <f t="shared" si="41"/>
        <v>2015</v>
      </c>
    </row>
    <row r="329" spans="1:21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5"/>
        <v>39</v>
      </c>
      <c r="P329" s="7">
        <f t="shared" si="36"/>
        <v>30.363636363636363</v>
      </c>
      <c r="Q329" t="str">
        <f t="shared" si="37"/>
        <v>theater</v>
      </c>
      <c r="R329" t="str">
        <f t="shared" si="38"/>
        <v>plays</v>
      </c>
      <c r="S329" s="11">
        <f t="shared" si="39"/>
        <v>43705.208333333328</v>
      </c>
      <c r="T329" s="11">
        <f t="shared" si="40"/>
        <v>25569.000138888889</v>
      </c>
      <c r="U329">
        <f t="shared" si="41"/>
        <v>2019</v>
      </c>
    </row>
    <row r="330" spans="1:21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5"/>
        <v>134</v>
      </c>
      <c r="P330" s="7">
        <f t="shared" si="36"/>
        <v>54.004916018025398</v>
      </c>
      <c r="Q330" t="str">
        <f t="shared" si="37"/>
        <v>music</v>
      </c>
      <c r="R330" t="str">
        <f t="shared" si="38"/>
        <v>rock</v>
      </c>
      <c r="S330" s="11">
        <f t="shared" si="39"/>
        <v>43434.25</v>
      </c>
      <c r="T330" s="11">
        <f t="shared" si="40"/>
        <v>25569.000138888889</v>
      </c>
      <c r="U330">
        <f t="shared" si="41"/>
        <v>2018</v>
      </c>
    </row>
    <row r="331" spans="1:2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5"/>
        <v>23</v>
      </c>
      <c r="P331" s="7">
        <f t="shared" si="36"/>
        <v>101.78672985781991</v>
      </c>
      <c r="Q331" t="str">
        <f t="shared" si="37"/>
        <v>games</v>
      </c>
      <c r="R331" t="str">
        <f t="shared" si="38"/>
        <v>video games</v>
      </c>
      <c r="S331" s="11">
        <f t="shared" si="39"/>
        <v>42716.25</v>
      </c>
      <c r="T331" s="11">
        <f t="shared" si="40"/>
        <v>25569.000138888889</v>
      </c>
      <c r="U331">
        <f t="shared" si="41"/>
        <v>2016</v>
      </c>
    </row>
    <row r="332" spans="1:21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5"/>
        <v>185</v>
      </c>
      <c r="P332" s="7">
        <f t="shared" si="36"/>
        <v>45.003610108303249</v>
      </c>
      <c r="Q332" t="str">
        <f t="shared" si="37"/>
        <v>film &amp; video</v>
      </c>
      <c r="R332" t="str">
        <f t="shared" si="38"/>
        <v>documentary</v>
      </c>
      <c r="S332" s="11">
        <f t="shared" si="39"/>
        <v>43077.25</v>
      </c>
      <c r="T332" s="11">
        <f t="shared" si="40"/>
        <v>25569.000138888889</v>
      </c>
      <c r="U332">
        <f t="shared" si="41"/>
        <v>2017</v>
      </c>
    </row>
    <row r="333" spans="1:2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5"/>
        <v>444</v>
      </c>
      <c r="P333" s="7">
        <f t="shared" si="36"/>
        <v>77.068421052631578</v>
      </c>
      <c r="Q333" t="str">
        <f t="shared" si="37"/>
        <v>food</v>
      </c>
      <c r="R333" t="str">
        <f t="shared" si="38"/>
        <v>food trucks</v>
      </c>
      <c r="S333" s="11">
        <f t="shared" si="39"/>
        <v>40896.25</v>
      </c>
      <c r="T333" s="11">
        <f t="shared" si="40"/>
        <v>25569.000138888889</v>
      </c>
      <c r="U333">
        <f t="shared" si="41"/>
        <v>2011</v>
      </c>
    </row>
    <row r="334" spans="1:21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5"/>
        <v>200</v>
      </c>
      <c r="P334" s="7">
        <f t="shared" si="36"/>
        <v>88.076595744680844</v>
      </c>
      <c r="Q334" t="str">
        <f t="shared" si="37"/>
        <v>technology</v>
      </c>
      <c r="R334" t="str">
        <f t="shared" si="38"/>
        <v>wearables</v>
      </c>
      <c r="S334" s="11">
        <f t="shared" si="39"/>
        <v>41361.208333333336</v>
      </c>
      <c r="T334" s="11">
        <f t="shared" si="40"/>
        <v>25569.000138888889</v>
      </c>
      <c r="U334">
        <f t="shared" si="41"/>
        <v>2013</v>
      </c>
    </row>
    <row r="335" spans="1:2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5"/>
        <v>124</v>
      </c>
      <c r="P335" s="7">
        <f t="shared" si="36"/>
        <v>47.035573122529641</v>
      </c>
      <c r="Q335" t="str">
        <f t="shared" si="37"/>
        <v>theater</v>
      </c>
      <c r="R335" t="str">
        <f t="shared" si="38"/>
        <v>plays</v>
      </c>
      <c r="S335" s="11">
        <f t="shared" si="39"/>
        <v>43424.25</v>
      </c>
      <c r="T335" s="11">
        <f t="shared" si="40"/>
        <v>25569.000138888889</v>
      </c>
      <c r="U335">
        <f t="shared" si="41"/>
        <v>2018</v>
      </c>
    </row>
    <row r="336" spans="1:2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5"/>
        <v>187</v>
      </c>
      <c r="P336" s="7">
        <f t="shared" si="36"/>
        <v>110.99550763701707</v>
      </c>
      <c r="Q336" t="str">
        <f t="shared" si="37"/>
        <v>music</v>
      </c>
      <c r="R336" t="str">
        <f t="shared" si="38"/>
        <v>rock</v>
      </c>
      <c r="S336" s="11">
        <f t="shared" si="39"/>
        <v>43110.25</v>
      </c>
      <c r="T336" s="11">
        <f t="shared" si="40"/>
        <v>25569.000138888889</v>
      </c>
      <c r="U336">
        <f t="shared" si="41"/>
        <v>2018</v>
      </c>
    </row>
    <row r="337" spans="1:2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5"/>
        <v>114</v>
      </c>
      <c r="P337" s="7">
        <f t="shared" si="36"/>
        <v>87.003066141042481</v>
      </c>
      <c r="Q337" t="str">
        <f t="shared" si="37"/>
        <v>music</v>
      </c>
      <c r="R337" t="str">
        <f t="shared" si="38"/>
        <v>rock</v>
      </c>
      <c r="S337" s="11">
        <f t="shared" si="39"/>
        <v>43784.25</v>
      </c>
      <c r="T337" s="11">
        <f t="shared" si="40"/>
        <v>25569.000138888889</v>
      </c>
      <c r="U337">
        <f t="shared" si="41"/>
        <v>2019</v>
      </c>
    </row>
    <row r="338" spans="1:21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5"/>
        <v>97</v>
      </c>
      <c r="P338" s="7">
        <f t="shared" si="36"/>
        <v>63.994402985074629</v>
      </c>
      <c r="Q338" t="str">
        <f t="shared" si="37"/>
        <v>music</v>
      </c>
      <c r="R338" t="str">
        <f t="shared" si="38"/>
        <v>rock</v>
      </c>
      <c r="S338" s="11">
        <f t="shared" si="39"/>
        <v>40527.25</v>
      </c>
      <c r="T338" s="11">
        <f t="shared" si="40"/>
        <v>25569.000138888889</v>
      </c>
      <c r="U338">
        <f t="shared" si="41"/>
        <v>2010</v>
      </c>
    </row>
    <row r="339" spans="1:2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5"/>
        <v>123</v>
      </c>
      <c r="P339" s="7">
        <f t="shared" si="36"/>
        <v>105.9945205479452</v>
      </c>
      <c r="Q339" t="str">
        <f t="shared" si="37"/>
        <v>theater</v>
      </c>
      <c r="R339" t="str">
        <f t="shared" si="38"/>
        <v>plays</v>
      </c>
      <c r="S339" s="11">
        <f t="shared" si="39"/>
        <v>43780.25</v>
      </c>
      <c r="T339" s="11">
        <f t="shared" si="40"/>
        <v>25569.000138888889</v>
      </c>
      <c r="U339">
        <f t="shared" si="41"/>
        <v>2019</v>
      </c>
    </row>
    <row r="340" spans="1:2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5"/>
        <v>179</v>
      </c>
      <c r="P340" s="7">
        <f t="shared" si="36"/>
        <v>73.989349112426041</v>
      </c>
      <c r="Q340" t="str">
        <f t="shared" si="37"/>
        <v>theater</v>
      </c>
      <c r="R340" t="str">
        <f t="shared" si="38"/>
        <v>plays</v>
      </c>
      <c r="S340" s="11">
        <f t="shared" si="39"/>
        <v>40821.208333333336</v>
      </c>
      <c r="T340" s="11">
        <f t="shared" si="40"/>
        <v>25569.000138888889</v>
      </c>
      <c r="U340">
        <f t="shared" si="41"/>
        <v>2011</v>
      </c>
    </row>
    <row r="341" spans="1:2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5"/>
        <v>80</v>
      </c>
      <c r="P341" s="7">
        <f t="shared" si="36"/>
        <v>84.02004626060139</v>
      </c>
      <c r="Q341" t="str">
        <f t="shared" si="37"/>
        <v>theater</v>
      </c>
      <c r="R341" t="str">
        <f t="shared" si="38"/>
        <v>plays</v>
      </c>
      <c r="S341" s="11">
        <f t="shared" si="39"/>
        <v>42949.208333333328</v>
      </c>
      <c r="T341" s="11">
        <f t="shared" si="40"/>
        <v>25569.000138888889</v>
      </c>
      <c r="U341">
        <f t="shared" si="41"/>
        <v>2017</v>
      </c>
    </row>
    <row r="342" spans="1:21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5"/>
        <v>94</v>
      </c>
      <c r="P342" s="7">
        <f t="shared" si="36"/>
        <v>88.966921119592882</v>
      </c>
      <c r="Q342" t="str">
        <f t="shared" si="37"/>
        <v>photography</v>
      </c>
      <c r="R342" t="str">
        <f t="shared" si="38"/>
        <v>photography books</v>
      </c>
      <c r="S342" s="11">
        <f t="shared" si="39"/>
        <v>40889.25</v>
      </c>
      <c r="T342" s="11">
        <f t="shared" si="40"/>
        <v>25569.000138888889</v>
      </c>
      <c r="U342">
        <f t="shared" si="41"/>
        <v>2011</v>
      </c>
    </row>
    <row r="343" spans="1:21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5"/>
        <v>85</v>
      </c>
      <c r="P343" s="7">
        <f t="shared" si="36"/>
        <v>76.990453460620529</v>
      </c>
      <c r="Q343" t="str">
        <f t="shared" si="37"/>
        <v>music</v>
      </c>
      <c r="R343" t="str">
        <f t="shared" si="38"/>
        <v>indie rock</v>
      </c>
      <c r="S343" s="11">
        <f t="shared" si="39"/>
        <v>42244.208333333328</v>
      </c>
      <c r="T343" s="11">
        <f t="shared" si="40"/>
        <v>25569.000138888889</v>
      </c>
      <c r="U343">
        <f t="shared" si="41"/>
        <v>2015</v>
      </c>
    </row>
    <row r="344" spans="1:21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5"/>
        <v>67</v>
      </c>
      <c r="P344" s="7">
        <f t="shared" si="36"/>
        <v>97.146341463414629</v>
      </c>
      <c r="Q344" t="str">
        <f t="shared" si="37"/>
        <v>theater</v>
      </c>
      <c r="R344" t="str">
        <f t="shared" si="38"/>
        <v>plays</v>
      </c>
      <c r="S344" s="11">
        <f t="shared" si="39"/>
        <v>41475.208333333336</v>
      </c>
      <c r="T344" s="11">
        <f t="shared" si="40"/>
        <v>25569.000138888889</v>
      </c>
      <c r="U344">
        <f t="shared" si="41"/>
        <v>2013</v>
      </c>
    </row>
    <row r="345" spans="1:21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5"/>
        <v>54</v>
      </c>
      <c r="P345" s="7">
        <f t="shared" si="36"/>
        <v>33.013605442176868</v>
      </c>
      <c r="Q345" t="str">
        <f t="shared" si="37"/>
        <v>theater</v>
      </c>
      <c r="R345" t="str">
        <f t="shared" si="38"/>
        <v>plays</v>
      </c>
      <c r="S345" s="11">
        <f t="shared" si="39"/>
        <v>41597.25</v>
      </c>
      <c r="T345" s="11">
        <f t="shared" si="40"/>
        <v>25569.000138888889</v>
      </c>
      <c r="U345">
        <f t="shared" si="41"/>
        <v>2013</v>
      </c>
    </row>
    <row r="346" spans="1:21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5"/>
        <v>42</v>
      </c>
      <c r="P346" s="7">
        <f t="shared" si="36"/>
        <v>99.950602409638549</v>
      </c>
      <c r="Q346" t="str">
        <f t="shared" si="37"/>
        <v>games</v>
      </c>
      <c r="R346" t="str">
        <f t="shared" si="38"/>
        <v>video games</v>
      </c>
      <c r="S346" s="11">
        <f t="shared" si="39"/>
        <v>43122.25</v>
      </c>
      <c r="T346" s="11">
        <f t="shared" si="40"/>
        <v>25569.000138888889</v>
      </c>
      <c r="U346">
        <f t="shared" si="41"/>
        <v>2018</v>
      </c>
    </row>
    <row r="347" spans="1:21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5"/>
        <v>15</v>
      </c>
      <c r="P347" s="7">
        <f t="shared" si="36"/>
        <v>69.966767371601208</v>
      </c>
      <c r="Q347" t="str">
        <f t="shared" si="37"/>
        <v>film &amp; video</v>
      </c>
      <c r="R347" t="str">
        <f t="shared" si="38"/>
        <v>drama</v>
      </c>
      <c r="S347" s="11">
        <f t="shared" si="39"/>
        <v>42194.208333333328</v>
      </c>
      <c r="T347" s="11">
        <f t="shared" si="40"/>
        <v>25569.000138888889</v>
      </c>
      <c r="U347">
        <f t="shared" si="41"/>
        <v>2015</v>
      </c>
    </row>
    <row r="348" spans="1:21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5"/>
        <v>34</v>
      </c>
      <c r="P348" s="7">
        <f t="shared" si="36"/>
        <v>110.32</v>
      </c>
      <c r="Q348" t="str">
        <f t="shared" si="37"/>
        <v>music</v>
      </c>
      <c r="R348" t="str">
        <f t="shared" si="38"/>
        <v>indie rock</v>
      </c>
      <c r="S348" s="11">
        <f t="shared" si="39"/>
        <v>42971.208333333328</v>
      </c>
      <c r="T348" s="11">
        <f t="shared" si="40"/>
        <v>25569.000138888889</v>
      </c>
      <c r="U348">
        <f t="shared" si="41"/>
        <v>2017</v>
      </c>
    </row>
    <row r="349" spans="1:2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5"/>
        <v>1401</v>
      </c>
      <c r="P349" s="7">
        <f t="shared" si="36"/>
        <v>66.005235602094245</v>
      </c>
      <c r="Q349" t="str">
        <f t="shared" si="37"/>
        <v>technology</v>
      </c>
      <c r="R349" t="str">
        <f t="shared" si="38"/>
        <v>web</v>
      </c>
      <c r="S349" s="11">
        <f t="shared" si="39"/>
        <v>42046.25</v>
      </c>
      <c r="T349" s="11">
        <f t="shared" si="40"/>
        <v>25569.000138888889</v>
      </c>
      <c r="U349">
        <f t="shared" si="41"/>
        <v>2015</v>
      </c>
    </row>
    <row r="350" spans="1:21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5"/>
        <v>72</v>
      </c>
      <c r="P350" s="7">
        <f t="shared" si="36"/>
        <v>41.005742176284812</v>
      </c>
      <c r="Q350" t="str">
        <f t="shared" si="37"/>
        <v>food</v>
      </c>
      <c r="R350" t="str">
        <f t="shared" si="38"/>
        <v>food trucks</v>
      </c>
      <c r="S350" s="11">
        <f t="shared" si="39"/>
        <v>42782.25</v>
      </c>
      <c r="T350" s="11">
        <f t="shared" si="40"/>
        <v>25569.000138888889</v>
      </c>
      <c r="U350">
        <f t="shared" si="41"/>
        <v>2017</v>
      </c>
    </row>
    <row r="351" spans="1:21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5"/>
        <v>53</v>
      </c>
      <c r="P351" s="7">
        <f t="shared" si="36"/>
        <v>103.96316359696641</v>
      </c>
      <c r="Q351" t="str">
        <f t="shared" si="37"/>
        <v>theater</v>
      </c>
      <c r="R351" t="str">
        <f t="shared" si="38"/>
        <v>plays</v>
      </c>
      <c r="S351" s="11">
        <f t="shared" si="39"/>
        <v>42930.208333333328</v>
      </c>
      <c r="T351" s="11">
        <f t="shared" si="40"/>
        <v>25569.000138888889</v>
      </c>
      <c r="U351">
        <f t="shared" si="41"/>
        <v>2017</v>
      </c>
    </row>
    <row r="352" spans="1:21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5"/>
        <v>5</v>
      </c>
      <c r="P352" s="7">
        <f t="shared" si="36"/>
        <v>5</v>
      </c>
      <c r="Q352" t="str">
        <f t="shared" si="37"/>
        <v>music</v>
      </c>
      <c r="R352" t="str">
        <f t="shared" si="38"/>
        <v>jazz</v>
      </c>
      <c r="S352" s="11">
        <f t="shared" si="39"/>
        <v>42144.208333333328</v>
      </c>
      <c r="T352" s="11">
        <f t="shared" si="40"/>
        <v>25569.000138888889</v>
      </c>
      <c r="U352">
        <f t="shared" si="41"/>
        <v>2015</v>
      </c>
    </row>
    <row r="353" spans="1:2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5"/>
        <v>128</v>
      </c>
      <c r="P353" s="7">
        <f t="shared" si="36"/>
        <v>47.009935419771487</v>
      </c>
      <c r="Q353" t="str">
        <f t="shared" si="37"/>
        <v>music</v>
      </c>
      <c r="R353" t="str">
        <f t="shared" si="38"/>
        <v>rock</v>
      </c>
      <c r="S353" s="11">
        <f t="shared" si="39"/>
        <v>42240.208333333328</v>
      </c>
      <c r="T353" s="11">
        <f t="shared" si="40"/>
        <v>25569.000138888889</v>
      </c>
      <c r="U353">
        <f t="shared" si="41"/>
        <v>2015</v>
      </c>
    </row>
    <row r="354" spans="1:21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5"/>
        <v>35</v>
      </c>
      <c r="P354" s="7">
        <f t="shared" si="36"/>
        <v>29.606060606060606</v>
      </c>
      <c r="Q354" t="str">
        <f t="shared" si="37"/>
        <v>theater</v>
      </c>
      <c r="R354" t="str">
        <f t="shared" si="38"/>
        <v>plays</v>
      </c>
      <c r="S354" s="11">
        <f t="shared" si="39"/>
        <v>42315.25</v>
      </c>
      <c r="T354" s="11">
        <f t="shared" si="40"/>
        <v>25569.000138888889</v>
      </c>
      <c r="U354">
        <f t="shared" si="41"/>
        <v>2015</v>
      </c>
    </row>
    <row r="355" spans="1:2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5"/>
        <v>411</v>
      </c>
      <c r="P355" s="7">
        <f t="shared" si="36"/>
        <v>81.010569583088667</v>
      </c>
      <c r="Q355" t="str">
        <f t="shared" si="37"/>
        <v>theater</v>
      </c>
      <c r="R355" t="str">
        <f t="shared" si="38"/>
        <v>plays</v>
      </c>
      <c r="S355" s="11">
        <f t="shared" si="39"/>
        <v>43651.208333333328</v>
      </c>
      <c r="T355" s="11">
        <f t="shared" si="40"/>
        <v>25569.000138888889</v>
      </c>
      <c r="U355">
        <f t="shared" si="41"/>
        <v>2019</v>
      </c>
    </row>
    <row r="356" spans="1:2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5"/>
        <v>124</v>
      </c>
      <c r="P356" s="7">
        <f t="shared" si="36"/>
        <v>94.35</v>
      </c>
      <c r="Q356" t="str">
        <f t="shared" si="37"/>
        <v>film &amp; video</v>
      </c>
      <c r="R356" t="str">
        <f t="shared" si="38"/>
        <v>documentary</v>
      </c>
      <c r="S356" s="11">
        <f t="shared" si="39"/>
        <v>41520.208333333336</v>
      </c>
      <c r="T356" s="11">
        <f t="shared" si="40"/>
        <v>25569.000138888889</v>
      </c>
      <c r="U356">
        <f t="shared" si="41"/>
        <v>2013</v>
      </c>
    </row>
    <row r="357" spans="1:2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5"/>
        <v>59</v>
      </c>
      <c r="P357" s="7">
        <f t="shared" si="36"/>
        <v>26.058139534883722</v>
      </c>
      <c r="Q357" t="str">
        <f t="shared" si="37"/>
        <v>technology</v>
      </c>
      <c r="R357" t="str">
        <f t="shared" si="38"/>
        <v>wearables</v>
      </c>
      <c r="S357" s="11">
        <f t="shared" si="39"/>
        <v>42757.25</v>
      </c>
      <c r="T357" s="11">
        <f t="shared" si="40"/>
        <v>25569.000138888889</v>
      </c>
      <c r="U357">
        <f t="shared" si="41"/>
        <v>2017</v>
      </c>
    </row>
    <row r="358" spans="1:21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5"/>
        <v>37</v>
      </c>
      <c r="P358" s="7">
        <f t="shared" si="36"/>
        <v>85.775000000000006</v>
      </c>
      <c r="Q358" t="str">
        <f t="shared" si="37"/>
        <v>theater</v>
      </c>
      <c r="R358" t="str">
        <f t="shared" si="38"/>
        <v>plays</v>
      </c>
      <c r="S358" s="11">
        <f t="shared" si="39"/>
        <v>40922.25</v>
      </c>
      <c r="T358" s="11">
        <f t="shared" si="40"/>
        <v>25569.000138888889</v>
      </c>
      <c r="U358">
        <f t="shared" si="41"/>
        <v>2012</v>
      </c>
    </row>
    <row r="359" spans="1:2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5"/>
        <v>185</v>
      </c>
      <c r="P359" s="7">
        <f t="shared" si="36"/>
        <v>103.73170731707317</v>
      </c>
      <c r="Q359" t="str">
        <f t="shared" si="37"/>
        <v>games</v>
      </c>
      <c r="R359" t="str">
        <f t="shared" si="38"/>
        <v>video games</v>
      </c>
      <c r="S359" s="11">
        <f t="shared" si="39"/>
        <v>42250.208333333328</v>
      </c>
      <c r="T359" s="11">
        <f t="shared" si="40"/>
        <v>25569.000138888889</v>
      </c>
      <c r="U359">
        <f t="shared" si="41"/>
        <v>2015</v>
      </c>
    </row>
    <row r="360" spans="1:21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5"/>
        <v>12</v>
      </c>
      <c r="P360" s="7">
        <f t="shared" si="36"/>
        <v>49.826086956521742</v>
      </c>
      <c r="Q360" t="str">
        <f t="shared" si="37"/>
        <v>photography</v>
      </c>
      <c r="R360" t="str">
        <f t="shared" si="38"/>
        <v>photography books</v>
      </c>
      <c r="S360" s="11">
        <f t="shared" si="39"/>
        <v>43322.208333333328</v>
      </c>
      <c r="T360" s="11">
        <f t="shared" si="40"/>
        <v>25569.000138888889</v>
      </c>
      <c r="U360">
        <f t="shared" si="41"/>
        <v>2018</v>
      </c>
    </row>
    <row r="361" spans="1:2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5"/>
        <v>299</v>
      </c>
      <c r="P361" s="7">
        <f t="shared" si="36"/>
        <v>63.893048128342244</v>
      </c>
      <c r="Q361" t="str">
        <f t="shared" si="37"/>
        <v>film &amp; video</v>
      </c>
      <c r="R361" t="str">
        <f t="shared" si="38"/>
        <v>animation</v>
      </c>
      <c r="S361" s="11">
        <f t="shared" si="39"/>
        <v>40782.208333333336</v>
      </c>
      <c r="T361" s="11">
        <f t="shared" si="40"/>
        <v>25569.000138888889</v>
      </c>
      <c r="U361">
        <f t="shared" si="41"/>
        <v>2011</v>
      </c>
    </row>
    <row r="362" spans="1:2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5"/>
        <v>226</v>
      </c>
      <c r="P362" s="7">
        <f t="shared" si="36"/>
        <v>47.002434782608695</v>
      </c>
      <c r="Q362" t="str">
        <f t="shared" si="37"/>
        <v>theater</v>
      </c>
      <c r="R362" t="str">
        <f t="shared" si="38"/>
        <v>plays</v>
      </c>
      <c r="S362" s="11">
        <f t="shared" si="39"/>
        <v>40544.25</v>
      </c>
      <c r="T362" s="11">
        <f t="shared" si="40"/>
        <v>25569.000138888889</v>
      </c>
      <c r="U362">
        <f t="shared" si="41"/>
        <v>2011</v>
      </c>
    </row>
    <row r="363" spans="1:2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5"/>
        <v>174</v>
      </c>
      <c r="P363" s="7">
        <f t="shared" si="36"/>
        <v>108.47727272727273</v>
      </c>
      <c r="Q363" t="str">
        <f t="shared" si="37"/>
        <v>theater</v>
      </c>
      <c r="R363" t="str">
        <f t="shared" si="38"/>
        <v>plays</v>
      </c>
      <c r="S363" s="11">
        <f t="shared" si="39"/>
        <v>43015.208333333328</v>
      </c>
      <c r="T363" s="11">
        <f t="shared" si="40"/>
        <v>25569.000138888889</v>
      </c>
      <c r="U363">
        <f t="shared" si="41"/>
        <v>2017</v>
      </c>
    </row>
    <row r="364" spans="1:2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5"/>
        <v>372</v>
      </c>
      <c r="P364" s="7">
        <f t="shared" si="36"/>
        <v>72.015706806282722</v>
      </c>
      <c r="Q364" t="str">
        <f t="shared" si="37"/>
        <v>music</v>
      </c>
      <c r="R364" t="str">
        <f t="shared" si="38"/>
        <v>rock</v>
      </c>
      <c r="S364" s="11">
        <f t="shared" si="39"/>
        <v>40570.25</v>
      </c>
      <c r="T364" s="11">
        <f t="shared" si="40"/>
        <v>25569.000138888889</v>
      </c>
      <c r="U364">
        <f t="shared" si="41"/>
        <v>2011</v>
      </c>
    </row>
    <row r="365" spans="1:2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5"/>
        <v>160</v>
      </c>
      <c r="P365" s="7">
        <f t="shared" si="36"/>
        <v>59.928057553956833</v>
      </c>
      <c r="Q365" t="str">
        <f t="shared" si="37"/>
        <v>music</v>
      </c>
      <c r="R365" t="str">
        <f t="shared" si="38"/>
        <v>rock</v>
      </c>
      <c r="S365" s="11">
        <f t="shared" si="39"/>
        <v>40904.25</v>
      </c>
      <c r="T365" s="11">
        <f t="shared" si="40"/>
        <v>25569.000138888889</v>
      </c>
      <c r="U365">
        <f t="shared" si="41"/>
        <v>2011</v>
      </c>
    </row>
    <row r="366" spans="1:2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5"/>
        <v>1616</v>
      </c>
      <c r="P366" s="7">
        <f t="shared" si="36"/>
        <v>78.209677419354833</v>
      </c>
      <c r="Q366" t="str">
        <f t="shared" si="37"/>
        <v>music</v>
      </c>
      <c r="R366" t="str">
        <f t="shared" si="38"/>
        <v>indie rock</v>
      </c>
      <c r="S366" s="11">
        <f t="shared" si="39"/>
        <v>43164.25</v>
      </c>
      <c r="T366" s="11">
        <f t="shared" si="40"/>
        <v>25569.000138888889</v>
      </c>
      <c r="U366">
        <f t="shared" si="41"/>
        <v>2018</v>
      </c>
    </row>
    <row r="367" spans="1:2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5"/>
        <v>733</v>
      </c>
      <c r="P367" s="7">
        <f t="shared" si="36"/>
        <v>104.77678571428571</v>
      </c>
      <c r="Q367" t="str">
        <f t="shared" si="37"/>
        <v>theater</v>
      </c>
      <c r="R367" t="str">
        <f t="shared" si="38"/>
        <v>plays</v>
      </c>
      <c r="S367" s="11">
        <f t="shared" si="39"/>
        <v>42733.25</v>
      </c>
      <c r="T367" s="11">
        <f t="shared" si="40"/>
        <v>25569.000138888889</v>
      </c>
      <c r="U367">
        <f t="shared" si="41"/>
        <v>2016</v>
      </c>
    </row>
    <row r="368" spans="1:2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5"/>
        <v>592</v>
      </c>
      <c r="P368" s="7">
        <f t="shared" si="36"/>
        <v>105.52475247524752</v>
      </c>
      <c r="Q368" t="str">
        <f t="shared" si="37"/>
        <v>theater</v>
      </c>
      <c r="R368" t="str">
        <f t="shared" si="38"/>
        <v>plays</v>
      </c>
      <c r="S368" s="11">
        <f t="shared" si="39"/>
        <v>40546.25</v>
      </c>
      <c r="T368" s="11">
        <f t="shared" si="40"/>
        <v>25569.000138888889</v>
      </c>
      <c r="U368">
        <f t="shared" si="41"/>
        <v>2011</v>
      </c>
    </row>
    <row r="369" spans="1:21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5"/>
        <v>19</v>
      </c>
      <c r="P369" s="7">
        <f t="shared" si="36"/>
        <v>24.933333333333334</v>
      </c>
      <c r="Q369" t="str">
        <f t="shared" si="37"/>
        <v>theater</v>
      </c>
      <c r="R369" t="str">
        <f t="shared" si="38"/>
        <v>plays</v>
      </c>
      <c r="S369" s="11">
        <f t="shared" si="39"/>
        <v>41930.208333333336</v>
      </c>
      <c r="T369" s="11">
        <f t="shared" si="40"/>
        <v>25569.000138888889</v>
      </c>
      <c r="U369">
        <f t="shared" si="41"/>
        <v>2014</v>
      </c>
    </row>
    <row r="370" spans="1:2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5"/>
        <v>277</v>
      </c>
      <c r="P370" s="7">
        <f t="shared" si="36"/>
        <v>69.873786407766985</v>
      </c>
      <c r="Q370" t="str">
        <f t="shared" si="37"/>
        <v>film &amp; video</v>
      </c>
      <c r="R370" t="str">
        <f t="shared" si="38"/>
        <v>documentary</v>
      </c>
      <c r="S370" s="11">
        <f t="shared" si="39"/>
        <v>40464.208333333336</v>
      </c>
      <c r="T370" s="11">
        <f t="shared" si="40"/>
        <v>25569.000138888889</v>
      </c>
      <c r="U370">
        <f t="shared" si="41"/>
        <v>2010</v>
      </c>
    </row>
    <row r="371" spans="1:2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5"/>
        <v>273</v>
      </c>
      <c r="P371" s="7">
        <f t="shared" si="36"/>
        <v>95.733766233766232</v>
      </c>
      <c r="Q371" t="str">
        <f t="shared" si="37"/>
        <v>film &amp; video</v>
      </c>
      <c r="R371" t="str">
        <f t="shared" si="38"/>
        <v>television</v>
      </c>
      <c r="S371" s="11">
        <f t="shared" si="39"/>
        <v>41308.25</v>
      </c>
      <c r="T371" s="11">
        <f t="shared" si="40"/>
        <v>25569.000138888889</v>
      </c>
      <c r="U371">
        <f t="shared" si="41"/>
        <v>2013</v>
      </c>
    </row>
    <row r="372" spans="1:2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5"/>
        <v>159</v>
      </c>
      <c r="P372" s="7">
        <f t="shared" si="36"/>
        <v>29.997485752598056</v>
      </c>
      <c r="Q372" t="str">
        <f t="shared" si="37"/>
        <v>theater</v>
      </c>
      <c r="R372" t="str">
        <f t="shared" si="38"/>
        <v>plays</v>
      </c>
      <c r="S372" s="11">
        <f t="shared" si="39"/>
        <v>43570.208333333328</v>
      </c>
      <c r="T372" s="11">
        <f t="shared" si="40"/>
        <v>25569.000138888889</v>
      </c>
      <c r="U372">
        <f t="shared" si="41"/>
        <v>2019</v>
      </c>
    </row>
    <row r="373" spans="1:21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5"/>
        <v>68</v>
      </c>
      <c r="P373" s="7">
        <f t="shared" si="36"/>
        <v>59.011948529411768</v>
      </c>
      <c r="Q373" t="str">
        <f t="shared" si="37"/>
        <v>theater</v>
      </c>
      <c r="R373" t="str">
        <f t="shared" si="38"/>
        <v>plays</v>
      </c>
      <c r="S373" s="11">
        <f t="shared" si="39"/>
        <v>42043.25</v>
      </c>
      <c r="T373" s="11">
        <f t="shared" si="40"/>
        <v>25569.000138888889</v>
      </c>
      <c r="U373">
        <f t="shared" si="41"/>
        <v>2015</v>
      </c>
    </row>
    <row r="374" spans="1:21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5"/>
        <v>1592</v>
      </c>
      <c r="P374" s="7">
        <f t="shared" si="36"/>
        <v>84.757396449704146</v>
      </c>
      <c r="Q374" t="str">
        <f t="shared" si="37"/>
        <v>film &amp; video</v>
      </c>
      <c r="R374" t="str">
        <f t="shared" si="38"/>
        <v>documentary</v>
      </c>
      <c r="S374" s="11">
        <f t="shared" si="39"/>
        <v>42012.25</v>
      </c>
      <c r="T374" s="11">
        <f t="shared" si="40"/>
        <v>25569.000138888889</v>
      </c>
      <c r="U374">
        <f t="shared" si="41"/>
        <v>2015</v>
      </c>
    </row>
    <row r="375" spans="1:2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5"/>
        <v>730</v>
      </c>
      <c r="P375" s="7">
        <f t="shared" si="36"/>
        <v>78.010921177587846</v>
      </c>
      <c r="Q375" t="str">
        <f t="shared" si="37"/>
        <v>theater</v>
      </c>
      <c r="R375" t="str">
        <f t="shared" si="38"/>
        <v>plays</v>
      </c>
      <c r="S375" s="11">
        <f t="shared" si="39"/>
        <v>42964.208333333328</v>
      </c>
      <c r="T375" s="11">
        <f t="shared" si="40"/>
        <v>25569.000138888889</v>
      </c>
      <c r="U375">
        <f t="shared" si="41"/>
        <v>2017</v>
      </c>
    </row>
    <row r="376" spans="1:21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5"/>
        <v>13</v>
      </c>
      <c r="P376" s="7">
        <f t="shared" si="36"/>
        <v>50.05215419501134</v>
      </c>
      <c r="Q376" t="str">
        <f t="shared" si="37"/>
        <v>film &amp; video</v>
      </c>
      <c r="R376" t="str">
        <f t="shared" si="38"/>
        <v>documentary</v>
      </c>
      <c r="S376" s="11">
        <f t="shared" si="39"/>
        <v>43476.25</v>
      </c>
      <c r="T376" s="11">
        <f t="shared" si="40"/>
        <v>25569.000138888889</v>
      </c>
      <c r="U376">
        <f t="shared" si="41"/>
        <v>2019</v>
      </c>
    </row>
    <row r="377" spans="1:21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5"/>
        <v>55</v>
      </c>
      <c r="P377" s="7">
        <f t="shared" si="36"/>
        <v>59.16</v>
      </c>
      <c r="Q377" t="str">
        <f t="shared" si="37"/>
        <v>music</v>
      </c>
      <c r="R377" t="str">
        <f t="shared" si="38"/>
        <v>indie rock</v>
      </c>
      <c r="S377" s="11">
        <f t="shared" si="39"/>
        <v>42293.208333333328</v>
      </c>
      <c r="T377" s="11">
        <f t="shared" si="40"/>
        <v>25569.000138888889</v>
      </c>
      <c r="U377">
        <f t="shared" si="41"/>
        <v>2015</v>
      </c>
    </row>
    <row r="378" spans="1:2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5"/>
        <v>361</v>
      </c>
      <c r="P378" s="7">
        <f t="shared" si="36"/>
        <v>93.702290076335885</v>
      </c>
      <c r="Q378" t="str">
        <f t="shared" si="37"/>
        <v>music</v>
      </c>
      <c r="R378" t="str">
        <f t="shared" si="38"/>
        <v>rock</v>
      </c>
      <c r="S378" s="11">
        <f t="shared" si="39"/>
        <v>41826.208333333336</v>
      </c>
      <c r="T378" s="11">
        <f t="shared" si="40"/>
        <v>25569.000138888889</v>
      </c>
      <c r="U378">
        <f t="shared" si="41"/>
        <v>2014</v>
      </c>
    </row>
    <row r="379" spans="1:21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5"/>
        <v>10</v>
      </c>
      <c r="P379" s="7">
        <f t="shared" si="36"/>
        <v>40.14173228346457</v>
      </c>
      <c r="Q379" t="str">
        <f t="shared" si="37"/>
        <v>theater</v>
      </c>
      <c r="R379" t="str">
        <f t="shared" si="38"/>
        <v>plays</v>
      </c>
      <c r="S379" s="11">
        <f t="shared" si="39"/>
        <v>43760.208333333328</v>
      </c>
      <c r="T379" s="11">
        <f t="shared" si="40"/>
        <v>25569.000138888889</v>
      </c>
      <c r="U379">
        <f t="shared" si="41"/>
        <v>2019</v>
      </c>
    </row>
    <row r="380" spans="1:21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5"/>
        <v>14</v>
      </c>
      <c r="P380" s="7">
        <f t="shared" si="36"/>
        <v>70.090140845070422</v>
      </c>
      <c r="Q380" t="str">
        <f t="shared" si="37"/>
        <v>film &amp; video</v>
      </c>
      <c r="R380" t="str">
        <f t="shared" si="38"/>
        <v>documentary</v>
      </c>
      <c r="S380" s="11">
        <f t="shared" si="39"/>
        <v>43241.208333333328</v>
      </c>
      <c r="T380" s="11">
        <f t="shared" si="40"/>
        <v>25569.000138888889</v>
      </c>
      <c r="U380">
        <f t="shared" si="41"/>
        <v>2018</v>
      </c>
    </row>
    <row r="381" spans="1:21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5"/>
        <v>40</v>
      </c>
      <c r="P381" s="7">
        <f t="shared" si="36"/>
        <v>66.181818181818187</v>
      </c>
      <c r="Q381" t="str">
        <f t="shared" si="37"/>
        <v>theater</v>
      </c>
      <c r="R381" t="str">
        <f t="shared" si="38"/>
        <v>plays</v>
      </c>
      <c r="S381" s="11">
        <f t="shared" si="39"/>
        <v>40843.208333333336</v>
      </c>
      <c r="T381" s="11">
        <f t="shared" si="40"/>
        <v>25569.000138888889</v>
      </c>
      <c r="U381">
        <f t="shared" si="41"/>
        <v>2011</v>
      </c>
    </row>
    <row r="382" spans="1:21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5"/>
        <v>160</v>
      </c>
      <c r="P382" s="7">
        <f t="shared" si="36"/>
        <v>47.714285714285715</v>
      </c>
      <c r="Q382" t="str">
        <f t="shared" si="37"/>
        <v>theater</v>
      </c>
      <c r="R382" t="str">
        <f t="shared" si="38"/>
        <v>plays</v>
      </c>
      <c r="S382" s="11">
        <f t="shared" si="39"/>
        <v>41448.208333333336</v>
      </c>
      <c r="T382" s="11">
        <f t="shared" si="40"/>
        <v>25569.000138888889</v>
      </c>
      <c r="U382">
        <f t="shared" si="41"/>
        <v>2013</v>
      </c>
    </row>
    <row r="383" spans="1:2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5"/>
        <v>184</v>
      </c>
      <c r="P383" s="7">
        <f t="shared" si="36"/>
        <v>62.896774193548389</v>
      </c>
      <c r="Q383" t="str">
        <f t="shared" si="37"/>
        <v>theater</v>
      </c>
      <c r="R383" t="str">
        <f t="shared" si="38"/>
        <v>plays</v>
      </c>
      <c r="S383" s="11">
        <f t="shared" si="39"/>
        <v>42163.208333333328</v>
      </c>
      <c r="T383" s="11">
        <f t="shared" si="40"/>
        <v>25569.000138888889</v>
      </c>
      <c r="U383">
        <f t="shared" si="41"/>
        <v>2015</v>
      </c>
    </row>
    <row r="384" spans="1:21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5"/>
        <v>64</v>
      </c>
      <c r="P384" s="7">
        <f t="shared" si="36"/>
        <v>86.611940298507463</v>
      </c>
      <c r="Q384" t="str">
        <f t="shared" si="37"/>
        <v>photography</v>
      </c>
      <c r="R384" t="str">
        <f t="shared" si="38"/>
        <v>photography books</v>
      </c>
      <c r="S384" s="11">
        <f t="shared" si="39"/>
        <v>43024.208333333328</v>
      </c>
      <c r="T384" s="11">
        <f t="shared" si="40"/>
        <v>25569.000138888889</v>
      </c>
      <c r="U384">
        <f t="shared" si="41"/>
        <v>2017</v>
      </c>
    </row>
    <row r="385" spans="1:2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5"/>
        <v>225</v>
      </c>
      <c r="P385" s="7">
        <f t="shared" si="36"/>
        <v>75.126984126984127</v>
      </c>
      <c r="Q385" t="str">
        <f t="shared" si="37"/>
        <v>food</v>
      </c>
      <c r="R385" t="str">
        <f t="shared" si="38"/>
        <v>food trucks</v>
      </c>
      <c r="S385" s="11">
        <f t="shared" si="39"/>
        <v>43509.25</v>
      </c>
      <c r="T385" s="11">
        <f t="shared" si="40"/>
        <v>25569.000138888889</v>
      </c>
      <c r="U385">
        <f t="shared" si="41"/>
        <v>2019</v>
      </c>
    </row>
    <row r="386" spans="1:2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ref="O386:O449" si="42">ROUND(E386/D386*100,0)</f>
        <v>172</v>
      </c>
      <c r="P386" s="7">
        <f t="shared" si="36"/>
        <v>41.004167534903104</v>
      </c>
      <c r="Q386" t="str">
        <f t="shared" si="37"/>
        <v>film &amp; video</v>
      </c>
      <c r="R386" t="str">
        <f t="shared" si="38"/>
        <v>documentary</v>
      </c>
      <c r="S386" s="11">
        <f t="shared" si="39"/>
        <v>42776.25</v>
      </c>
      <c r="T386" s="11">
        <f t="shared" si="40"/>
        <v>25569.000138888889</v>
      </c>
      <c r="U386">
        <f t="shared" si="41"/>
        <v>2017</v>
      </c>
    </row>
    <row r="387" spans="1:21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42"/>
        <v>146</v>
      </c>
      <c r="P387" s="7">
        <f t="shared" ref="P387:P450" si="43">E387/G387</f>
        <v>50.007915567282325</v>
      </c>
      <c r="Q387" t="str">
        <f t="shared" ref="Q387:Q450" si="44">LEFT(N387,SEARCH("/",N387)-1)</f>
        <v>publishing</v>
      </c>
      <c r="R387" t="str">
        <f t="shared" ref="R387:R450" si="45">RIGHT(N387, LEN(N387)-SEARCH("/",N387))</f>
        <v>nonfiction</v>
      </c>
      <c r="S387" s="11">
        <f t="shared" ref="S387:S450" si="46">(((J387/60)/60/24)+DATE(1970,1,1))</f>
        <v>43553.208333333328</v>
      </c>
      <c r="T387" s="11">
        <f t="shared" ref="T387:T450" si="47">(((12/60)/60)/24+DATE(1970,1,1))</f>
        <v>25569.000138888889</v>
      </c>
      <c r="U387">
        <f t="shared" ref="U387:U450" si="48">YEAR(S387)</f>
        <v>2019</v>
      </c>
    </row>
    <row r="388" spans="1:21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42"/>
        <v>76</v>
      </c>
      <c r="P388" s="7">
        <f t="shared" si="43"/>
        <v>96.960674157303373</v>
      </c>
      <c r="Q388" t="str">
        <f t="shared" si="44"/>
        <v>theater</v>
      </c>
      <c r="R388" t="str">
        <f t="shared" si="45"/>
        <v>plays</v>
      </c>
      <c r="S388" s="11">
        <f t="shared" si="46"/>
        <v>40355.208333333336</v>
      </c>
      <c r="T388" s="11">
        <f t="shared" si="47"/>
        <v>25569.000138888889</v>
      </c>
      <c r="U388">
        <f t="shared" si="48"/>
        <v>2010</v>
      </c>
    </row>
    <row r="389" spans="1:21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42"/>
        <v>39</v>
      </c>
      <c r="P389" s="7">
        <f t="shared" si="43"/>
        <v>100.93160377358491</v>
      </c>
      <c r="Q389" t="str">
        <f t="shared" si="44"/>
        <v>technology</v>
      </c>
      <c r="R389" t="str">
        <f t="shared" si="45"/>
        <v>wearables</v>
      </c>
      <c r="S389" s="11">
        <f t="shared" si="46"/>
        <v>41072.208333333336</v>
      </c>
      <c r="T389" s="11">
        <f t="shared" si="47"/>
        <v>25569.000138888889</v>
      </c>
      <c r="U389">
        <f t="shared" si="48"/>
        <v>2012</v>
      </c>
    </row>
    <row r="390" spans="1:2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42"/>
        <v>11</v>
      </c>
      <c r="P390" s="7">
        <f t="shared" si="43"/>
        <v>89.227586206896547</v>
      </c>
      <c r="Q390" t="str">
        <f t="shared" si="44"/>
        <v>music</v>
      </c>
      <c r="R390" t="str">
        <f t="shared" si="45"/>
        <v>indie rock</v>
      </c>
      <c r="S390" s="11">
        <f t="shared" si="46"/>
        <v>40912.25</v>
      </c>
      <c r="T390" s="11">
        <f t="shared" si="47"/>
        <v>25569.000138888889</v>
      </c>
      <c r="U390">
        <f t="shared" si="48"/>
        <v>2012</v>
      </c>
    </row>
    <row r="391" spans="1:2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42"/>
        <v>122</v>
      </c>
      <c r="P391" s="7">
        <f t="shared" si="43"/>
        <v>87.979166666666671</v>
      </c>
      <c r="Q391" t="str">
        <f t="shared" si="44"/>
        <v>theater</v>
      </c>
      <c r="R391" t="str">
        <f t="shared" si="45"/>
        <v>plays</v>
      </c>
      <c r="S391" s="11">
        <f t="shared" si="46"/>
        <v>40479.208333333336</v>
      </c>
      <c r="T391" s="11">
        <f t="shared" si="47"/>
        <v>25569.000138888889</v>
      </c>
      <c r="U391">
        <f t="shared" si="48"/>
        <v>2010</v>
      </c>
    </row>
    <row r="392" spans="1:2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42"/>
        <v>187</v>
      </c>
      <c r="P392" s="7">
        <f t="shared" si="43"/>
        <v>89.54</v>
      </c>
      <c r="Q392" t="str">
        <f t="shared" si="44"/>
        <v>photography</v>
      </c>
      <c r="R392" t="str">
        <f t="shared" si="45"/>
        <v>photography books</v>
      </c>
      <c r="S392" s="11">
        <f t="shared" si="46"/>
        <v>41530.208333333336</v>
      </c>
      <c r="T392" s="11">
        <f t="shared" si="47"/>
        <v>25569.000138888889</v>
      </c>
      <c r="U392">
        <f t="shared" si="48"/>
        <v>2013</v>
      </c>
    </row>
    <row r="393" spans="1:21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42"/>
        <v>7</v>
      </c>
      <c r="P393" s="7">
        <f t="shared" si="43"/>
        <v>29.09271523178808</v>
      </c>
      <c r="Q393" t="str">
        <f t="shared" si="44"/>
        <v>publishing</v>
      </c>
      <c r="R393" t="str">
        <f t="shared" si="45"/>
        <v>nonfiction</v>
      </c>
      <c r="S393" s="11">
        <f t="shared" si="46"/>
        <v>41653.25</v>
      </c>
      <c r="T393" s="11">
        <f t="shared" si="47"/>
        <v>25569.000138888889</v>
      </c>
      <c r="U393">
        <f t="shared" si="48"/>
        <v>2014</v>
      </c>
    </row>
    <row r="394" spans="1:21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42"/>
        <v>66</v>
      </c>
      <c r="P394" s="7">
        <f t="shared" si="43"/>
        <v>42.006218905472636</v>
      </c>
      <c r="Q394" t="str">
        <f t="shared" si="44"/>
        <v>technology</v>
      </c>
      <c r="R394" t="str">
        <f t="shared" si="45"/>
        <v>wearables</v>
      </c>
      <c r="S394" s="11">
        <f t="shared" si="46"/>
        <v>40549.25</v>
      </c>
      <c r="T394" s="11">
        <f t="shared" si="47"/>
        <v>25569.000138888889</v>
      </c>
      <c r="U394">
        <f t="shared" si="48"/>
        <v>2011</v>
      </c>
    </row>
    <row r="395" spans="1:2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42"/>
        <v>229</v>
      </c>
      <c r="P395" s="7">
        <f t="shared" si="43"/>
        <v>47.004903563255965</v>
      </c>
      <c r="Q395" t="str">
        <f t="shared" si="44"/>
        <v>music</v>
      </c>
      <c r="R395" t="str">
        <f t="shared" si="45"/>
        <v>jazz</v>
      </c>
      <c r="S395" s="11">
        <f t="shared" si="46"/>
        <v>42933.208333333328</v>
      </c>
      <c r="T395" s="11">
        <f t="shared" si="47"/>
        <v>25569.000138888889</v>
      </c>
      <c r="U395">
        <f t="shared" si="48"/>
        <v>2017</v>
      </c>
    </row>
    <row r="396" spans="1:2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42"/>
        <v>469</v>
      </c>
      <c r="P396" s="7">
        <f t="shared" si="43"/>
        <v>110.44117647058823</v>
      </c>
      <c r="Q396" t="str">
        <f t="shared" si="44"/>
        <v>film &amp; video</v>
      </c>
      <c r="R396" t="str">
        <f t="shared" si="45"/>
        <v>documentary</v>
      </c>
      <c r="S396" s="11">
        <f t="shared" si="46"/>
        <v>41484.208333333336</v>
      </c>
      <c r="T396" s="11">
        <f t="shared" si="47"/>
        <v>25569.000138888889</v>
      </c>
      <c r="U396">
        <f t="shared" si="48"/>
        <v>2013</v>
      </c>
    </row>
    <row r="397" spans="1:21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42"/>
        <v>130</v>
      </c>
      <c r="P397" s="7">
        <f t="shared" si="43"/>
        <v>41.990909090909092</v>
      </c>
      <c r="Q397" t="str">
        <f t="shared" si="44"/>
        <v>theater</v>
      </c>
      <c r="R397" t="str">
        <f t="shared" si="45"/>
        <v>plays</v>
      </c>
      <c r="S397" s="11">
        <f t="shared" si="46"/>
        <v>40885.25</v>
      </c>
      <c r="T397" s="11">
        <f t="shared" si="47"/>
        <v>25569.000138888889</v>
      </c>
      <c r="U397">
        <f t="shared" si="48"/>
        <v>2011</v>
      </c>
    </row>
    <row r="398" spans="1:2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42"/>
        <v>167</v>
      </c>
      <c r="P398" s="7">
        <f t="shared" si="43"/>
        <v>48.012468827930178</v>
      </c>
      <c r="Q398" t="str">
        <f t="shared" si="44"/>
        <v>film &amp; video</v>
      </c>
      <c r="R398" t="str">
        <f t="shared" si="45"/>
        <v>drama</v>
      </c>
      <c r="S398" s="11">
        <f t="shared" si="46"/>
        <v>43378.208333333328</v>
      </c>
      <c r="T398" s="11">
        <f t="shared" si="47"/>
        <v>25569.000138888889</v>
      </c>
      <c r="U398">
        <f t="shared" si="48"/>
        <v>2018</v>
      </c>
    </row>
    <row r="399" spans="1:2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42"/>
        <v>174</v>
      </c>
      <c r="P399" s="7">
        <f t="shared" si="43"/>
        <v>31.019823788546255</v>
      </c>
      <c r="Q399" t="str">
        <f t="shared" si="44"/>
        <v>music</v>
      </c>
      <c r="R399" t="str">
        <f t="shared" si="45"/>
        <v>rock</v>
      </c>
      <c r="S399" s="11">
        <f t="shared" si="46"/>
        <v>41417.208333333336</v>
      </c>
      <c r="T399" s="11">
        <f t="shared" si="47"/>
        <v>25569.000138888889</v>
      </c>
      <c r="U399">
        <f t="shared" si="48"/>
        <v>2013</v>
      </c>
    </row>
    <row r="400" spans="1:21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42"/>
        <v>718</v>
      </c>
      <c r="P400" s="7">
        <f t="shared" si="43"/>
        <v>99.203252032520325</v>
      </c>
      <c r="Q400" t="str">
        <f t="shared" si="44"/>
        <v>film &amp; video</v>
      </c>
      <c r="R400" t="str">
        <f t="shared" si="45"/>
        <v>animation</v>
      </c>
      <c r="S400" s="11">
        <f t="shared" si="46"/>
        <v>43228.208333333328</v>
      </c>
      <c r="T400" s="11">
        <f t="shared" si="47"/>
        <v>25569.000138888889</v>
      </c>
      <c r="U400">
        <f t="shared" si="48"/>
        <v>2018</v>
      </c>
    </row>
    <row r="401" spans="1:21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42"/>
        <v>64</v>
      </c>
      <c r="P401" s="7">
        <f t="shared" si="43"/>
        <v>66.022316684378325</v>
      </c>
      <c r="Q401" t="str">
        <f t="shared" si="44"/>
        <v>music</v>
      </c>
      <c r="R401" t="str">
        <f t="shared" si="45"/>
        <v>indie rock</v>
      </c>
      <c r="S401" s="11">
        <f t="shared" si="46"/>
        <v>40576.25</v>
      </c>
      <c r="T401" s="11">
        <f t="shared" si="47"/>
        <v>25569.000138888889</v>
      </c>
      <c r="U401">
        <f t="shared" si="48"/>
        <v>2011</v>
      </c>
    </row>
    <row r="402" spans="1:21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42"/>
        <v>2</v>
      </c>
      <c r="P402" s="7">
        <f t="shared" si="43"/>
        <v>2</v>
      </c>
      <c r="Q402" t="str">
        <f t="shared" si="44"/>
        <v>photography</v>
      </c>
      <c r="R402" t="str">
        <f t="shared" si="45"/>
        <v>photography books</v>
      </c>
      <c r="S402" s="11">
        <f t="shared" si="46"/>
        <v>41502.208333333336</v>
      </c>
      <c r="T402" s="11">
        <f t="shared" si="47"/>
        <v>25569.000138888889</v>
      </c>
      <c r="U402">
        <f t="shared" si="48"/>
        <v>2013</v>
      </c>
    </row>
    <row r="403" spans="1:2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42"/>
        <v>1530</v>
      </c>
      <c r="P403" s="7">
        <f t="shared" si="43"/>
        <v>46.060200668896321</v>
      </c>
      <c r="Q403" t="str">
        <f t="shared" si="44"/>
        <v>theater</v>
      </c>
      <c r="R403" t="str">
        <f t="shared" si="45"/>
        <v>plays</v>
      </c>
      <c r="S403" s="11">
        <f t="shared" si="46"/>
        <v>43765.208333333328</v>
      </c>
      <c r="T403" s="11">
        <f t="shared" si="47"/>
        <v>25569.000138888889</v>
      </c>
      <c r="U403">
        <f t="shared" si="48"/>
        <v>2019</v>
      </c>
    </row>
    <row r="404" spans="1:21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42"/>
        <v>40</v>
      </c>
      <c r="P404" s="7">
        <f t="shared" si="43"/>
        <v>73.650000000000006</v>
      </c>
      <c r="Q404" t="str">
        <f t="shared" si="44"/>
        <v>film &amp; video</v>
      </c>
      <c r="R404" t="str">
        <f t="shared" si="45"/>
        <v>shorts</v>
      </c>
      <c r="S404" s="11">
        <f t="shared" si="46"/>
        <v>40914.25</v>
      </c>
      <c r="T404" s="11">
        <f t="shared" si="47"/>
        <v>25569.000138888889</v>
      </c>
      <c r="U404">
        <f t="shared" si="48"/>
        <v>2012</v>
      </c>
    </row>
    <row r="405" spans="1:21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42"/>
        <v>86</v>
      </c>
      <c r="P405" s="7">
        <f t="shared" si="43"/>
        <v>55.99336650082919</v>
      </c>
      <c r="Q405" t="str">
        <f t="shared" si="44"/>
        <v>theater</v>
      </c>
      <c r="R405" t="str">
        <f t="shared" si="45"/>
        <v>plays</v>
      </c>
      <c r="S405" s="11">
        <f t="shared" si="46"/>
        <v>40310.208333333336</v>
      </c>
      <c r="T405" s="11">
        <f t="shared" si="47"/>
        <v>25569.000138888889</v>
      </c>
      <c r="U405">
        <f t="shared" si="48"/>
        <v>2010</v>
      </c>
    </row>
    <row r="406" spans="1:2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42"/>
        <v>316</v>
      </c>
      <c r="P406" s="7">
        <f t="shared" si="43"/>
        <v>68.985695127402778</v>
      </c>
      <c r="Q406" t="str">
        <f t="shared" si="44"/>
        <v>theater</v>
      </c>
      <c r="R406" t="str">
        <f t="shared" si="45"/>
        <v>plays</v>
      </c>
      <c r="S406" s="11">
        <f t="shared" si="46"/>
        <v>43053.25</v>
      </c>
      <c r="T406" s="11">
        <f t="shared" si="47"/>
        <v>25569.000138888889</v>
      </c>
      <c r="U406">
        <f t="shared" si="48"/>
        <v>2017</v>
      </c>
    </row>
    <row r="407" spans="1:21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42"/>
        <v>90</v>
      </c>
      <c r="P407" s="7">
        <f t="shared" si="43"/>
        <v>60.981609195402299</v>
      </c>
      <c r="Q407" t="str">
        <f t="shared" si="44"/>
        <v>theater</v>
      </c>
      <c r="R407" t="str">
        <f t="shared" si="45"/>
        <v>plays</v>
      </c>
      <c r="S407" s="11">
        <f t="shared" si="46"/>
        <v>43255.208333333328</v>
      </c>
      <c r="T407" s="11">
        <f t="shared" si="47"/>
        <v>25569.000138888889</v>
      </c>
      <c r="U407">
        <f t="shared" si="48"/>
        <v>2018</v>
      </c>
    </row>
    <row r="408" spans="1:21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42"/>
        <v>182</v>
      </c>
      <c r="P408" s="7">
        <f t="shared" si="43"/>
        <v>110.98139534883721</v>
      </c>
      <c r="Q408" t="str">
        <f t="shared" si="44"/>
        <v>film &amp; video</v>
      </c>
      <c r="R408" t="str">
        <f t="shared" si="45"/>
        <v>documentary</v>
      </c>
      <c r="S408" s="11">
        <f t="shared" si="46"/>
        <v>41304.25</v>
      </c>
      <c r="T408" s="11">
        <f t="shared" si="47"/>
        <v>25569.000138888889</v>
      </c>
      <c r="U408">
        <f t="shared" si="48"/>
        <v>2013</v>
      </c>
    </row>
    <row r="409" spans="1:2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42"/>
        <v>356</v>
      </c>
      <c r="P409" s="7">
        <f t="shared" si="43"/>
        <v>25</v>
      </c>
      <c r="Q409" t="str">
        <f t="shared" si="44"/>
        <v>theater</v>
      </c>
      <c r="R409" t="str">
        <f t="shared" si="45"/>
        <v>plays</v>
      </c>
      <c r="S409" s="11">
        <f t="shared" si="46"/>
        <v>43751.208333333328</v>
      </c>
      <c r="T409" s="11">
        <f t="shared" si="47"/>
        <v>25569.000138888889</v>
      </c>
      <c r="U409">
        <f t="shared" si="48"/>
        <v>2019</v>
      </c>
    </row>
    <row r="410" spans="1:2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42"/>
        <v>132</v>
      </c>
      <c r="P410" s="7">
        <f t="shared" si="43"/>
        <v>78.759740259740255</v>
      </c>
      <c r="Q410" t="str">
        <f t="shared" si="44"/>
        <v>film &amp; video</v>
      </c>
      <c r="R410" t="str">
        <f t="shared" si="45"/>
        <v>documentary</v>
      </c>
      <c r="S410" s="11">
        <f t="shared" si="46"/>
        <v>42541.208333333328</v>
      </c>
      <c r="T410" s="11">
        <f t="shared" si="47"/>
        <v>25569.000138888889</v>
      </c>
      <c r="U410">
        <f t="shared" si="48"/>
        <v>2016</v>
      </c>
    </row>
    <row r="411" spans="1:21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42"/>
        <v>46</v>
      </c>
      <c r="P411" s="7">
        <f t="shared" si="43"/>
        <v>87.960784313725483</v>
      </c>
      <c r="Q411" t="str">
        <f t="shared" si="44"/>
        <v>music</v>
      </c>
      <c r="R411" t="str">
        <f t="shared" si="45"/>
        <v>rock</v>
      </c>
      <c r="S411" s="11">
        <f t="shared" si="46"/>
        <v>42843.208333333328</v>
      </c>
      <c r="T411" s="11">
        <f t="shared" si="47"/>
        <v>25569.000138888889</v>
      </c>
      <c r="U411">
        <f t="shared" si="48"/>
        <v>2017</v>
      </c>
    </row>
    <row r="412" spans="1:2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42"/>
        <v>36</v>
      </c>
      <c r="P412" s="7">
        <f t="shared" si="43"/>
        <v>49.987398739873989</v>
      </c>
      <c r="Q412" t="str">
        <f t="shared" si="44"/>
        <v>games</v>
      </c>
      <c r="R412" t="str">
        <f t="shared" si="45"/>
        <v>mobile games</v>
      </c>
      <c r="S412" s="11">
        <f t="shared" si="46"/>
        <v>42122.208333333328</v>
      </c>
      <c r="T412" s="11">
        <f t="shared" si="47"/>
        <v>25569.000138888889</v>
      </c>
      <c r="U412">
        <f t="shared" si="48"/>
        <v>2015</v>
      </c>
    </row>
    <row r="413" spans="1:2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42"/>
        <v>105</v>
      </c>
      <c r="P413" s="7">
        <f t="shared" si="43"/>
        <v>99.524390243902445</v>
      </c>
      <c r="Q413" t="str">
        <f t="shared" si="44"/>
        <v>theater</v>
      </c>
      <c r="R413" t="str">
        <f t="shared" si="45"/>
        <v>plays</v>
      </c>
      <c r="S413" s="11">
        <f t="shared" si="46"/>
        <v>42884.208333333328</v>
      </c>
      <c r="T413" s="11">
        <f t="shared" si="47"/>
        <v>25569.000138888889</v>
      </c>
      <c r="U413">
        <f t="shared" si="48"/>
        <v>2017</v>
      </c>
    </row>
    <row r="414" spans="1:2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42"/>
        <v>669</v>
      </c>
      <c r="P414" s="7">
        <f t="shared" si="43"/>
        <v>104.82089552238806</v>
      </c>
      <c r="Q414" t="str">
        <f t="shared" si="44"/>
        <v>publishing</v>
      </c>
      <c r="R414" t="str">
        <f t="shared" si="45"/>
        <v>fiction</v>
      </c>
      <c r="S414" s="11">
        <f t="shared" si="46"/>
        <v>41642.25</v>
      </c>
      <c r="T414" s="11">
        <f t="shared" si="47"/>
        <v>25569.000138888889</v>
      </c>
      <c r="U414">
        <f t="shared" si="48"/>
        <v>2014</v>
      </c>
    </row>
    <row r="415" spans="1:2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42"/>
        <v>62</v>
      </c>
      <c r="P415" s="7">
        <f t="shared" si="43"/>
        <v>108.01469237832875</v>
      </c>
      <c r="Q415" t="str">
        <f t="shared" si="44"/>
        <v>film &amp; video</v>
      </c>
      <c r="R415" t="str">
        <f t="shared" si="45"/>
        <v>animation</v>
      </c>
      <c r="S415" s="11">
        <f t="shared" si="46"/>
        <v>43431.25</v>
      </c>
      <c r="T415" s="11">
        <f t="shared" si="47"/>
        <v>25569.000138888889</v>
      </c>
      <c r="U415">
        <f t="shared" si="48"/>
        <v>2018</v>
      </c>
    </row>
    <row r="416" spans="1:21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42"/>
        <v>85</v>
      </c>
      <c r="P416" s="7">
        <f t="shared" si="43"/>
        <v>28.998544660724033</v>
      </c>
      <c r="Q416" t="str">
        <f t="shared" si="44"/>
        <v>food</v>
      </c>
      <c r="R416" t="str">
        <f t="shared" si="45"/>
        <v>food trucks</v>
      </c>
      <c r="S416" s="11">
        <f t="shared" si="46"/>
        <v>40288.208333333336</v>
      </c>
      <c r="T416" s="11">
        <f t="shared" si="47"/>
        <v>25569.000138888889</v>
      </c>
      <c r="U416">
        <f t="shared" si="48"/>
        <v>2010</v>
      </c>
    </row>
    <row r="417" spans="1:21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42"/>
        <v>11</v>
      </c>
      <c r="P417" s="7">
        <f t="shared" si="43"/>
        <v>30.028708133971293</v>
      </c>
      <c r="Q417" t="str">
        <f t="shared" si="44"/>
        <v>theater</v>
      </c>
      <c r="R417" t="str">
        <f t="shared" si="45"/>
        <v>plays</v>
      </c>
      <c r="S417" s="11">
        <f t="shared" si="46"/>
        <v>40921.25</v>
      </c>
      <c r="T417" s="11">
        <f t="shared" si="47"/>
        <v>25569.000138888889</v>
      </c>
      <c r="U417">
        <f t="shared" si="48"/>
        <v>2012</v>
      </c>
    </row>
    <row r="418" spans="1:21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42"/>
        <v>44</v>
      </c>
      <c r="P418" s="7">
        <f t="shared" si="43"/>
        <v>41.005559416261292</v>
      </c>
      <c r="Q418" t="str">
        <f t="shared" si="44"/>
        <v>film &amp; video</v>
      </c>
      <c r="R418" t="str">
        <f t="shared" si="45"/>
        <v>documentary</v>
      </c>
      <c r="S418" s="11">
        <f t="shared" si="46"/>
        <v>40560.25</v>
      </c>
      <c r="T418" s="11">
        <f t="shared" si="47"/>
        <v>25569.000138888889</v>
      </c>
      <c r="U418">
        <f t="shared" si="48"/>
        <v>2011</v>
      </c>
    </row>
    <row r="419" spans="1:21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42"/>
        <v>55</v>
      </c>
      <c r="P419" s="7">
        <f t="shared" si="43"/>
        <v>62.866666666666667</v>
      </c>
      <c r="Q419" t="str">
        <f t="shared" si="44"/>
        <v>theater</v>
      </c>
      <c r="R419" t="str">
        <f t="shared" si="45"/>
        <v>plays</v>
      </c>
      <c r="S419" s="11">
        <f t="shared" si="46"/>
        <v>43407.208333333328</v>
      </c>
      <c r="T419" s="11">
        <f t="shared" si="47"/>
        <v>25569.000138888889</v>
      </c>
      <c r="U419">
        <f t="shared" si="48"/>
        <v>2018</v>
      </c>
    </row>
    <row r="420" spans="1:21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42"/>
        <v>57</v>
      </c>
      <c r="P420" s="7">
        <f t="shared" si="43"/>
        <v>47.005002501250623</v>
      </c>
      <c r="Q420" t="str">
        <f t="shared" si="44"/>
        <v>film &amp; video</v>
      </c>
      <c r="R420" t="str">
        <f t="shared" si="45"/>
        <v>documentary</v>
      </c>
      <c r="S420" s="11">
        <f t="shared" si="46"/>
        <v>41035.208333333336</v>
      </c>
      <c r="T420" s="11">
        <f t="shared" si="47"/>
        <v>25569.000138888889</v>
      </c>
      <c r="U420">
        <f t="shared" si="48"/>
        <v>2012</v>
      </c>
    </row>
    <row r="421" spans="1:2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42"/>
        <v>123</v>
      </c>
      <c r="P421" s="7">
        <f t="shared" si="43"/>
        <v>26.997693638285604</v>
      </c>
      <c r="Q421" t="str">
        <f t="shared" si="44"/>
        <v>technology</v>
      </c>
      <c r="R421" t="str">
        <f t="shared" si="45"/>
        <v>web</v>
      </c>
      <c r="S421" s="11">
        <f t="shared" si="46"/>
        <v>40899.25</v>
      </c>
      <c r="T421" s="11">
        <f t="shared" si="47"/>
        <v>25569.000138888889</v>
      </c>
      <c r="U421">
        <f t="shared" si="48"/>
        <v>2011</v>
      </c>
    </row>
    <row r="422" spans="1:2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42"/>
        <v>128</v>
      </c>
      <c r="P422" s="7">
        <f t="shared" si="43"/>
        <v>68.329787234042556</v>
      </c>
      <c r="Q422" t="str">
        <f t="shared" si="44"/>
        <v>theater</v>
      </c>
      <c r="R422" t="str">
        <f t="shared" si="45"/>
        <v>plays</v>
      </c>
      <c r="S422" s="11">
        <f t="shared" si="46"/>
        <v>42911.208333333328</v>
      </c>
      <c r="T422" s="11">
        <f t="shared" si="47"/>
        <v>25569.000138888889</v>
      </c>
      <c r="U422">
        <f t="shared" si="48"/>
        <v>2017</v>
      </c>
    </row>
    <row r="423" spans="1:21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42"/>
        <v>64</v>
      </c>
      <c r="P423" s="7">
        <f t="shared" si="43"/>
        <v>50.974576271186443</v>
      </c>
      <c r="Q423" t="str">
        <f t="shared" si="44"/>
        <v>technology</v>
      </c>
      <c r="R423" t="str">
        <f t="shared" si="45"/>
        <v>wearables</v>
      </c>
      <c r="S423" s="11">
        <f t="shared" si="46"/>
        <v>42915.208333333328</v>
      </c>
      <c r="T423" s="11">
        <f t="shared" si="47"/>
        <v>25569.000138888889</v>
      </c>
      <c r="U423">
        <f t="shared" si="48"/>
        <v>2017</v>
      </c>
    </row>
    <row r="424" spans="1:21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42"/>
        <v>127</v>
      </c>
      <c r="P424" s="7">
        <f t="shared" si="43"/>
        <v>54.024390243902438</v>
      </c>
      <c r="Q424" t="str">
        <f t="shared" si="44"/>
        <v>theater</v>
      </c>
      <c r="R424" t="str">
        <f t="shared" si="45"/>
        <v>plays</v>
      </c>
      <c r="S424" s="11">
        <f t="shared" si="46"/>
        <v>40285.208333333336</v>
      </c>
      <c r="T424" s="11">
        <f t="shared" si="47"/>
        <v>25569.000138888889</v>
      </c>
      <c r="U424">
        <f t="shared" si="48"/>
        <v>2010</v>
      </c>
    </row>
    <row r="425" spans="1:21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42"/>
        <v>11</v>
      </c>
      <c r="P425" s="7">
        <f t="shared" si="43"/>
        <v>97.055555555555557</v>
      </c>
      <c r="Q425" t="str">
        <f t="shared" si="44"/>
        <v>food</v>
      </c>
      <c r="R425" t="str">
        <f t="shared" si="45"/>
        <v>food trucks</v>
      </c>
      <c r="S425" s="11">
        <f t="shared" si="46"/>
        <v>40808.208333333336</v>
      </c>
      <c r="T425" s="11">
        <f t="shared" si="47"/>
        <v>25569.000138888889</v>
      </c>
      <c r="U425">
        <f t="shared" si="48"/>
        <v>2011</v>
      </c>
    </row>
    <row r="426" spans="1:21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42"/>
        <v>40</v>
      </c>
      <c r="P426" s="7">
        <f t="shared" si="43"/>
        <v>24.867469879518072</v>
      </c>
      <c r="Q426" t="str">
        <f t="shared" si="44"/>
        <v>music</v>
      </c>
      <c r="R426" t="str">
        <f t="shared" si="45"/>
        <v>indie rock</v>
      </c>
      <c r="S426" s="11">
        <f t="shared" si="46"/>
        <v>43208.208333333328</v>
      </c>
      <c r="T426" s="11">
        <f t="shared" si="47"/>
        <v>25569.000138888889</v>
      </c>
      <c r="U426">
        <f t="shared" si="48"/>
        <v>2018</v>
      </c>
    </row>
    <row r="427" spans="1:2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42"/>
        <v>288</v>
      </c>
      <c r="P427" s="7">
        <f t="shared" si="43"/>
        <v>84.423913043478265</v>
      </c>
      <c r="Q427" t="str">
        <f t="shared" si="44"/>
        <v>photography</v>
      </c>
      <c r="R427" t="str">
        <f t="shared" si="45"/>
        <v>photography books</v>
      </c>
      <c r="S427" s="11">
        <f t="shared" si="46"/>
        <v>42213.208333333328</v>
      </c>
      <c r="T427" s="11">
        <f t="shared" si="47"/>
        <v>25569.000138888889</v>
      </c>
      <c r="U427">
        <f t="shared" si="48"/>
        <v>2015</v>
      </c>
    </row>
    <row r="428" spans="1:2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42"/>
        <v>573</v>
      </c>
      <c r="P428" s="7">
        <f t="shared" si="43"/>
        <v>47.091324200913242</v>
      </c>
      <c r="Q428" t="str">
        <f t="shared" si="44"/>
        <v>theater</v>
      </c>
      <c r="R428" t="str">
        <f t="shared" si="45"/>
        <v>plays</v>
      </c>
      <c r="S428" s="11">
        <f t="shared" si="46"/>
        <v>41332.25</v>
      </c>
      <c r="T428" s="11">
        <f t="shared" si="47"/>
        <v>25569.000138888889</v>
      </c>
      <c r="U428">
        <f t="shared" si="48"/>
        <v>2013</v>
      </c>
    </row>
    <row r="429" spans="1:2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42"/>
        <v>113</v>
      </c>
      <c r="P429" s="7">
        <f t="shared" si="43"/>
        <v>77.996041171813147</v>
      </c>
      <c r="Q429" t="str">
        <f t="shared" si="44"/>
        <v>theater</v>
      </c>
      <c r="R429" t="str">
        <f t="shared" si="45"/>
        <v>plays</v>
      </c>
      <c r="S429" s="11">
        <f t="shared" si="46"/>
        <v>41895.208333333336</v>
      </c>
      <c r="T429" s="11">
        <f t="shared" si="47"/>
        <v>25569.000138888889</v>
      </c>
      <c r="U429">
        <f t="shared" si="48"/>
        <v>2014</v>
      </c>
    </row>
    <row r="430" spans="1:21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42"/>
        <v>46</v>
      </c>
      <c r="P430" s="7">
        <f t="shared" si="43"/>
        <v>62.967871485943775</v>
      </c>
      <c r="Q430" t="str">
        <f t="shared" si="44"/>
        <v>film &amp; video</v>
      </c>
      <c r="R430" t="str">
        <f t="shared" si="45"/>
        <v>animation</v>
      </c>
      <c r="S430" s="11">
        <f t="shared" si="46"/>
        <v>40585.25</v>
      </c>
      <c r="T430" s="11">
        <f t="shared" si="47"/>
        <v>25569.000138888889</v>
      </c>
      <c r="U430">
        <f t="shared" si="48"/>
        <v>2011</v>
      </c>
    </row>
    <row r="431" spans="1:2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42"/>
        <v>91</v>
      </c>
      <c r="P431" s="7">
        <f t="shared" si="43"/>
        <v>81.006080449017773</v>
      </c>
      <c r="Q431" t="str">
        <f t="shared" si="44"/>
        <v>photography</v>
      </c>
      <c r="R431" t="str">
        <f t="shared" si="45"/>
        <v>photography books</v>
      </c>
      <c r="S431" s="11">
        <f t="shared" si="46"/>
        <v>41680.25</v>
      </c>
      <c r="T431" s="11">
        <f t="shared" si="47"/>
        <v>25569.000138888889</v>
      </c>
      <c r="U431">
        <f t="shared" si="48"/>
        <v>2014</v>
      </c>
    </row>
    <row r="432" spans="1:21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42"/>
        <v>68</v>
      </c>
      <c r="P432" s="7">
        <f t="shared" si="43"/>
        <v>65.321428571428569</v>
      </c>
      <c r="Q432" t="str">
        <f t="shared" si="44"/>
        <v>theater</v>
      </c>
      <c r="R432" t="str">
        <f t="shared" si="45"/>
        <v>plays</v>
      </c>
      <c r="S432" s="11">
        <f t="shared" si="46"/>
        <v>43737.208333333328</v>
      </c>
      <c r="T432" s="11">
        <f t="shared" si="47"/>
        <v>25569.000138888889</v>
      </c>
      <c r="U432">
        <f t="shared" si="48"/>
        <v>2019</v>
      </c>
    </row>
    <row r="433" spans="1:2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42"/>
        <v>192</v>
      </c>
      <c r="P433" s="7">
        <f t="shared" si="43"/>
        <v>104.43617021276596</v>
      </c>
      <c r="Q433" t="str">
        <f t="shared" si="44"/>
        <v>theater</v>
      </c>
      <c r="R433" t="str">
        <f t="shared" si="45"/>
        <v>plays</v>
      </c>
      <c r="S433" s="11">
        <f t="shared" si="46"/>
        <v>43273.208333333328</v>
      </c>
      <c r="T433" s="11">
        <f t="shared" si="47"/>
        <v>25569.000138888889</v>
      </c>
      <c r="U433">
        <f t="shared" si="48"/>
        <v>2018</v>
      </c>
    </row>
    <row r="434" spans="1:21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42"/>
        <v>83</v>
      </c>
      <c r="P434" s="7">
        <f t="shared" si="43"/>
        <v>69.989010989010993</v>
      </c>
      <c r="Q434" t="str">
        <f t="shared" si="44"/>
        <v>theater</v>
      </c>
      <c r="R434" t="str">
        <f t="shared" si="45"/>
        <v>plays</v>
      </c>
      <c r="S434" s="11">
        <f t="shared" si="46"/>
        <v>41761.208333333336</v>
      </c>
      <c r="T434" s="11">
        <f t="shared" si="47"/>
        <v>25569.000138888889</v>
      </c>
      <c r="U434">
        <f t="shared" si="48"/>
        <v>2014</v>
      </c>
    </row>
    <row r="435" spans="1:21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42"/>
        <v>54</v>
      </c>
      <c r="P435" s="7">
        <f t="shared" si="43"/>
        <v>83.023989898989896</v>
      </c>
      <c r="Q435" t="str">
        <f t="shared" si="44"/>
        <v>film &amp; video</v>
      </c>
      <c r="R435" t="str">
        <f t="shared" si="45"/>
        <v>documentary</v>
      </c>
      <c r="S435" s="11">
        <f t="shared" si="46"/>
        <v>41603.25</v>
      </c>
      <c r="T435" s="11">
        <f t="shared" si="47"/>
        <v>25569.000138888889</v>
      </c>
      <c r="U435">
        <f t="shared" si="48"/>
        <v>2013</v>
      </c>
    </row>
    <row r="436" spans="1:2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42"/>
        <v>17</v>
      </c>
      <c r="P436" s="7">
        <f t="shared" si="43"/>
        <v>90.3</v>
      </c>
      <c r="Q436" t="str">
        <f t="shared" si="44"/>
        <v>theater</v>
      </c>
      <c r="R436" t="str">
        <f t="shared" si="45"/>
        <v>plays</v>
      </c>
      <c r="S436" s="11">
        <f t="shared" si="46"/>
        <v>42705.25</v>
      </c>
      <c r="T436" s="11">
        <f t="shared" si="47"/>
        <v>25569.000138888889</v>
      </c>
      <c r="U436">
        <f t="shared" si="48"/>
        <v>2016</v>
      </c>
    </row>
    <row r="437" spans="1:2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42"/>
        <v>117</v>
      </c>
      <c r="P437" s="7">
        <f t="shared" si="43"/>
        <v>103.98131932282546</v>
      </c>
      <c r="Q437" t="str">
        <f t="shared" si="44"/>
        <v>theater</v>
      </c>
      <c r="R437" t="str">
        <f t="shared" si="45"/>
        <v>plays</v>
      </c>
      <c r="S437" s="11">
        <f t="shared" si="46"/>
        <v>41988.25</v>
      </c>
      <c r="T437" s="11">
        <f t="shared" si="47"/>
        <v>25569.000138888889</v>
      </c>
      <c r="U437">
        <f t="shared" si="48"/>
        <v>2014</v>
      </c>
    </row>
    <row r="438" spans="1:2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42"/>
        <v>1052</v>
      </c>
      <c r="P438" s="7">
        <f t="shared" si="43"/>
        <v>54.931726907630519</v>
      </c>
      <c r="Q438" t="str">
        <f t="shared" si="44"/>
        <v>music</v>
      </c>
      <c r="R438" t="str">
        <f t="shared" si="45"/>
        <v>jazz</v>
      </c>
      <c r="S438" s="11">
        <f t="shared" si="46"/>
        <v>43575.208333333328</v>
      </c>
      <c r="T438" s="11">
        <f t="shared" si="47"/>
        <v>25569.000138888889</v>
      </c>
      <c r="U438">
        <f t="shared" si="48"/>
        <v>2019</v>
      </c>
    </row>
    <row r="439" spans="1:2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42"/>
        <v>123</v>
      </c>
      <c r="P439" s="7">
        <f t="shared" si="43"/>
        <v>51.921875</v>
      </c>
      <c r="Q439" t="str">
        <f t="shared" si="44"/>
        <v>film &amp; video</v>
      </c>
      <c r="R439" t="str">
        <f t="shared" si="45"/>
        <v>animation</v>
      </c>
      <c r="S439" s="11">
        <f t="shared" si="46"/>
        <v>42260.208333333328</v>
      </c>
      <c r="T439" s="11">
        <f t="shared" si="47"/>
        <v>25569.000138888889</v>
      </c>
      <c r="U439">
        <f t="shared" si="48"/>
        <v>2015</v>
      </c>
    </row>
    <row r="440" spans="1:21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42"/>
        <v>179</v>
      </c>
      <c r="P440" s="7">
        <f t="shared" si="43"/>
        <v>60.02834008097166</v>
      </c>
      <c r="Q440" t="str">
        <f t="shared" si="44"/>
        <v>theater</v>
      </c>
      <c r="R440" t="str">
        <f t="shared" si="45"/>
        <v>plays</v>
      </c>
      <c r="S440" s="11">
        <f t="shared" si="46"/>
        <v>41337.25</v>
      </c>
      <c r="T440" s="11">
        <f t="shared" si="47"/>
        <v>25569.000138888889</v>
      </c>
      <c r="U440">
        <f t="shared" si="48"/>
        <v>2013</v>
      </c>
    </row>
    <row r="441" spans="1:2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42"/>
        <v>355</v>
      </c>
      <c r="P441" s="7">
        <f t="shared" si="43"/>
        <v>44.003488879197555</v>
      </c>
      <c r="Q441" t="str">
        <f t="shared" si="44"/>
        <v>film &amp; video</v>
      </c>
      <c r="R441" t="str">
        <f t="shared" si="45"/>
        <v>science fiction</v>
      </c>
      <c r="S441" s="11">
        <f t="shared" si="46"/>
        <v>42680.208333333328</v>
      </c>
      <c r="T441" s="11">
        <f t="shared" si="47"/>
        <v>25569.000138888889</v>
      </c>
      <c r="U441">
        <f t="shared" si="48"/>
        <v>2016</v>
      </c>
    </row>
    <row r="442" spans="1:2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42"/>
        <v>162</v>
      </c>
      <c r="P442" s="7">
        <f t="shared" si="43"/>
        <v>53.003513254551258</v>
      </c>
      <c r="Q442" t="str">
        <f t="shared" si="44"/>
        <v>film &amp; video</v>
      </c>
      <c r="R442" t="str">
        <f t="shared" si="45"/>
        <v>television</v>
      </c>
      <c r="S442" s="11">
        <f t="shared" si="46"/>
        <v>42916.208333333328</v>
      </c>
      <c r="T442" s="11">
        <f t="shared" si="47"/>
        <v>25569.000138888889</v>
      </c>
      <c r="U442">
        <f t="shared" si="48"/>
        <v>2017</v>
      </c>
    </row>
    <row r="443" spans="1:21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42"/>
        <v>25</v>
      </c>
      <c r="P443" s="7">
        <f t="shared" si="43"/>
        <v>54.5</v>
      </c>
      <c r="Q443" t="str">
        <f t="shared" si="44"/>
        <v>technology</v>
      </c>
      <c r="R443" t="str">
        <f t="shared" si="45"/>
        <v>wearables</v>
      </c>
      <c r="S443" s="11">
        <f t="shared" si="46"/>
        <v>41025.208333333336</v>
      </c>
      <c r="T443" s="11">
        <f t="shared" si="47"/>
        <v>25569.000138888889</v>
      </c>
      <c r="U443">
        <f t="shared" si="48"/>
        <v>2012</v>
      </c>
    </row>
    <row r="444" spans="1:2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42"/>
        <v>199</v>
      </c>
      <c r="P444" s="7">
        <f t="shared" si="43"/>
        <v>75.04195804195804</v>
      </c>
      <c r="Q444" t="str">
        <f t="shared" si="44"/>
        <v>theater</v>
      </c>
      <c r="R444" t="str">
        <f t="shared" si="45"/>
        <v>plays</v>
      </c>
      <c r="S444" s="11">
        <f t="shared" si="46"/>
        <v>42980.208333333328</v>
      </c>
      <c r="T444" s="11">
        <f t="shared" si="47"/>
        <v>25569.000138888889</v>
      </c>
      <c r="U444">
        <f t="shared" si="48"/>
        <v>2017</v>
      </c>
    </row>
    <row r="445" spans="1:2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42"/>
        <v>35</v>
      </c>
      <c r="P445" s="7">
        <f t="shared" si="43"/>
        <v>35.911111111111111</v>
      </c>
      <c r="Q445" t="str">
        <f t="shared" si="44"/>
        <v>theater</v>
      </c>
      <c r="R445" t="str">
        <f t="shared" si="45"/>
        <v>plays</v>
      </c>
      <c r="S445" s="11">
        <f t="shared" si="46"/>
        <v>40451.208333333336</v>
      </c>
      <c r="T445" s="11">
        <f t="shared" si="47"/>
        <v>25569.000138888889</v>
      </c>
      <c r="U445">
        <f t="shared" si="48"/>
        <v>2010</v>
      </c>
    </row>
    <row r="446" spans="1:2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42"/>
        <v>176</v>
      </c>
      <c r="P446" s="7">
        <f t="shared" si="43"/>
        <v>36.952702702702702</v>
      </c>
      <c r="Q446" t="str">
        <f t="shared" si="44"/>
        <v>music</v>
      </c>
      <c r="R446" t="str">
        <f t="shared" si="45"/>
        <v>indie rock</v>
      </c>
      <c r="S446" s="11">
        <f t="shared" si="46"/>
        <v>40748.208333333336</v>
      </c>
      <c r="T446" s="11">
        <f t="shared" si="47"/>
        <v>25569.000138888889</v>
      </c>
      <c r="U446">
        <f t="shared" si="48"/>
        <v>2011</v>
      </c>
    </row>
    <row r="447" spans="1:21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42"/>
        <v>511</v>
      </c>
      <c r="P447" s="7">
        <f t="shared" si="43"/>
        <v>63.170588235294119</v>
      </c>
      <c r="Q447" t="str">
        <f t="shared" si="44"/>
        <v>theater</v>
      </c>
      <c r="R447" t="str">
        <f t="shared" si="45"/>
        <v>plays</v>
      </c>
      <c r="S447" s="11">
        <f t="shared" si="46"/>
        <v>40515.25</v>
      </c>
      <c r="T447" s="11">
        <f t="shared" si="47"/>
        <v>25569.000138888889</v>
      </c>
      <c r="U447">
        <f t="shared" si="48"/>
        <v>2010</v>
      </c>
    </row>
    <row r="448" spans="1:21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42"/>
        <v>82</v>
      </c>
      <c r="P448" s="7">
        <f t="shared" si="43"/>
        <v>29.99462365591398</v>
      </c>
      <c r="Q448" t="str">
        <f t="shared" si="44"/>
        <v>technology</v>
      </c>
      <c r="R448" t="str">
        <f t="shared" si="45"/>
        <v>wearables</v>
      </c>
      <c r="S448" s="11">
        <f t="shared" si="46"/>
        <v>41261.25</v>
      </c>
      <c r="T448" s="11">
        <f t="shared" si="47"/>
        <v>25569.000138888889</v>
      </c>
      <c r="U448">
        <f t="shared" si="48"/>
        <v>2012</v>
      </c>
    </row>
    <row r="449" spans="1:21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42"/>
        <v>24</v>
      </c>
      <c r="P449" s="7">
        <f t="shared" si="43"/>
        <v>86</v>
      </c>
      <c r="Q449" t="str">
        <f t="shared" si="44"/>
        <v>film &amp; video</v>
      </c>
      <c r="R449" t="str">
        <f t="shared" si="45"/>
        <v>television</v>
      </c>
      <c r="S449" s="11">
        <f t="shared" si="46"/>
        <v>43088.25</v>
      </c>
      <c r="T449" s="11">
        <f t="shared" si="47"/>
        <v>25569.000138888889</v>
      </c>
      <c r="U449">
        <f t="shared" si="48"/>
        <v>2017</v>
      </c>
    </row>
    <row r="450" spans="1:21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ref="O450:O513" si="49">ROUND(E450/D450*100,0)</f>
        <v>50</v>
      </c>
      <c r="P450" s="7">
        <f t="shared" si="43"/>
        <v>75.014876033057845</v>
      </c>
      <c r="Q450" t="str">
        <f t="shared" si="44"/>
        <v>games</v>
      </c>
      <c r="R450" t="str">
        <f t="shared" si="45"/>
        <v>video games</v>
      </c>
      <c r="S450" s="11">
        <f t="shared" si="46"/>
        <v>41378.208333333336</v>
      </c>
      <c r="T450" s="11">
        <f t="shared" si="47"/>
        <v>25569.000138888889</v>
      </c>
      <c r="U450">
        <f t="shared" si="48"/>
        <v>2013</v>
      </c>
    </row>
    <row r="451" spans="1:2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49"/>
        <v>967</v>
      </c>
      <c r="P451" s="7">
        <f t="shared" ref="P451:P514" si="50">E451/G451</f>
        <v>101.19767441860465</v>
      </c>
      <c r="Q451" t="str">
        <f t="shared" ref="Q451:Q514" si="51">LEFT(N451,SEARCH("/",N451)-1)</f>
        <v>games</v>
      </c>
      <c r="R451" t="str">
        <f t="shared" ref="R451:R514" si="52">RIGHT(N451, LEN(N451)-SEARCH("/",N451))</f>
        <v>video games</v>
      </c>
      <c r="S451" s="11">
        <f t="shared" ref="S451:S514" si="53">(((J451/60)/60/24)+DATE(1970,1,1))</f>
        <v>43530.25</v>
      </c>
      <c r="T451" s="11">
        <f t="shared" ref="T451:T514" si="54">(((12/60)/60)/24+DATE(1970,1,1))</f>
        <v>25569.000138888889</v>
      </c>
      <c r="U451">
        <f t="shared" ref="U451:U514" si="55">YEAR(S451)</f>
        <v>2019</v>
      </c>
    </row>
    <row r="452" spans="1:21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9"/>
        <v>4</v>
      </c>
      <c r="P452" s="7">
        <f t="shared" si="50"/>
        <v>4</v>
      </c>
      <c r="Q452" t="str">
        <f t="shared" si="51"/>
        <v>film &amp; video</v>
      </c>
      <c r="R452" t="str">
        <f t="shared" si="52"/>
        <v>animation</v>
      </c>
      <c r="S452" s="11">
        <f t="shared" si="53"/>
        <v>43394.208333333328</v>
      </c>
      <c r="T452" s="11">
        <f t="shared" si="54"/>
        <v>25569.000138888889</v>
      </c>
      <c r="U452">
        <f t="shared" si="55"/>
        <v>2018</v>
      </c>
    </row>
    <row r="453" spans="1:2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9"/>
        <v>123</v>
      </c>
      <c r="P453" s="7">
        <f t="shared" si="50"/>
        <v>29.001272669424118</v>
      </c>
      <c r="Q453" t="str">
        <f t="shared" si="51"/>
        <v>music</v>
      </c>
      <c r="R453" t="str">
        <f t="shared" si="52"/>
        <v>rock</v>
      </c>
      <c r="S453" s="11">
        <f t="shared" si="53"/>
        <v>42935.208333333328</v>
      </c>
      <c r="T453" s="11">
        <f t="shared" si="54"/>
        <v>25569.000138888889</v>
      </c>
      <c r="U453">
        <f t="shared" si="55"/>
        <v>2017</v>
      </c>
    </row>
    <row r="454" spans="1:21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9"/>
        <v>63</v>
      </c>
      <c r="P454" s="7">
        <f t="shared" si="50"/>
        <v>98.225806451612897</v>
      </c>
      <c r="Q454" t="str">
        <f t="shared" si="51"/>
        <v>film &amp; video</v>
      </c>
      <c r="R454" t="str">
        <f t="shared" si="52"/>
        <v>drama</v>
      </c>
      <c r="S454" s="11">
        <f t="shared" si="53"/>
        <v>40365.208333333336</v>
      </c>
      <c r="T454" s="11">
        <f t="shared" si="54"/>
        <v>25569.000138888889</v>
      </c>
      <c r="U454">
        <f t="shared" si="55"/>
        <v>2010</v>
      </c>
    </row>
    <row r="455" spans="1:21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9"/>
        <v>56</v>
      </c>
      <c r="P455" s="7">
        <f t="shared" si="50"/>
        <v>87.001693480101608</v>
      </c>
      <c r="Q455" t="str">
        <f t="shared" si="51"/>
        <v>film &amp; video</v>
      </c>
      <c r="R455" t="str">
        <f t="shared" si="52"/>
        <v>science fiction</v>
      </c>
      <c r="S455" s="11">
        <f t="shared" si="53"/>
        <v>42705.25</v>
      </c>
      <c r="T455" s="11">
        <f t="shared" si="54"/>
        <v>25569.000138888889</v>
      </c>
      <c r="U455">
        <f t="shared" si="55"/>
        <v>2016</v>
      </c>
    </row>
    <row r="456" spans="1:21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9"/>
        <v>44</v>
      </c>
      <c r="P456" s="7">
        <f t="shared" si="50"/>
        <v>45.205128205128204</v>
      </c>
      <c r="Q456" t="str">
        <f t="shared" si="51"/>
        <v>film &amp; video</v>
      </c>
      <c r="R456" t="str">
        <f t="shared" si="52"/>
        <v>drama</v>
      </c>
      <c r="S456" s="11">
        <f t="shared" si="53"/>
        <v>41568.208333333336</v>
      </c>
      <c r="T456" s="11">
        <f t="shared" si="54"/>
        <v>25569.000138888889</v>
      </c>
      <c r="U456">
        <f t="shared" si="55"/>
        <v>2013</v>
      </c>
    </row>
    <row r="457" spans="1:2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9"/>
        <v>118</v>
      </c>
      <c r="P457" s="7">
        <f t="shared" si="50"/>
        <v>37.001341561577675</v>
      </c>
      <c r="Q457" t="str">
        <f t="shared" si="51"/>
        <v>theater</v>
      </c>
      <c r="R457" t="str">
        <f t="shared" si="52"/>
        <v>plays</v>
      </c>
      <c r="S457" s="11">
        <f t="shared" si="53"/>
        <v>40809.208333333336</v>
      </c>
      <c r="T457" s="11">
        <f t="shared" si="54"/>
        <v>25569.000138888889</v>
      </c>
      <c r="U457">
        <f t="shared" si="55"/>
        <v>2011</v>
      </c>
    </row>
    <row r="458" spans="1:21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9"/>
        <v>104</v>
      </c>
      <c r="P458" s="7">
        <f t="shared" si="50"/>
        <v>94.976947040498445</v>
      </c>
      <c r="Q458" t="str">
        <f t="shared" si="51"/>
        <v>music</v>
      </c>
      <c r="R458" t="str">
        <f t="shared" si="52"/>
        <v>indie rock</v>
      </c>
      <c r="S458" s="11">
        <f t="shared" si="53"/>
        <v>43141.25</v>
      </c>
      <c r="T458" s="11">
        <f t="shared" si="54"/>
        <v>25569.000138888889</v>
      </c>
      <c r="U458">
        <f t="shared" si="55"/>
        <v>2018</v>
      </c>
    </row>
    <row r="459" spans="1:21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9"/>
        <v>27</v>
      </c>
      <c r="P459" s="7">
        <f t="shared" si="50"/>
        <v>28.956521739130434</v>
      </c>
      <c r="Q459" t="str">
        <f t="shared" si="51"/>
        <v>theater</v>
      </c>
      <c r="R459" t="str">
        <f t="shared" si="52"/>
        <v>plays</v>
      </c>
      <c r="S459" s="11">
        <f t="shared" si="53"/>
        <v>42657.208333333328</v>
      </c>
      <c r="T459" s="11">
        <f t="shared" si="54"/>
        <v>25569.000138888889</v>
      </c>
      <c r="U459">
        <f t="shared" si="55"/>
        <v>2016</v>
      </c>
    </row>
    <row r="460" spans="1:2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9"/>
        <v>351</v>
      </c>
      <c r="P460" s="7">
        <f t="shared" si="50"/>
        <v>55.993396226415094</v>
      </c>
      <c r="Q460" t="str">
        <f t="shared" si="51"/>
        <v>theater</v>
      </c>
      <c r="R460" t="str">
        <f t="shared" si="52"/>
        <v>plays</v>
      </c>
      <c r="S460" s="11">
        <f t="shared" si="53"/>
        <v>40265.208333333336</v>
      </c>
      <c r="T460" s="11">
        <f t="shared" si="54"/>
        <v>25569.000138888889</v>
      </c>
      <c r="U460">
        <f t="shared" si="55"/>
        <v>2010</v>
      </c>
    </row>
    <row r="461" spans="1:21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9"/>
        <v>90</v>
      </c>
      <c r="P461" s="7">
        <f t="shared" si="50"/>
        <v>54.038095238095238</v>
      </c>
      <c r="Q461" t="str">
        <f t="shared" si="51"/>
        <v>film &amp; video</v>
      </c>
      <c r="R461" t="str">
        <f t="shared" si="52"/>
        <v>documentary</v>
      </c>
      <c r="S461" s="11">
        <f t="shared" si="53"/>
        <v>42001.25</v>
      </c>
      <c r="T461" s="11">
        <f t="shared" si="54"/>
        <v>25569.000138888889</v>
      </c>
      <c r="U461">
        <f t="shared" si="55"/>
        <v>2014</v>
      </c>
    </row>
    <row r="462" spans="1:2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9"/>
        <v>172</v>
      </c>
      <c r="P462" s="7">
        <f t="shared" si="50"/>
        <v>82.38</v>
      </c>
      <c r="Q462" t="str">
        <f t="shared" si="51"/>
        <v>theater</v>
      </c>
      <c r="R462" t="str">
        <f t="shared" si="52"/>
        <v>plays</v>
      </c>
      <c r="S462" s="11">
        <f t="shared" si="53"/>
        <v>40399.208333333336</v>
      </c>
      <c r="T462" s="11">
        <f t="shared" si="54"/>
        <v>25569.000138888889</v>
      </c>
      <c r="U462">
        <f t="shared" si="55"/>
        <v>2010</v>
      </c>
    </row>
    <row r="463" spans="1:2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9"/>
        <v>141</v>
      </c>
      <c r="P463" s="7">
        <f t="shared" si="50"/>
        <v>66.997115384615384</v>
      </c>
      <c r="Q463" t="str">
        <f t="shared" si="51"/>
        <v>film &amp; video</v>
      </c>
      <c r="R463" t="str">
        <f t="shared" si="52"/>
        <v>drama</v>
      </c>
      <c r="S463" s="11">
        <f t="shared" si="53"/>
        <v>41757.208333333336</v>
      </c>
      <c r="T463" s="11">
        <f t="shared" si="54"/>
        <v>25569.000138888889</v>
      </c>
      <c r="U463">
        <f t="shared" si="55"/>
        <v>2014</v>
      </c>
    </row>
    <row r="464" spans="1:21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9"/>
        <v>31</v>
      </c>
      <c r="P464" s="7">
        <f t="shared" si="50"/>
        <v>107.91401869158878</v>
      </c>
      <c r="Q464" t="str">
        <f t="shared" si="51"/>
        <v>games</v>
      </c>
      <c r="R464" t="str">
        <f t="shared" si="52"/>
        <v>mobile games</v>
      </c>
      <c r="S464" s="11">
        <f t="shared" si="53"/>
        <v>41304.25</v>
      </c>
      <c r="T464" s="11">
        <f t="shared" si="54"/>
        <v>25569.000138888889</v>
      </c>
      <c r="U464">
        <f t="shared" si="55"/>
        <v>2013</v>
      </c>
    </row>
    <row r="465" spans="1:21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9"/>
        <v>108</v>
      </c>
      <c r="P465" s="7">
        <f t="shared" si="50"/>
        <v>69.009501187648453</v>
      </c>
      <c r="Q465" t="str">
        <f t="shared" si="51"/>
        <v>film &amp; video</v>
      </c>
      <c r="R465" t="str">
        <f t="shared" si="52"/>
        <v>animation</v>
      </c>
      <c r="S465" s="11">
        <f t="shared" si="53"/>
        <v>41639.25</v>
      </c>
      <c r="T465" s="11">
        <f t="shared" si="54"/>
        <v>25569.000138888889</v>
      </c>
      <c r="U465">
        <f t="shared" si="55"/>
        <v>2013</v>
      </c>
    </row>
    <row r="466" spans="1:2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9"/>
        <v>133</v>
      </c>
      <c r="P466" s="7">
        <f t="shared" si="50"/>
        <v>39.006568144499177</v>
      </c>
      <c r="Q466" t="str">
        <f t="shared" si="51"/>
        <v>theater</v>
      </c>
      <c r="R466" t="str">
        <f t="shared" si="52"/>
        <v>plays</v>
      </c>
      <c r="S466" s="11">
        <f t="shared" si="53"/>
        <v>43142.25</v>
      </c>
      <c r="T466" s="11">
        <f t="shared" si="54"/>
        <v>25569.000138888889</v>
      </c>
      <c r="U466">
        <f t="shared" si="55"/>
        <v>2018</v>
      </c>
    </row>
    <row r="467" spans="1:2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9"/>
        <v>188</v>
      </c>
      <c r="P467" s="7">
        <f t="shared" si="50"/>
        <v>110.3625</v>
      </c>
      <c r="Q467" t="str">
        <f t="shared" si="51"/>
        <v>publishing</v>
      </c>
      <c r="R467" t="str">
        <f t="shared" si="52"/>
        <v>translations</v>
      </c>
      <c r="S467" s="11">
        <f t="shared" si="53"/>
        <v>43127.25</v>
      </c>
      <c r="T467" s="11">
        <f t="shared" si="54"/>
        <v>25569.000138888889</v>
      </c>
      <c r="U467">
        <f t="shared" si="55"/>
        <v>2018</v>
      </c>
    </row>
    <row r="468" spans="1:2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9"/>
        <v>332</v>
      </c>
      <c r="P468" s="7">
        <f t="shared" si="50"/>
        <v>94.857142857142861</v>
      </c>
      <c r="Q468" t="str">
        <f t="shared" si="51"/>
        <v>technology</v>
      </c>
      <c r="R468" t="str">
        <f t="shared" si="52"/>
        <v>wearables</v>
      </c>
      <c r="S468" s="11">
        <f t="shared" si="53"/>
        <v>41409.208333333336</v>
      </c>
      <c r="T468" s="11">
        <f t="shared" si="54"/>
        <v>25569.000138888889</v>
      </c>
      <c r="U468">
        <f t="shared" si="55"/>
        <v>2013</v>
      </c>
    </row>
    <row r="469" spans="1:21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9"/>
        <v>575</v>
      </c>
      <c r="P469" s="7">
        <f t="shared" si="50"/>
        <v>57.935251798561154</v>
      </c>
      <c r="Q469" t="str">
        <f t="shared" si="51"/>
        <v>technology</v>
      </c>
      <c r="R469" t="str">
        <f t="shared" si="52"/>
        <v>web</v>
      </c>
      <c r="S469" s="11">
        <f t="shared" si="53"/>
        <v>42331.25</v>
      </c>
      <c r="T469" s="11">
        <f t="shared" si="54"/>
        <v>25569.000138888889</v>
      </c>
      <c r="U469">
        <f t="shared" si="55"/>
        <v>2015</v>
      </c>
    </row>
    <row r="470" spans="1:21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9"/>
        <v>41</v>
      </c>
      <c r="P470" s="7">
        <f t="shared" si="50"/>
        <v>101.25</v>
      </c>
      <c r="Q470" t="str">
        <f t="shared" si="51"/>
        <v>theater</v>
      </c>
      <c r="R470" t="str">
        <f t="shared" si="52"/>
        <v>plays</v>
      </c>
      <c r="S470" s="11">
        <f t="shared" si="53"/>
        <v>43569.208333333328</v>
      </c>
      <c r="T470" s="11">
        <f t="shared" si="54"/>
        <v>25569.000138888889</v>
      </c>
      <c r="U470">
        <f t="shared" si="55"/>
        <v>2019</v>
      </c>
    </row>
    <row r="471" spans="1:2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9"/>
        <v>184</v>
      </c>
      <c r="P471" s="7">
        <f t="shared" si="50"/>
        <v>64.95597484276729</v>
      </c>
      <c r="Q471" t="str">
        <f t="shared" si="51"/>
        <v>film &amp; video</v>
      </c>
      <c r="R471" t="str">
        <f t="shared" si="52"/>
        <v>drama</v>
      </c>
      <c r="S471" s="11">
        <f t="shared" si="53"/>
        <v>42142.208333333328</v>
      </c>
      <c r="T471" s="11">
        <f t="shared" si="54"/>
        <v>25569.000138888889</v>
      </c>
      <c r="U471">
        <f t="shared" si="55"/>
        <v>2015</v>
      </c>
    </row>
    <row r="472" spans="1:2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9"/>
        <v>286</v>
      </c>
      <c r="P472" s="7">
        <f t="shared" si="50"/>
        <v>27.00524934383202</v>
      </c>
      <c r="Q472" t="str">
        <f t="shared" si="51"/>
        <v>technology</v>
      </c>
      <c r="R472" t="str">
        <f t="shared" si="52"/>
        <v>wearables</v>
      </c>
      <c r="S472" s="11">
        <f t="shared" si="53"/>
        <v>42716.25</v>
      </c>
      <c r="T472" s="11">
        <f t="shared" si="54"/>
        <v>25569.000138888889</v>
      </c>
      <c r="U472">
        <f t="shared" si="55"/>
        <v>2016</v>
      </c>
    </row>
    <row r="473" spans="1:2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9"/>
        <v>319</v>
      </c>
      <c r="P473" s="7">
        <f t="shared" si="50"/>
        <v>50.97422680412371</v>
      </c>
      <c r="Q473" t="str">
        <f t="shared" si="51"/>
        <v>food</v>
      </c>
      <c r="R473" t="str">
        <f t="shared" si="52"/>
        <v>food trucks</v>
      </c>
      <c r="S473" s="11">
        <f t="shared" si="53"/>
        <v>41031.208333333336</v>
      </c>
      <c r="T473" s="11">
        <f t="shared" si="54"/>
        <v>25569.000138888889</v>
      </c>
      <c r="U473">
        <f t="shared" si="55"/>
        <v>2012</v>
      </c>
    </row>
    <row r="474" spans="1:21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9"/>
        <v>39</v>
      </c>
      <c r="P474" s="7">
        <f t="shared" si="50"/>
        <v>104.94260869565217</v>
      </c>
      <c r="Q474" t="str">
        <f t="shared" si="51"/>
        <v>music</v>
      </c>
      <c r="R474" t="str">
        <f t="shared" si="52"/>
        <v>rock</v>
      </c>
      <c r="S474" s="11">
        <f t="shared" si="53"/>
        <v>43535.208333333328</v>
      </c>
      <c r="T474" s="11">
        <f t="shared" si="54"/>
        <v>25569.000138888889</v>
      </c>
      <c r="U474">
        <f t="shared" si="55"/>
        <v>2019</v>
      </c>
    </row>
    <row r="475" spans="1:2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9"/>
        <v>178</v>
      </c>
      <c r="P475" s="7">
        <f t="shared" si="50"/>
        <v>84.028301886792448</v>
      </c>
      <c r="Q475" t="str">
        <f t="shared" si="51"/>
        <v>music</v>
      </c>
      <c r="R475" t="str">
        <f t="shared" si="52"/>
        <v>electric music</v>
      </c>
      <c r="S475" s="11">
        <f t="shared" si="53"/>
        <v>43277.208333333328</v>
      </c>
      <c r="T475" s="11">
        <f t="shared" si="54"/>
        <v>25569.000138888889</v>
      </c>
      <c r="U475">
        <f t="shared" si="55"/>
        <v>2018</v>
      </c>
    </row>
    <row r="476" spans="1:2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9"/>
        <v>365</v>
      </c>
      <c r="P476" s="7">
        <f t="shared" si="50"/>
        <v>102.85915492957747</v>
      </c>
      <c r="Q476" t="str">
        <f t="shared" si="51"/>
        <v>film &amp; video</v>
      </c>
      <c r="R476" t="str">
        <f t="shared" si="52"/>
        <v>television</v>
      </c>
      <c r="S476" s="11">
        <f t="shared" si="53"/>
        <v>41989.25</v>
      </c>
      <c r="T476" s="11">
        <f t="shared" si="54"/>
        <v>25569.000138888889</v>
      </c>
      <c r="U476">
        <f t="shared" si="55"/>
        <v>2014</v>
      </c>
    </row>
    <row r="477" spans="1:21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9"/>
        <v>114</v>
      </c>
      <c r="P477" s="7">
        <f t="shared" si="50"/>
        <v>39.962085308056871</v>
      </c>
      <c r="Q477" t="str">
        <f t="shared" si="51"/>
        <v>publishing</v>
      </c>
      <c r="R477" t="str">
        <f t="shared" si="52"/>
        <v>translations</v>
      </c>
      <c r="S477" s="11">
        <f t="shared" si="53"/>
        <v>41450.208333333336</v>
      </c>
      <c r="T477" s="11">
        <f t="shared" si="54"/>
        <v>25569.000138888889</v>
      </c>
      <c r="U477">
        <f t="shared" si="55"/>
        <v>2013</v>
      </c>
    </row>
    <row r="478" spans="1:21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9"/>
        <v>30</v>
      </c>
      <c r="P478" s="7">
        <f t="shared" si="50"/>
        <v>51.001785714285717</v>
      </c>
      <c r="Q478" t="str">
        <f t="shared" si="51"/>
        <v>publishing</v>
      </c>
      <c r="R478" t="str">
        <f t="shared" si="52"/>
        <v>fiction</v>
      </c>
      <c r="S478" s="11">
        <f t="shared" si="53"/>
        <v>43322.208333333328</v>
      </c>
      <c r="T478" s="11">
        <f t="shared" si="54"/>
        <v>25569.000138888889</v>
      </c>
      <c r="U478">
        <f t="shared" si="55"/>
        <v>2018</v>
      </c>
    </row>
    <row r="479" spans="1:21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9"/>
        <v>54</v>
      </c>
      <c r="P479" s="7">
        <f t="shared" si="50"/>
        <v>40.823008849557525</v>
      </c>
      <c r="Q479" t="str">
        <f t="shared" si="51"/>
        <v>film &amp; video</v>
      </c>
      <c r="R479" t="str">
        <f t="shared" si="52"/>
        <v>science fiction</v>
      </c>
      <c r="S479" s="11">
        <f t="shared" si="53"/>
        <v>40720.208333333336</v>
      </c>
      <c r="T479" s="11">
        <f t="shared" si="54"/>
        <v>25569.000138888889</v>
      </c>
      <c r="U479">
        <f t="shared" si="55"/>
        <v>2011</v>
      </c>
    </row>
    <row r="480" spans="1:2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9"/>
        <v>236</v>
      </c>
      <c r="P480" s="7">
        <f t="shared" si="50"/>
        <v>58.999637155297535</v>
      </c>
      <c r="Q480" t="str">
        <f t="shared" si="51"/>
        <v>technology</v>
      </c>
      <c r="R480" t="str">
        <f t="shared" si="52"/>
        <v>wearables</v>
      </c>
      <c r="S480" s="11">
        <f t="shared" si="53"/>
        <v>42072.208333333328</v>
      </c>
      <c r="T480" s="11">
        <f t="shared" si="54"/>
        <v>25569.000138888889</v>
      </c>
      <c r="U480">
        <f t="shared" si="55"/>
        <v>2015</v>
      </c>
    </row>
    <row r="481" spans="1:2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9"/>
        <v>513</v>
      </c>
      <c r="P481" s="7">
        <f t="shared" si="50"/>
        <v>71.156069364161851</v>
      </c>
      <c r="Q481" t="str">
        <f t="shared" si="51"/>
        <v>food</v>
      </c>
      <c r="R481" t="str">
        <f t="shared" si="52"/>
        <v>food trucks</v>
      </c>
      <c r="S481" s="11">
        <f t="shared" si="53"/>
        <v>42945.208333333328</v>
      </c>
      <c r="T481" s="11">
        <f t="shared" si="54"/>
        <v>25569.000138888889</v>
      </c>
      <c r="U481">
        <f t="shared" si="55"/>
        <v>2017</v>
      </c>
    </row>
    <row r="482" spans="1:2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9"/>
        <v>101</v>
      </c>
      <c r="P482" s="7">
        <f t="shared" si="50"/>
        <v>99.494252873563212</v>
      </c>
      <c r="Q482" t="str">
        <f t="shared" si="51"/>
        <v>photography</v>
      </c>
      <c r="R482" t="str">
        <f t="shared" si="52"/>
        <v>photography books</v>
      </c>
      <c r="S482" s="11">
        <f t="shared" si="53"/>
        <v>40248.25</v>
      </c>
      <c r="T482" s="11">
        <f t="shared" si="54"/>
        <v>25569.000138888889</v>
      </c>
      <c r="U482">
        <f t="shared" si="55"/>
        <v>2010</v>
      </c>
    </row>
    <row r="483" spans="1:21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9"/>
        <v>81</v>
      </c>
      <c r="P483" s="7">
        <f t="shared" si="50"/>
        <v>103.98634590377114</v>
      </c>
      <c r="Q483" t="str">
        <f t="shared" si="51"/>
        <v>theater</v>
      </c>
      <c r="R483" t="str">
        <f t="shared" si="52"/>
        <v>plays</v>
      </c>
      <c r="S483" s="11">
        <f t="shared" si="53"/>
        <v>41913.208333333336</v>
      </c>
      <c r="T483" s="11">
        <f t="shared" si="54"/>
        <v>25569.000138888889</v>
      </c>
      <c r="U483">
        <f t="shared" si="55"/>
        <v>2014</v>
      </c>
    </row>
    <row r="484" spans="1:21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9"/>
        <v>16</v>
      </c>
      <c r="P484" s="7">
        <f t="shared" si="50"/>
        <v>76.555555555555557</v>
      </c>
      <c r="Q484" t="str">
        <f t="shared" si="51"/>
        <v>publishing</v>
      </c>
      <c r="R484" t="str">
        <f t="shared" si="52"/>
        <v>fiction</v>
      </c>
      <c r="S484" s="11">
        <f t="shared" si="53"/>
        <v>40963.25</v>
      </c>
      <c r="T484" s="11">
        <f t="shared" si="54"/>
        <v>25569.000138888889</v>
      </c>
      <c r="U484">
        <f t="shared" si="55"/>
        <v>2012</v>
      </c>
    </row>
    <row r="485" spans="1:21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9"/>
        <v>53</v>
      </c>
      <c r="P485" s="7">
        <f t="shared" si="50"/>
        <v>87.068592057761734</v>
      </c>
      <c r="Q485" t="str">
        <f t="shared" si="51"/>
        <v>theater</v>
      </c>
      <c r="R485" t="str">
        <f t="shared" si="52"/>
        <v>plays</v>
      </c>
      <c r="S485" s="11">
        <f t="shared" si="53"/>
        <v>43811.25</v>
      </c>
      <c r="T485" s="11">
        <f t="shared" si="54"/>
        <v>25569.000138888889</v>
      </c>
      <c r="U485">
        <f t="shared" si="55"/>
        <v>2019</v>
      </c>
    </row>
    <row r="486" spans="1:2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9"/>
        <v>260</v>
      </c>
      <c r="P486" s="7">
        <f t="shared" si="50"/>
        <v>48.99554707379135</v>
      </c>
      <c r="Q486" t="str">
        <f t="shared" si="51"/>
        <v>food</v>
      </c>
      <c r="R486" t="str">
        <f t="shared" si="52"/>
        <v>food trucks</v>
      </c>
      <c r="S486" s="11">
        <f t="shared" si="53"/>
        <v>41855.208333333336</v>
      </c>
      <c r="T486" s="11">
        <f t="shared" si="54"/>
        <v>25569.000138888889</v>
      </c>
      <c r="U486">
        <f t="shared" si="55"/>
        <v>2014</v>
      </c>
    </row>
    <row r="487" spans="1:21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9"/>
        <v>31</v>
      </c>
      <c r="P487" s="7">
        <f t="shared" si="50"/>
        <v>42.969135802469133</v>
      </c>
      <c r="Q487" t="str">
        <f t="shared" si="51"/>
        <v>theater</v>
      </c>
      <c r="R487" t="str">
        <f t="shared" si="52"/>
        <v>plays</v>
      </c>
      <c r="S487" s="11">
        <f t="shared" si="53"/>
        <v>43626.208333333328</v>
      </c>
      <c r="T487" s="11">
        <f t="shared" si="54"/>
        <v>25569.000138888889</v>
      </c>
      <c r="U487">
        <f t="shared" si="55"/>
        <v>2019</v>
      </c>
    </row>
    <row r="488" spans="1:21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9"/>
        <v>14</v>
      </c>
      <c r="P488" s="7">
        <f t="shared" si="50"/>
        <v>33.428571428571431</v>
      </c>
      <c r="Q488" t="str">
        <f t="shared" si="51"/>
        <v>publishing</v>
      </c>
      <c r="R488" t="str">
        <f t="shared" si="52"/>
        <v>translations</v>
      </c>
      <c r="S488" s="11">
        <f t="shared" si="53"/>
        <v>43168.25</v>
      </c>
      <c r="T488" s="11">
        <f t="shared" si="54"/>
        <v>25569.000138888889</v>
      </c>
      <c r="U488">
        <f t="shared" si="55"/>
        <v>2018</v>
      </c>
    </row>
    <row r="489" spans="1:2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9"/>
        <v>179</v>
      </c>
      <c r="P489" s="7">
        <f t="shared" si="50"/>
        <v>83.982949701619773</v>
      </c>
      <c r="Q489" t="str">
        <f t="shared" si="51"/>
        <v>theater</v>
      </c>
      <c r="R489" t="str">
        <f t="shared" si="52"/>
        <v>plays</v>
      </c>
      <c r="S489" s="11">
        <f t="shared" si="53"/>
        <v>42845.208333333328</v>
      </c>
      <c r="T489" s="11">
        <f t="shared" si="54"/>
        <v>25569.000138888889</v>
      </c>
      <c r="U489">
        <f t="shared" si="55"/>
        <v>2017</v>
      </c>
    </row>
    <row r="490" spans="1:2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9"/>
        <v>220</v>
      </c>
      <c r="P490" s="7">
        <f t="shared" si="50"/>
        <v>101.41739130434783</v>
      </c>
      <c r="Q490" t="str">
        <f t="shared" si="51"/>
        <v>theater</v>
      </c>
      <c r="R490" t="str">
        <f t="shared" si="52"/>
        <v>plays</v>
      </c>
      <c r="S490" s="11">
        <f t="shared" si="53"/>
        <v>42403.25</v>
      </c>
      <c r="T490" s="11">
        <f t="shared" si="54"/>
        <v>25569.000138888889</v>
      </c>
      <c r="U490">
        <f t="shared" si="55"/>
        <v>2016</v>
      </c>
    </row>
    <row r="491" spans="1:2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9"/>
        <v>102</v>
      </c>
      <c r="P491" s="7">
        <f t="shared" si="50"/>
        <v>109.87058823529412</v>
      </c>
      <c r="Q491" t="str">
        <f t="shared" si="51"/>
        <v>technology</v>
      </c>
      <c r="R491" t="str">
        <f t="shared" si="52"/>
        <v>wearables</v>
      </c>
      <c r="S491" s="11">
        <f t="shared" si="53"/>
        <v>40406.208333333336</v>
      </c>
      <c r="T491" s="11">
        <f t="shared" si="54"/>
        <v>25569.000138888889</v>
      </c>
      <c r="U491">
        <f t="shared" si="55"/>
        <v>2010</v>
      </c>
    </row>
    <row r="492" spans="1:21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9"/>
        <v>192</v>
      </c>
      <c r="P492" s="7">
        <f t="shared" si="50"/>
        <v>31.916666666666668</v>
      </c>
      <c r="Q492" t="str">
        <f t="shared" si="51"/>
        <v>journalism</v>
      </c>
      <c r="R492" t="str">
        <f t="shared" si="52"/>
        <v>audio</v>
      </c>
      <c r="S492" s="11">
        <f t="shared" si="53"/>
        <v>43786.25</v>
      </c>
      <c r="T492" s="11">
        <f t="shared" si="54"/>
        <v>25569.000138888889</v>
      </c>
      <c r="U492">
        <f t="shared" si="55"/>
        <v>2019</v>
      </c>
    </row>
    <row r="493" spans="1:21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9"/>
        <v>305</v>
      </c>
      <c r="P493" s="7">
        <f t="shared" si="50"/>
        <v>70.993450675399103</v>
      </c>
      <c r="Q493" t="str">
        <f t="shared" si="51"/>
        <v>food</v>
      </c>
      <c r="R493" t="str">
        <f t="shared" si="52"/>
        <v>food trucks</v>
      </c>
      <c r="S493" s="11">
        <f t="shared" si="53"/>
        <v>41456.208333333336</v>
      </c>
      <c r="T493" s="11">
        <f t="shared" si="54"/>
        <v>25569.000138888889</v>
      </c>
      <c r="U493">
        <f t="shared" si="55"/>
        <v>2013</v>
      </c>
    </row>
    <row r="494" spans="1:2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9"/>
        <v>24</v>
      </c>
      <c r="P494" s="7">
        <f t="shared" si="50"/>
        <v>77.026890756302521</v>
      </c>
      <c r="Q494" t="str">
        <f t="shared" si="51"/>
        <v>film &amp; video</v>
      </c>
      <c r="R494" t="str">
        <f t="shared" si="52"/>
        <v>shorts</v>
      </c>
      <c r="S494" s="11">
        <f t="shared" si="53"/>
        <v>40336.208333333336</v>
      </c>
      <c r="T494" s="11">
        <f t="shared" si="54"/>
        <v>25569.000138888889</v>
      </c>
      <c r="U494">
        <f t="shared" si="55"/>
        <v>2010</v>
      </c>
    </row>
    <row r="495" spans="1:2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9"/>
        <v>724</v>
      </c>
      <c r="P495" s="7">
        <f t="shared" si="50"/>
        <v>101.78125</v>
      </c>
      <c r="Q495" t="str">
        <f t="shared" si="51"/>
        <v>photography</v>
      </c>
      <c r="R495" t="str">
        <f t="shared" si="52"/>
        <v>photography books</v>
      </c>
      <c r="S495" s="11">
        <f t="shared" si="53"/>
        <v>43645.208333333328</v>
      </c>
      <c r="T495" s="11">
        <f t="shared" si="54"/>
        <v>25569.000138888889</v>
      </c>
      <c r="U495">
        <f t="shared" si="55"/>
        <v>2019</v>
      </c>
    </row>
    <row r="496" spans="1:21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9"/>
        <v>547</v>
      </c>
      <c r="P496" s="7">
        <f t="shared" si="50"/>
        <v>51.059701492537314</v>
      </c>
      <c r="Q496" t="str">
        <f t="shared" si="51"/>
        <v>technology</v>
      </c>
      <c r="R496" t="str">
        <f t="shared" si="52"/>
        <v>wearables</v>
      </c>
      <c r="S496" s="11">
        <f t="shared" si="53"/>
        <v>40990.208333333336</v>
      </c>
      <c r="T496" s="11">
        <f t="shared" si="54"/>
        <v>25569.000138888889</v>
      </c>
      <c r="U496">
        <f t="shared" si="55"/>
        <v>2012</v>
      </c>
    </row>
    <row r="497" spans="1:2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9"/>
        <v>415</v>
      </c>
      <c r="P497" s="7">
        <f t="shared" si="50"/>
        <v>68.02051282051282</v>
      </c>
      <c r="Q497" t="str">
        <f t="shared" si="51"/>
        <v>theater</v>
      </c>
      <c r="R497" t="str">
        <f t="shared" si="52"/>
        <v>plays</v>
      </c>
      <c r="S497" s="11">
        <f t="shared" si="53"/>
        <v>41800.208333333336</v>
      </c>
      <c r="T497" s="11">
        <f t="shared" si="54"/>
        <v>25569.000138888889</v>
      </c>
      <c r="U497">
        <f t="shared" si="55"/>
        <v>2014</v>
      </c>
    </row>
    <row r="498" spans="1:21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9"/>
        <v>1</v>
      </c>
      <c r="P498" s="7">
        <f t="shared" si="50"/>
        <v>30.87037037037037</v>
      </c>
      <c r="Q498" t="str">
        <f t="shared" si="51"/>
        <v>film &amp; video</v>
      </c>
      <c r="R498" t="str">
        <f t="shared" si="52"/>
        <v>animation</v>
      </c>
      <c r="S498" s="11">
        <f t="shared" si="53"/>
        <v>42876.208333333328</v>
      </c>
      <c r="T498" s="11">
        <f t="shared" si="54"/>
        <v>25569.000138888889</v>
      </c>
      <c r="U498">
        <f t="shared" si="55"/>
        <v>2017</v>
      </c>
    </row>
    <row r="499" spans="1:21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9"/>
        <v>34</v>
      </c>
      <c r="P499" s="7">
        <f t="shared" si="50"/>
        <v>27.908333333333335</v>
      </c>
      <c r="Q499" t="str">
        <f t="shared" si="51"/>
        <v>technology</v>
      </c>
      <c r="R499" t="str">
        <f t="shared" si="52"/>
        <v>wearables</v>
      </c>
      <c r="S499" s="11">
        <f t="shared" si="53"/>
        <v>42724.25</v>
      </c>
      <c r="T499" s="11">
        <f t="shared" si="54"/>
        <v>25569.000138888889</v>
      </c>
      <c r="U499">
        <f t="shared" si="55"/>
        <v>2016</v>
      </c>
    </row>
    <row r="500" spans="1:21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9"/>
        <v>24</v>
      </c>
      <c r="P500" s="7">
        <f t="shared" si="50"/>
        <v>79.994818652849744</v>
      </c>
      <c r="Q500" t="str">
        <f t="shared" si="51"/>
        <v>technology</v>
      </c>
      <c r="R500" t="str">
        <f t="shared" si="52"/>
        <v>web</v>
      </c>
      <c r="S500" s="11">
        <f t="shared" si="53"/>
        <v>42005.25</v>
      </c>
      <c r="T500" s="11">
        <f t="shared" si="54"/>
        <v>25569.000138888889</v>
      </c>
      <c r="U500">
        <f t="shared" si="55"/>
        <v>2015</v>
      </c>
    </row>
    <row r="501" spans="1:21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9"/>
        <v>48</v>
      </c>
      <c r="P501" s="7">
        <f t="shared" si="50"/>
        <v>38.003378378378379</v>
      </c>
      <c r="Q501" t="str">
        <f t="shared" si="51"/>
        <v>film &amp; video</v>
      </c>
      <c r="R501" t="str">
        <f t="shared" si="52"/>
        <v>documentary</v>
      </c>
      <c r="S501" s="11">
        <f t="shared" si="53"/>
        <v>42444.208333333328</v>
      </c>
      <c r="T501" s="11">
        <f t="shared" si="54"/>
        <v>25569.000138888889</v>
      </c>
      <c r="U501">
        <f t="shared" si="55"/>
        <v>2016</v>
      </c>
    </row>
    <row r="502" spans="1:21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9"/>
        <v>0</v>
      </c>
      <c r="P502" s="7" t="e">
        <f t="shared" si="50"/>
        <v>#DIV/0!</v>
      </c>
      <c r="Q502" t="str">
        <f t="shared" si="51"/>
        <v>theater</v>
      </c>
      <c r="R502" t="str">
        <f t="shared" si="52"/>
        <v>plays</v>
      </c>
      <c r="S502" s="11">
        <f t="shared" si="53"/>
        <v>41395.208333333336</v>
      </c>
      <c r="T502" s="11">
        <f t="shared" si="54"/>
        <v>25569.000138888889</v>
      </c>
      <c r="U502">
        <f t="shared" si="55"/>
        <v>2013</v>
      </c>
    </row>
    <row r="503" spans="1:21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9"/>
        <v>70</v>
      </c>
      <c r="P503" s="7">
        <f t="shared" si="50"/>
        <v>59.990534521158132</v>
      </c>
      <c r="Q503" t="str">
        <f t="shared" si="51"/>
        <v>film &amp; video</v>
      </c>
      <c r="R503" t="str">
        <f t="shared" si="52"/>
        <v>documentary</v>
      </c>
      <c r="S503" s="11">
        <f t="shared" si="53"/>
        <v>41345.208333333336</v>
      </c>
      <c r="T503" s="11">
        <f t="shared" si="54"/>
        <v>25569.000138888889</v>
      </c>
      <c r="U503">
        <f t="shared" si="55"/>
        <v>2013</v>
      </c>
    </row>
    <row r="504" spans="1:2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9"/>
        <v>530</v>
      </c>
      <c r="P504" s="7">
        <f t="shared" si="50"/>
        <v>37.037634408602152</v>
      </c>
      <c r="Q504" t="str">
        <f t="shared" si="51"/>
        <v>games</v>
      </c>
      <c r="R504" t="str">
        <f t="shared" si="52"/>
        <v>video games</v>
      </c>
      <c r="S504" s="11">
        <f t="shared" si="53"/>
        <v>41117.208333333336</v>
      </c>
      <c r="T504" s="11">
        <f t="shared" si="54"/>
        <v>25569.000138888889</v>
      </c>
      <c r="U504">
        <f t="shared" si="55"/>
        <v>2012</v>
      </c>
    </row>
    <row r="505" spans="1:21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9"/>
        <v>180</v>
      </c>
      <c r="P505" s="7">
        <f t="shared" si="50"/>
        <v>99.963043478260872</v>
      </c>
      <c r="Q505" t="str">
        <f t="shared" si="51"/>
        <v>film &amp; video</v>
      </c>
      <c r="R505" t="str">
        <f t="shared" si="52"/>
        <v>drama</v>
      </c>
      <c r="S505" s="11">
        <f t="shared" si="53"/>
        <v>42186.208333333328</v>
      </c>
      <c r="T505" s="11">
        <f t="shared" si="54"/>
        <v>25569.000138888889</v>
      </c>
      <c r="U505">
        <f t="shared" si="55"/>
        <v>2015</v>
      </c>
    </row>
    <row r="506" spans="1:21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9"/>
        <v>92</v>
      </c>
      <c r="P506" s="7">
        <f t="shared" si="50"/>
        <v>111.6774193548387</v>
      </c>
      <c r="Q506" t="str">
        <f t="shared" si="51"/>
        <v>music</v>
      </c>
      <c r="R506" t="str">
        <f t="shared" si="52"/>
        <v>rock</v>
      </c>
      <c r="S506" s="11">
        <f t="shared" si="53"/>
        <v>42142.208333333328</v>
      </c>
      <c r="T506" s="11">
        <f t="shared" si="54"/>
        <v>25569.000138888889</v>
      </c>
      <c r="U506">
        <f t="shared" si="55"/>
        <v>2015</v>
      </c>
    </row>
    <row r="507" spans="1:21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9"/>
        <v>14</v>
      </c>
      <c r="P507" s="7">
        <f t="shared" si="50"/>
        <v>36.014409221902014</v>
      </c>
      <c r="Q507" t="str">
        <f t="shared" si="51"/>
        <v>publishing</v>
      </c>
      <c r="R507" t="str">
        <f t="shared" si="52"/>
        <v>radio &amp; podcasts</v>
      </c>
      <c r="S507" s="11">
        <f t="shared" si="53"/>
        <v>41341.25</v>
      </c>
      <c r="T507" s="11">
        <f t="shared" si="54"/>
        <v>25569.000138888889</v>
      </c>
      <c r="U507">
        <f t="shared" si="55"/>
        <v>2013</v>
      </c>
    </row>
    <row r="508" spans="1:2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9"/>
        <v>927</v>
      </c>
      <c r="P508" s="7">
        <f t="shared" si="50"/>
        <v>66.010284810126578</v>
      </c>
      <c r="Q508" t="str">
        <f t="shared" si="51"/>
        <v>theater</v>
      </c>
      <c r="R508" t="str">
        <f t="shared" si="52"/>
        <v>plays</v>
      </c>
      <c r="S508" s="11">
        <f t="shared" si="53"/>
        <v>43062.25</v>
      </c>
      <c r="T508" s="11">
        <f t="shared" si="54"/>
        <v>25569.000138888889</v>
      </c>
      <c r="U508">
        <f t="shared" si="55"/>
        <v>2017</v>
      </c>
    </row>
    <row r="509" spans="1:21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9"/>
        <v>40</v>
      </c>
      <c r="P509" s="7">
        <f t="shared" si="50"/>
        <v>44.05263157894737</v>
      </c>
      <c r="Q509" t="str">
        <f t="shared" si="51"/>
        <v>technology</v>
      </c>
      <c r="R509" t="str">
        <f t="shared" si="52"/>
        <v>web</v>
      </c>
      <c r="S509" s="11">
        <f t="shared" si="53"/>
        <v>41373.208333333336</v>
      </c>
      <c r="T509" s="11">
        <f t="shared" si="54"/>
        <v>25569.000138888889</v>
      </c>
      <c r="U509">
        <f t="shared" si="55"/>
        <v>2013</v>
      </c>
    </row>
    <row r="510" spans="1:2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9"/>
        <v>112</v>
      </c>
      <c r="P510" s="7">
        <f t="shared" si="50"/>
        <v>52.999726551818434</v>
      </c>
      <c r="Q510" t="str">
        <f t="shared" si="51"/>
        <v>theater</v>
      </c>
      <c r="R510" t="str">
        <f t="shared" si="52"/>
        <v>plays</v>
      </c>
      <c r="S510" s="11">
        <f t="shared" si="53"/>
        <v>43310.208333333328</v>
      </c>
      <c r="T510" s="11">
        <f t="shared" si="54"/>
        <v>25569.000138888889</v>
      </c>
      <c r="U510">
        <f t="shared" si="55"/>
        <v>2018</v>
      </c>
    </row>
    <row r="511" spans="1:21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9"/>
        <v>71</v>
      </c>
      <c r="P511" s="7">
        <f t="shared" si="50"/>
        <v>95</v>
      </c>
      <c r="Q511" t="str">
        <f t="shared" si="51"/>
        <v>theater</v>
      </c>
      <c r="R511" t="str">
        <f t="shared" si="52"/>
        <v>plays</v>
      </c>
      <c r="S511" s="11">
        <f t="shared" si="53"/>
        <v>41034.208333333336</v>
      </c>
      <c r="T511" s="11">
        <f t="shared" si="54"/>
        <v>25569.000138888889</v>
      </c>
      <c r="U511">
        <f t="shared" si="55"/>
        <v>2012</v>
      </c>
    </row>
    <row r="512" spans="1:2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9"/>
        <v>119</v>
      </c>
      <c r="P512" s="7">
        <f t="shared" si="50"/>
        <v>70.908396946564892</v>
      </c>
      <c r="Q512" t="str">
        <f t="shared" si="51"/>
        <v>film &amp; video</v>
      </c>
      <c r="R512" t="str">
        <f t="shared" si="52"/>
        <v>drama</v>
      </c>
      <c r="S512" s="11">
        <f t="shared" si="53"/>
        <v>43251.208333333328</v>
      </c>
      <c r="T512" s="11">
        <f t="shared" si="54"/>
        <v>25569.000138888889</v>
      </c>
      <c r="U512">
        <f t="shared" si="55"/>
        <v>2018</v>
      </c>
    </row>
    <row r="513" spans="1:21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9"/>
        <v>24</v>
      </c>
      <c r="P513" s="7">
        <f t="shared" si="50"/>
        <v>98.060773480662988</v>
      </c>
      <c r="Q513" t="str">
        <f t="shared" si="51"/>
        <v>theater</v>
      </c>
      <c r="R513" t="str">
        <f t="shared" si="52"/>
        <v>plays</v>
      </c>
      <c r="S513" s="11">
        <f t="shared" si="53"/>
        <v>43671.208333333328</v>
      </c>
      <c r="T513" s="11">
        <f t="shared" si="54"/>
        <v>25569.000138888889</v>
      </c>
      <c r="U513">
        <f t="shared" si="55"/>
        <v>2019</v>
      </c>
    </row>
    <row r="514" spans="1:2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ref="O514:O577" si="56">ROUND(E514/D514*100,0)</f>
        <v>139</v>
      </c>
      <c r="P514" s="7">
        <f t="shared" si="50"/>
        <v>53.046025104602514</v>
      </c>
      <c r="Q514" t="str">
        <f t="shared" si="51"/>
        <v>games</v>
      </c>
      <c r="R514" t="str">
        <f t="shared" si="52"/>
        <v>video games</v>
      </c>
      <c r="S514" s="11">
        <f t="shared" si="53"/>
        <v>41825.208333333336</v>
      </c>
      <c r="T514" s="11">
        <f t="shared" si="54"/>
        <v>25569.000138888889</v>
      </c>
      <c r="U514">
        <f t="shared" si="55"/>
        <v>2014</v>
      </c>
    </row>
    <row r="515" spans="1:2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56"/>
        <v>39</v>
      </c>
      <c r="P515" s="7">
        <f t="shared" ref="P515:P578" si="57">E515/G515</f>
        <v>93.142857142857139</v>
      </c>
      <c r="Q515" t="str">
        <f t="shared" ref="Q515:Q578" si="58">LEFT(N515,SEARCH("/",N515)-1)</f>
        <v>film &amp; video</v>
      </c>
      <c r="R515" t="str">
        <f t="shared" ref="R515:R578" si="59">RIGHT(N515, LEN(N515)-SEARCH("/",N515))</f>
        <v>television</v>
      </c>
      <c r="S515" s="11">
        <f t="shared" ref="S515:S578" si="60">(((J515/60)/60/24)+DATE(1970,1,1))</f>
        <v>40430.208333333336</v>
      </c>
      <c r="T515" s="11">
        <f t="shared" ref="T515:T578" si="61">(((12/60)/60)/24+DATE(1970,1,1))</f>
        <v>25569.000138888889</v>
      </c>
      <c r="U515">
        <f t="shared" ref="U515:U578" si="62">YEAR(S515)</f>
        <v>2010</v>
      </c>
    </row>
    <row r="516" spans="1:2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56"/>
        <v>22</v>
      </c>
      <c r="P516" s="7">
        <f t="shared" si="57"/>
        <v>58.945075757575758</v>
      </c>
      <c r="Q516" t="str">
        <f t="shared" si="58"/>
        <v>music</v>
      </c>
      <c r="R516" t="str">
        <f t="shared" si="59"/>
        <v>rock</v>
      </c>
      <c r="S516" s="11">
        <f t="shared" si="60"/>
        <v>41614.25</v>
      </c>
      <c r="T516" s="11">
        <f t="shared" si="61"/>
        <v>25569.000138888889</v>
      </c>
      <c r="U516">
        <f t="shared" si="62"/>
        <v>2013</v>
      </c>
    </row>
    <row r="517" spans="1:21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56"/>
        <v>56</v>
      </c>
      <c r="P517" s="7">
        <f t="shared" si="57"/>
        <v>36.067669172932334</v>
      </c>
      <c r="Q517" t="str">
        <f t="shared" si="58"/>
        <v>theater</v>
      </c>
      <c r="R517" t="str">
        <f t="shared" si="59"/>
        <v>plays</v>
      </c>
      <c r="S517" s="11">
        <f t="shared" si="60"/>
        <v>40900.25</v>
      </c>
      <c r="T517" s="11">
        <f t="shared" si="61"/>
        <v>25569.000138888889</v>
      </c>
      <c r="U517">
        <f t="shared" si="62"/>
        <v>2011</v>
      </c>
    </row>
    <row r="518" spans="1:21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56"/>
        <v>43</v>
      </c>
      <c r="P518" s="7">
        <f t="shared" si="57"/>
        <v>63.030732860520096</v>
      </c>
      <c r="Q518" t="str">
        <f t="shared" si="58"/>
        <v>publishing</v>
      </c>
      <c r="R518" t="str">
        <f t="shared" si="59"/>
        <v>nonfiction</v>
      </c>
      <c r="S518" s="11">
        <f t="shared" si="60"/>
        <v>40396.208333333336</v>
      </c>
      <c r="T518" s="11">
        <f t="shared" si="61"/>
        <v>25569.000138888889</v>
      </c>
      <c r="U518">
        <f t="shared" si="62"/>
        <v>2010</v>
      </c>
    </row>
    <row r="519" spans="1:2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56"/>
        <v>112</v>
      </c>
      <c r="P519" s="7">
        <f t="shared" si="57"/>
        <v>84.717948717948715</v>
      </c>
      <c r="Q519" t="str">
        <f t="shared" si="58"/>
        <v>food</v>
      </c>
      <c r="R519" t="str">
        <f t="shared" si="59"/>
        <v>food trucks</v>
      </c>
      <c r="S519" s="11">
        <f t="shared" si="60"/>
        <v>42860.208333333328</v>
      </c>
      <c r="T519" s="11">
        <f t="shared" si="61"/>
        <v>25569.000138888889</v>
      </c>
      <c r="U519">
        <f t="shared" si="62"/>
        <v>2017</v>
      </c>
    </row>
    <row r="520" spans="1:21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56"/>
        <v>7</v>
      </c>
      <c r="P520" s="7">
        <f t="shared" si="57"/>
        <v>62.2</v>
      </c>
      <c r="Q520" t="str">
        <f t="shared" si="58"/>
        <v>film &amp; video</v>
      </c>
      <c r="R520" t="str">
        <f t="shared" si="59"/>
        <v>animation</v>
      </c>
      <c r="S520" s="11">
        <f t="shared" si="60"/>
        <v>43154.25</v>
      </c>
      <c r="T520" s="11">
        <f t="shared" si="61"/>
        <v>25569.000138888889</v>
      </c>
      <c r="U520">
        <f t="shared" si="62"/>
        <v>2018</v>
      </c>
    </row>
    <row r="521" spans="1:2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56"/>
        <v>102</v>
      </c>
      <c r="P521" s="7">
        <f t="shared" si="57"/>
        <v>101.97518330513255</v>
      </c>
      <c r="Q521" t="str">
        <f t="shared" si="58"/>
        <v>music</v>
      </c>
      <c r="R521" t="str">
        <f t="shared" si="59"/>
        <v>rock</v>
      </c>
      <c r="S521" s="11">
        <f t="shared" si="60"/>
        <v>42012.25</v>
      </c>
      <c r="T521" s="11">
        <f t="shared" si="61"/>
        <v>25569.000138888889</v>
      </c>
      <c r="U521">
        <f t="shared" si="62"/>
        <v>2015</v>
      </c>
    </row>
    <row r="522" spans="1:2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56"/>
        <v>426</v>
      </c>
      <c r="P522" s="7">
        <f t="shared" si="57"/>
        <v>106.4375</v>
      </c>
      <c r="Q522" t="str">
        <f t="shared" si="58"/>
        <v>theater</v>
      </c>
      <c r="R522" t="str">
        <f t="shared" si="59"/>
        <v>plays</v>
      </c>
      <c r="S522" s="11">
        <f t="shared" si="60"/>
        <v>43574.208333333328</v>
      </c>
      <c r="T522" s="11">
        <f t="shared" si="61"/>
        <v>25569.000138888889</v>
      </c>
      <c r="U522">
        <f t="shared" si="62"/>
        <v>2019</v>
      </c>
    </row>
    <row r="523" spans="1:2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56"/>
        <v>146</v>
      </c>
      <c r="P523" s="7">
        <f t="shared" si="57"/>
        <v>29.975609756097562</v>
      </c>
      <c r="Q523" t="str">
        <f t="shared" si="58"/>
        <v>film &amp; video</v>
      </c>
      <c r="R523" t="str">
        <f t="shared" si="59"/>
        <v>drama</v>
      </c>
      <c r="S523" s="11">
        <f t="shared" si="60"/>
        <v>42605.208333333328</v>
      </c>
      <c r="T523" s="11">
        <f t="shared" si="61"/>
        <v>25569.000138888889</v>
      </c>
      <c r="U523">
        <f t="shared" si="62"/>
        <v>2016</v>
      </c>
    </row>
    <row r="524" spans="1:21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56"/>
        <v>32</v>
      </c>
      <c r="P524" s="7">
        <f t="shared" si="57"/>
        <v>85.806282722513089</v>
      </c>
      <c r="Q524" t="str">
        <f t="shared" si="58"/>
        <v>film &amp; video</v>
      </c>
      <c r="R524" t="str">
        <f t="shared" si="59"/>
        <v>shorts</v>
      </c>
      <c r="S524" s="11">
        <f t="shared" si="60"/>
        <v>41093.208333333336</v>
      </c>
      <c r="T524" s="11">
        <f t="shared" si="61"/>
        <v>25569.000138888889</v>
      </c>
      <c r="U524">
        <f t="shared" si="62"/>
        <v>2012</v>
      </c>
    </row>
    <row r="525" spans="1:2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56"/>
        <v>700</v>
      </c>
      <c r="P525" s="7">
        <f t="shared" si="57"/>
        <v>70.82022471910112</v>
      </c>
      <c r="Q525" t="str">
        <f t="shared" si="58"/>
        <v>film &amp; video</v>
      </c>
      <c r="R525" t="str">
        <f t="shared" si="59"/>
        <v>shorts</v>
      </c>
      <c r="S525" s="11">
        <f t="shared" si="60"/>
        <v>40241.25</v>
      </c>
      <c r="T525" s="11">
        <f t="shared" si="61"/>
        <v>25569.000138888889</v>
      </c>
      <c r="U525">
        <f t="shared" si="62"/>
        <v>2010</v>
      </c>
    </row>
    <row r="526" spans="1:21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56"/>
        <v>84</v>
      </c>
      <c r="P526" s="7">
        <f t="shared" si="57"/>
        <v>40.998484082870135</v>
      </c>
      <c r="Q526" t="str">
        <f t="shared" si="58"/>
        <v>theater</v>
      </c>
      <c r="R526" t="str">
        <f t="shared" si="59"/>
        <v>plays</v>
      </c>
      <c r="S526" s="11">
        <f t="shared" si="60"/>
        <v>40294.208333333336</v>
      </c>
      <c r="T526" s="11">
        <f t="shared" si="61"/>
        <v>25569.000138888889</v>
      </c>
      <c r="U526">
        <f t="shared" si="62"/>
        <v>2010</v>
      </c>
    </row>
    <row r="527" spans="1:21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56"/>
        <v>84</v>
      </c>
      <c r="P527" s="7">
        <f t="shared" si="57"/>
        <v>28.063492063492063</v>
      </c>
      <c r="Q527" t="str">
        <f t="shared" si="58"/>
        <v>technology</v>
      </c>
      <c r="R527" t="str">
        <f t="shared" si="59"/>
        <v>wearables</v>
      </c>
      <c r="S527" s="11">
        <f t="shared" si="60"/>
        <v>40505.25</v>
      </c>
      <c r="T527" s="11">
        <f t="shared" si="61"/>
        <v>25569.000138888889</v>
      </c>
      <c r="U527">
        <f t="shared" si="62"/>
        <v>2010</v>
      </c>
    </row>
    <row r="528" spans="1:21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56"/>
        <v>156</v>
      </c>
      <c r="P528" s="7">
        <f t="shared" si="57"/>
        <v>88.054421768707485</v>
      </c>
      <c r="Q528" t="str">
        <f t="shared" si="58"/>
        <v>theater</v>
      </c>
      <c r="R528" t="str">
        <f t="shared" si="59"/>
        <v>plays</v>
      </c>
      <c r="S528" s="11">
        <f t="shared" si="60"/>
        <v>42364.25</v>
      </c>
      <c r="T528" s="11">
        <f t="shared" si="61"/>
        <v>25569.000138888889</v>
      </c>
      <c r="U528">
        <f t="shared" si="62"/>
        <v>2015</v>
      </c>
    </row>
    <row r="529" spans="1:21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56"/>
        <v>100</v>
      </c>
      <c r="P529" s="7">
        <f t="shared" si="57"/>
        <v>31</v>
      </c>
      <c r="Q529" t="str">
        <f t="shared" si="58"/>
        <v>film &amp; video</v>
      </c>
      <c r="R529" t="str">
        <f t="shared" si="59"/>
        <v>animation</v>
      </c>
      <c r="S529" s="11">
        <f t="shared" si="60"/>
        <v>42405.25</v>
      </c>
      <c r="T529" s="11">
        <f t="shared" si="61"/>
        <v>25569.000138888889</v>
      </c>
      <c r="U529">
        <f t="shared" si="62"/>
        <v>2016</v>
      </c>
    </row>
    <row r="530" spans="1:21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56"/>
        <v>80</v>
      </c>
      <c r="P530" s="7">
        <f t="shared" si="57"/>
        <v>90.337500000000006</v>
      </c>
      <c r="Q530" t="str">
        <f t="shared" si="58"/>
        <v>music</v>
      </c>
      <c r="R530" t="str">
        <f t="shared" si="59"/>
        <v>indie rock</v>
      </c>
      <c r="S530" s="11">
        <f t="shared" si="60"/>
        <v>41601.25</v>
      </c>
      <c r="T530" s="11">
        <f t="shared" si="61"/>
        <v>25569.000138888889</v>
      </c>
      <c r="U530">
        <f t="shared" si="62"/>
        <v>2013</v>
      </c>
    </row>
    <row r="531" spans="1:21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56"/>
        <v>11</v>
      </c>
      <c r="P531" s="7">
        <f t="shared" si="57"/>
        <v>63.777777777777779</v>
      </c>
      <c r="Q531" t="str">
        <f t="shared" si="58"/>
        <v>games</v>
      </c>
      <c r="R531" t="str">
        <f t="shared" si="59"/>
        <v>video games</v>
      </c>
      <c r="S531" s="11">
        <f t="shared" si="60"/>
        <v>41769.208333333336</v>
      </c>
      <c r="T531" s="11">
        <f t="shared" si="61"/>
        <v>25569.000138888889</v>
      </c>
      <c r="U531">
        <f t="shared" si="62"/>
        <v>2014</v>
      </c>
    </row>
    <row r="532" spans="1:21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56"/>
        <v>92</v>
      </c>
      <c r="P532" s="7">
        <f t="shared" si="57"/>
        <v>53.995515695067262</v>
      </c>
      <c r="Q532" t="str">
        <f t="shared" si="58"/>
        <v>publishing</v>
      </c>
      <c r="R532" t="str">
        <f t="shared" si="59"/>
        <v>fiction</v>
      </c>
      <c r="S532" s="11">
        <f t="shared" si="60"/>
        <v>40421.208333333336</v>
      </c>
      <c r="T532" s="11">
        <f t="shared" si="61"/>
        <v>25569.000138888889</v>
      </c>
      <c r="U532">
        <f t="shared" si="62"/>
        <v>2010</v>
      </c>
    </row>
    <row r="533" spans="1:21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56"/>
        <v>96</v>
      </c>
      <c r="P533" s="7">
        <f t="shared" si="57"/>
        <v>48.993956043956047</v>
      </c>
      <c r="Q533" t="str">
        <f t="shared" si="58"/>
        <v>games</v>
      </c>
      <c r="R533" t="str">
        <f t="shared" si="59"/>
        <v>video games</v>
      </c>
      <c r="S533" s="11">
        <f t="shared" si="60"/>
        <v>41589.25</v>
      </c>
      <c r="T533" s="11">
        <f t="shared" si="61"/>
        <v>25569.000138888889</v>
      </c>
      <c r="U533">
        <f t="shared" si="62"/>
        <v>2013</v>
      </c>
    </row>
    <row r="534" spans="1:2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56"/>
        <v>503</v>
      </c>
      <c r="P534" s="7">
        <f t="shared" si="57"/>
        <v>63.857142857142854</v>
      </c>
      <c r="Q534" t="str">
        <f t="shared" si="58"/>
        <v>theater</v>
      </c>
      <c r="R534" t="str">
        <f t="shared" si="59"/>
        <v>plays</v>
      </c>
      <c r="S534" s="11">
        <f t="shared" si="60"/>
        <v>43125.25</v>
      </c>
      <c r="T534" s="11">
        <f t="shared" si="61"/>
        <v>25569.000138888889</v>
      </c>
      <c r="U534">
        <f t="shared" si="62"/>
        <v>2018</v>
      </c>
    </row>
    <row r="535" spans="1:2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56"/>
        <v>159</v>
      </c>
      <c r="P535" s="7">
        <f t="shared" si="57"/>
        <v>82.996393146979258</v>
      </c>
      <c r="Q535" t="str">
        <f t="shared" si="58"/>
        <v>music</v>
      </c>
      <c r="R535" t="str">
        <f t="shared" si="59"/>
        <v>indie rock</v>
      </c>
      <c r="S535" s="11">
        <f t="shared" si="60"/>
        <v>41479.208333333336</v>
      </c>
      <c r="T535" s="11">
        <f t="shared" si="61"/>
        <v>25569.000138888889</v>
      </c>
      <c r="U535">
        <f t="shared" si="62"/>
        <v>2013</v>
      </c>
    </row>
    <row r="536" spans="1:21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56"/>
        <v>15</v>
      </c>
      <c r="P536" s="7">
        <f t="shared" si="57"/>
        <v>55.08230452674897</v>
      </c>
      <c r="Q536" t="str">
        <f t="shared" si="58"/>
        <v>film &amp; video</v>
      </c>
      <c r="R536" t="str">
        <f t="shared" si="59"/>
        <v>drama</v>
      </c>
      <c r="S536" s="11">
        <f t="shared" si="60"/>
        <v>43329.208333333328</v>
      </c>
      <c r="T536" s="11">
        <f t="shared" si="61"/>
        <v>25569.000138888889</v>
      </c>
      <c r="U536">
        <f t="shared" si="62"/>
        <v>2018</v>
      </c>
    </row>
    <row r="537" spans="1:2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56"/>
        <v>482</v>
      </c>
      <c r="P537" s="7">
        <f t="shared" si="57"/>
        <v>62.044554455445542</v>
      </c>
      <c r="Q537" t="str">
        <f t="shared" si="58"/>
        <v>theater</v>
      </c>
      <c r="R537" t="str">
        <f t="shared" si="59"/>
        <v>plays</v>
      </c>
      <c r="S537" s="11">
        <f t="shared" si="60"/>
        <v>43259.208333333328</v>
      </c>
      <c r="T537" s="11">
        <f t="shared" si="61"/>
        <v>25569.000138888889</v>
      </c>
      <c r="U537">
        <f t="shared" si="62"/>
        <v>2018</v>
      </c>
    </row>
    <row r="538" spans="1:2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56"/>
        <v>150</v>
      </c>
      <c r="P538" s="7">
        <f t="shared" si="57"/>
        <v>104.97857142857143</v>
      </c>
      <c r="Q538" t="str">
        <f t="shared" si="58"/>
        <v>publishing</v>
      </c>
      <c r="R538" t="str">
        <f t="shared" si="59"/>
        <v>fiction</v>
      </c>
      <c r="S538" s="11">
        <f t="shared" si="60"/>
        <v>40414.208333333336</v>
      </c>
      <c r="T538" s="11">
        <f t="shared" si="61"/>
        <v>25569.000138888889</v>
      </c>
      <c r="U538">
        <f t="shared" si="62"/>
        <v>2010</v>
      </c>
    </row>
    <row r="539" spans="1:2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56"/>
        <v>117</v>
      </c>
      <c r="P539" s="7">
        <f t="shared" si="57"/>
        <v>94.044676806083643</v>
      </c>
      <c r="Q539" t="str">
        <f t="shared" si="58"/>
        <v>film &amp; video</v>
      </c>
      <c r="R539" t="str">
        <f t="shared" si="59"/>
        <v>documentary</v>
      </c>
      <c r="S539" s="11">
        <f t="shared" si="60"/>
        <v>43342.208333333328</v>
      </c>
      <c r="T539" s="11">
        <f t="shared" si="61"/>
        <v>25569.000138888889</v>
      </c>
      <c r="U539">
        <f t="shared" si="62"/>
        <v>2018</v>
      </c>
    </row>
    <row r="540" spans="1:21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56"/>
        <v>38</v>
      </c>
      <c r="P540" s="7">
        <f t="shared" si="57"/>
        <v>44.007716049382715</v>
      </c>
      <c r="Q540" t="str">
        <f t="shared" si="58"/>
        <v>games</v>
      </c>
      <c r="R540" t="str">
        <f t="shared" si="59"/>
        <v>mobile games</v>
      </c>
      <c r="S540" s="11">
        <f t="shared" si="60"/>
        <v>41539.208333333336</v>
      </c>
      <c r="T540" s="11">
        <f t="shared" si="61"/>
        <v>25569.000138888889</v>
      </c>
      <c r="U540">
        <f t="shared" si="62"/>
        <v>2013</v>
      </c>
    </row>
    <row r="541" spans="1:21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56"/>
        <v>73</v>
      </c>
      <c r="P541" s="7">
        <f t="shared" si="57"/>
        <v>92.467532467532465</v>
      </c>
      <c r="Q541" t="str">
        <f t="shared" si="58"/>
        <v>food</v>
      </c>
      <c r="R541" t="str">
        <f t="shared" si="59"/>
        <v>food trucks</v>
      </c>
      <c r="S541" s="11">
        <f t="shared" si="60"/>
        <v>43647.208333333328</v>
      </c>
      <c r="T541" s="11">
        <f t="shared" si="61"/>
        <v>25569.000138888889</v>
      </c>
      <c r="U541">
        <f t="shared" si="62"/>
        <v>2019</v>
      </c>
    </row>
    <row r="542" spans="1:2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56"/>
        <v>266</v>
      </c>
      <c r="P542" s="7">
        <f t="shared" si="57"/>
        <v>57.072874493927124</v>
      </c>
      <c r="Q542" t="str">
        <f t="shared" si="58"/>
        <v>photography</v>
      </c>
      <c r="R542" t="str">
        <f t="shared" si="59"/>
        <v>photography books</v>
      </c>
      <c r="S542" s="11">
        <f t="shared" si="60"/>
        <v>43225.208333333328</v>
      </c>
      <c r="T542" s="11">
        <f t="shared" si="61"/>
        <v>25569.000138888889</v>
      </c>
      <c r="U542">
        <f t="shared" si="62"/>
        <v>2018</v>
      </c>
    </row>
    <row r="543" spans="1:21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56"/>
        <v>24</v>
      </c>
      <c r="P543" s="7">
        <f t="shared" si="57"/>
        <v>109.07848101265823</v>
      </c>
      <c r="Q543" t="str">
        <f t="shared" si="58"/>
        <v>games</v>
      </c>
      <c r="R543" t="str">
        <f t="shared" si="59"/>
        <v>mobile games</v>
      </c>
      <c r="S543" s="11">
        <f t="shared" si="60"/>
        <v>42165.208333333328</v>
      </c>
      <c r="T543" s="11">
        <f t="shared" si="61"/>
        <v>25569.000138888889</v>
      </c>
      <c r="U543">
        <f t="shared" si="62"/>
        <v>2015</v>
      </c>
    </row>
    <row r="544" spans="1:21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56"/>
        <v>3</v>
      </c>
      <c r="P544" s="7">
        <f t="shared" si="57"/>
        <v>39.387755102040813</v>
      </c>
      <c r="Q544" t="str">
        <f t="shared" si="58"/>
        <v>music</v>
      </c>
      <c r="R544" t="str">
        <f t="shared" si="59"/>
        <v>indie rock</v>
      </c>
      <c r="S544" s="11">
        <f t="shared" si="60"/>
        <v>42391.25</v>
      </c>
      <c r="T544" s="11">
        <f t="shared" si="61"/>
        <v>25569.000138888889</v>
      </c>
      <c r="U544">
        <f t="shared" si="62"/>
        <v>2016</v>
      </c>
    </row>
    <row r="545" spans="1:21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56"/>
        <v>16</v>
      </c>
      <c r="P545" s="7">
        <f t="shared" si="57"/>
        <v>77.022222222222226</v>
      </c>
      <c r="Q545" t="str">
        <f t="shared" si="58"/>
        <v>games</v>
      </c>
      <c r="R545" t="str">
        <f t="shared" si="59"/>
        <v>video games</v>
      </c>
      <c r="S545" s="11">
        <f t="shared" si="60"/>
        <v>41528.208333333336</v>
      </c>
      <c r="T545" s="11">
        <f t="shared" si="61"/>
        <v>25569.000138888889</v>
      </c>
      <c r="U545">
        <f t="shared" si="62"/>
        <v>2013</v>
      </c>
    </row>
    <row r="546" spans="1:21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56"/>
        <v>277</v>
      </c>
      <c r="P546" s="7">
        <f t="shared" si="57"/>
        <v>92.166666666666671</v>
      </c>
      <c r="Q546" t="str">
        <f t="shared" si="58"/>
        <v>music</v>
      </c>
      <c r="R546" t="str">
        <f t="shared" si="59"/>
        <v>rock</v>
      </c>
      <c r="S546" s="11">
        <f t="shared" si="60"/>
        <v>42377.25</v>
      </c>
      <c r="T546" s="11">
        <f t="shared" si="61"/>
        <v>25569.000138888889</v>
      </c>
      <c r="U546">
        <f t="shared" si="62"/>
        <v>2016</v>
      </c>
    </row>
    <row r="547" spans="1:21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56"/>
        <v>89</v>
      </c>
      <c r="P547" s="7">
        <f t="shared" si="57"/>
        <v>61.007063197026021</v>
      </c>
      <c r="Q547" t="str">
        <f t="shared" si="58"/>
        <v>theater</v>
      </c>
      <c r="R547" t="str">
        <f t="shared" si="59"/>
        <v>plays</v>
      </c>
      <c r="S547" s="11">
        <f t="shared" si="60"/>
        <v>43824.25</v>
      </c>
      <c r="T547" s="11">
        <f t="shared" si="61"/>
        <v>25569.000138888889</v>
      </c>
      <c r="U547">
        <f t="shared" si="62"/>
        <v>2019</v>
      </c>
    </row>
    <row r="548" spans="1:21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56"/>
        <v>164</v>
      </c>
      <c r="P548" s="7">
        <f t="shared" si="57"/>
        <v>78.068181818181813</v>
      </c>
      <c r="Q548" t="str">
        <f t="shared" si="58"/>
        <v>theater</v>
      </c>
      <c r="R548" t="str">
        <f t="shared" si="59"/>
        <v>plays</v>
      </c>
      <c r="S548" s="11">
        <f t="shared" si="60"/>
        <v>43360.208333333328</v>
      </c>
      <c r="T548" s="11">
        <f t="shared" si="61"/>
        <v>25569.000138888889</v>
      </c>
      <c r="U548">
        <f t="shared" si="62"/>
        <v>2018</v>
      </c>
    </row>
    <row r="549" spans="1:2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56"/>
        <v>969</v>
      </c>
      <c r="P549" s="7">
        <f t="shared" si="57"/>
        <v>80.75</v>
      </c>
      <c r="Q549" t="str">
        <f t="shared" si="58"/>
        <v>film &amp; video</v>
      </c>
      <c r="R549" t="str">
        <f t="shared" si="59"/>
        <v>drama</v>
      </c>
      <c r="S549" s="11">
        <f t="shared" si="60"/>
        <v>42029.25</v>
      </c>
      <c r="T549" s="11">
        <f t="shared" si="61"/>
        <v>25569.000138888889</v>
      </c>
      <c r="U549">
        <f t="shared" si="62"/>
        <v>2015</v>
      </c>
    </row>
    <row r="550" spans="1:2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56"/>
        <v>271</v>
      </c>
      <c r="P550" s="7">
        <f t="shared" si="57"/>
        <v>59.991289782244557</v>
      </c>
      <c r="Q550" t="str">
        <f t="shared" si="58"/>
        <v>theater</v>
      </c>
      <c r="R550" t="str">
        <f t="shared" si="59"/>
        <v>plays</v>
      </c>
      <c r="S550" s="11">
        <f t="shared" si="60"/>
        <v>42461.208333333328</v>
      </c>
      <c r="T550" s="11">
        <f t="shared" si="61"/>
        <v>25569.000138888889</v>
      </c>
      <c r="U550">
        <f t="shared" si="62"/>
        <v>2016</v>
      </c>
    </row>
    <row r="551" spans="1:21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56"/>
        <v>284</v>
      </c>
      <c r="P551" s="7">
        <f t="shared" si="57"/>
        <v>110.03018372703411</v>
      </c>
      <c r="Q551" t="str">
        <f t="shared" si="58"/>
        <v>technology</v>
      </c>
      <c r="R551" t="str">
        <f t="shared" si="59"/>
        <v>wearables</v>
      </c>
      <c r="S551" s="11">
        <f t="shared" si="60"/>
        <v>41422.208333333336</v>
      </c>
      <c r="T551" s="11">
        <f t="shared" si="61"/>
        <v>25569.000138888889</v>
      </c>
      <c r="U551">
        <f t="shared" si="62"/>
        <v>2013</v>
      </c>
    </row>
    <row r="552" spans="1:21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56"/>
        <v>4</v>
      </c>
      <c r="P552" s="7">
        <f t="shared" si="57"/>
        <v>4</v>
      </c>
      <c r="Q552" t="str">
        <f t="shared" si="58"/>
        <v>music</v>
      </c>
      <c r="R552" t="str">
        <f t="shared" si="59"/>
        <v>indie rock</v>
      </c>
      <c r="S552" s="11">
        <f t="shared" si="60"/>
        <v>40968.25</v>
      </c>
      <c r="T552" s="11">
        <f t="shared" si="61"/>
        <v>25569.000138888889</v>
      </c>
      <c r="U552">
        <f t="shared" si="62"/>
        <v>2012</v>
      </c>
    </row>
    <row r="553" spans="1:21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56"/>
        <v>59</v>
      </c>
      <c r="P553" s="7">
        <f t="shared" si="57"/>
        <v>37.99856063332134</v>
      </c>
      <c r="Q553" t="str">
        <f t="shared" si="58"/>
        <v>technology</v>
      </c>
      <c r="R553" t="str">
        <f t="shared" si="59"/>
        <v>web</v>
      </c>
      <c r="S553" s="11">
        <f t="shared" si="60"/>
        <v>41993.25</v>
      </c>
      <c r="T553" s="11">
        <f t="shared" si="61"/>
        <v>25569.000138888889</v>
      </c>
      <c r="U553">
        <f t="shared" si="62"/>
        <v>2014</v>
      </c>
    </row>
    <row r="554" spans="1:21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56"/>
        <v>99</v>
      </c>
      <c r="P554" s="7">
        <f t="shared" si="57"/>
        <v>96.369565217391298</v>
      </c>
      <c r="Q554" t="str">
        <f t="shared" si="58"/>
        <v>theater</v>
      </c>
      <c r="R554" t="str">
        <f t="shared" si="59"/>
        <v>plays</v>
      </c>
      <c r="S554" s="11">
        <f t="shared" si="60"/>
        <v>42700.25</v>
      </c>
      <c r="T554" s="11">
        <f t="shared" si="61"/>
        <v>25569.000138888889</v>
      </c>
      <c r="U554">
        <f t="shared" si="62"/>
        <v>2016</v>
      </c>
    </row>
    <row r="555" spans="1:21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56"/>
        <v>44</v>
      </c>
      <c r="P555" s="7">
        <f t="shared" si="57"/>
        <v>72.978599221789878</v>
      </c>
      <c r="Q555" t="str">
        <f t="shared" si="58"/>
        <v>music</v>
      </c>
      <c r="R555" t="str">
        <f t="shared" si="59"/>
        <v>rock</v>
      </c>
      <c r="S555" s="11">
        <f t="shared" si="60"/>
        <v>40545.25</v>
      </c>
      <c r="T555" s="11">
        <f t="shared" si="61"/>
        <v>25569.000138888889</v>
      </c>
      <c r="U555">
        <f t="shared" si="62"/>
        <v>2011</v>
      </c>
    </row>
    <row r="556" spans="1:21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56"/>
        <v>152</v>
      </c>
      <c r="P556" s="7">
        <f t="shared" si="57"/>
        <v>26.007220216606498</v>
      </c>
      <c r="Q556" t="str">
        <f t="shared" si="58"/>
        <v>music</v>
      </c>
      <c r="R556" t="str">
        <f t="shared" si="59"/>
        <v>indie rock</v>
      </c>
      <c r="S556" s="11">
        <f t="shared" si="60"/>
        <v>42723.25</v>
      </c>
      <c r="T556" s="11">
        <f t="shared" si="61"/>
        <v>25569.000138888889</v>
      </c>
      <c r="U556">
        <f t="shared" si="62"/>
        <v>2016</v>
      </c>
    </row>
    <row r="557" spans="1:2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56"/>
        <v>224</v>
      </c>
      <c r="P557" s="7">
        <f t="shared" si="57"/>
        <v>104.36296296296297</v>
      </c>
      <c r="Q557" t="str">
        <f t="shared" si="58"/>
        <v>music</v>
      </c>
      <c r="R557" t="str">
        <f t="shared" si="59"/>
        <v>rock</v>
      </c>
      <c r="S557" s="11">
        <f t="shared" si="60"/>
        <v>41731.208333333336</v>
      </c>
      <c r="T557" s="11">
        <f t="shared" si="61"/>
        <v>25569.000138888889</v>
      </c>
      <c r="U557">
        <f t="shared" si="62"/>
        <v>2014</v>
      </c>
    </row>
    <row r="558" spans="1:2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56"/>
        <v>240</v>
      </c>
      <c r="P558" s="7">
        <f t="shared" si="57"/>
        <v>102.18852459016394</v>
      </c>
      <c r="Q558" t="str">
        <f t="shared" si="58"/>
        <v>publishing</v>
      </c>
      <c r="R558" t="str">
        <f t="shared" si="59"/>
        <v>translations</v>
      </c>
      <c r="S558" s="11">
        <f t="shared" si="60"/>
        <v>40792.208333333336</v>
      </c>
      <c r="T558" s="11">
        <f t="shared" si="61"/>
        <v>25569.000138888889</v>
      </c>
      <c r="U558">
        <f t="shared" si="62"/>
        <v>2011</v>
      </c>
    </row>
    <row r="559" spans="1:2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56"/>
        <v>199</v>
      </c>
      <c r="P559" s="7">
        <f t="shared" si="57"/>
        <v>54.117647058823529</v>
      </c>
      <c r="Q559" t="str">
        <f t="shared" si="58"/>
        <v>film &amp; video</v>
      </c>
      <c r="R559" t="str">
        <f t="shared" si="59"/>
        <v>science fiction</v>
      </c>
      <c r="S559" s="11">
        <f t="shared" si="60"/>
        <v>42279.208333333328</v>
      </c>
      <c r="T559" s="11">
        <f t="shared" si="61"/>
        <v>25569.000138888889</v>
      </c>
      <c r="U559">
        <f t="shared" si="62"/>
        <v>2015</v>
      </c>
    </row>
    <row r="560" spans="1:2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56"/>
        <v>137</v>
      </c>
      <c r="P560" s="7">
        <f t="shared" si="57"/>
        <v>63.222222222222221</v>
      </c>
      <c r="Q560" t="str">
        <f t="shared" si="58"/>
        <v>theater</v>
      </c>
      <c r="R560" t="str">
        <f t="shared" si="59"/>
        <v>plays</v>
      </c>
      <c r="S560" s="11">
        <f t="shared" si="60"/>
        <v>42424.25</v>
      </c>
      <c r="T560" s="11">
        <f t="shared" si="61"/>
        <v>25569.000138888889</v>
      </c>
      <c r="U560">
        <f t="shared" si="62"/>
        <v>2016</v>
      </c>
    </row>
    <row r="561" spans="1:2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56"/>
        <v>101</v>
      </c>
      <c r="P561" s="7">
        <f t="shared" si="57"/>
        <v>104.03228962818004</v>
      </c>
      <c r="Q561" t="str">
        <f t="shared" si="58"/>
        <v>theater</v>
      </c>
      <c r="R561" t="str">
        <f t="shared" si="59"/>
        <v>plays</v>
      </c>
      <c r="S561" s="11">
        <f t="shared" si="60"/>
        <v>42584.208333333328</v>
      </c>
      <c r="T561" s="11">
        <f t="shared" si="61"/>
        <v>25569.000138888889</v>
      </c>
      <c r="U561">
        <f t="shared" si="62"/>
        <v>2016</v>
      </c>
    </row>
    <row r="562" spans="1:2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56"/>
        <v>794</v>
      </c>
      <c r="P562" s="7">
        <f t="shared" si="57"/>
        <v>49.994334277620396</v>
      </c>
      <c r="Q562" t="str">
        <f t="shared" si="58"/>
        <v>film &amp; video</v>
      </c>
      <c r="R562" t="str">
        <f t="shared" si="59"/>
        <v>animation</v>
      </c>
      <c r="S562" s="11">
        <f t="shared" si="60"/>
        <v>40865.25</v>
      </c>
      <c r="T562" s="11">
        <f t="shared" si="61"/>
        <v>25569.000138888889</v>
      </c>
      <c r="U562">
        <f t="shared" si="62"/>
        <v>2011</v>
      </c>
    </row>
    <row r="563" spans="1:2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56"/>
        <v>370</v>
      </c>
      <c r="P563" s="7">
        <f t="shared" si="57"/>
        <v>56.015151515151516</v>
      </c>
      <c r="Q563" t="str">
        <f t="shared" si="58"/>
        <v>theater</v>
      </c>
      <c r="R563" t="str">
        <f t="shared" si="59"/>
        <v>plays</v>
      </c>
      <c r="S563" s="11">
        <f t="shared" si="60"/>
        <v>40833.208333333336</v>
      </c>
      <c r="T563" s="11">
        <f t="shared" si="61"/>
        <v>25569.000138888889</v>
      </c>
      <c r="U563">
        <f t="shared" si="62"/>
        <v>2011</v>
      </c>
    </row>
    <row r="564" spans="1:21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56"/>
        <v>13</v>
      </c>
      <c r="P564" s="7">
        <f t="shared" si="57"/>
        <v>48.807692307692307</v>
      </c>
      <c r="Q564" t="str">
        <f t="shared" si="58"/>
        <v>music</v>
      </c>
      <c r="R564" t="str">
        <f t="shared" si="59"/>
        <v>rock</v>
      </c>
      <c r="S564" s="11">
        <f t="shared" si="60"/>
        <v>43536.208333333328</v>
      </c>
      <c r="T564" s="11">
        <f t="shared" si="61"/>
        <v>25569.000138888889</v>
      </c>
      <c r="U564">
        <f t="shared" si="62"/>
        <v>2019</v>
      </c>
    </row>
    <row r="565" spans="1:2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56"/>
        <v>138</v>
      </c>
      <c r="P565" s="7">
        <f t="shared" si="57"/>
        <v>60.082352941176474</v>
      </c>
      <c r="Q565" t="str">
        <f t="shared" si="58"/>
        <v>film &amp; video</v>
      </c>
      <c r="R565" t="str">
        <f t="shared" si="59"/>
        <v>documentary</v>
      </c>
      <c r="S565" s="11">
        <f t="shared" si="60"/>
        <v>43417.25</v>
      </c>
      <c r="T565" s="11">
        <f t="shared" si="61"/>
        <v>25569.000138888889</v>
      </c>
      <c r="U565">
        <f t="shared" si="62"/>
        <v>2018</v>
      </c>
    </row>
    <row r="566" spans="1:21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56"/>
        <v>84</v>
      </c>
      <c r="P566" s="7">
        <f t="shared" si="57"/>
        <v>78.990502793296088</v>
      </c>
      <c r="Q566" t="str">
        <f t="shared" si="58"/>
        <v>theater</v>
      </c>
      <c r="R566" t="str">
        <f t="shared" si="59"/>
        <v>plays</v>
      </c>
      <c r="S566" s="11">
        <f t="shared" si="60"/>
        <v>42078.208333333328</v>
      </c>
      <c r="T566" s="11">
        <f t="shared" si="61"/>
        <v>25569.000138888889</v>
      </c>
      <c r="U566">
        <f t="shared" si="62"/>
        <v>2015</v>
      </c>
    </row>
    <row r="567" spans="1:2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56"/>
        <v>205</v>
      </c>
      <c r="P567" s="7">
        <f t="shared" si="57"/>
        <v>53.99499443826474</v>
      </c>
      <c r="Q567" t="str">
        <f t="shared" si="58"/>
        <v>theater</v>
      </c>
      <c r="R567" t="str">
        <f t="shared" si="59"/>
        <v>plays</v>
      </c>
      <c r="S567" s="11">
        <f t="shared" si="60"/>
        <v>40862.25</v>
      </c>
      <c r="T567" s="11">
        <f t="shared" si="61"/>
        <v>25569.000138888889</v>
      </c>
      <c r="U567">
        <f t="shared" si="62"/>
        <v>2011</v>
      </c>
    </row>
    <row r="568" spans="1:21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56"/>
        <v>44</v>
      </c>
      <c r="P568" s="7">
        <f t="shared" si="57"/>
        <v>111.45945945945945</v>
      </c>
      <c r="Q568" t="str">
        <f t="shared" si="58"/>
        <v>music</v>
      </c>
      <c r="R568" t="str">
        <f t="shared" si="59"/>
        <v>electric music</v>
      </c>
      <c r="S568" s="11">
        <f t="shared" si="60"/>
        <v>42424.25</v>
      </c>
      <c r="T568" s="11">
        <f t="shared" si="61"/>
        <v>25569.000138888889</v>
      </c>
      <c r="U568">
        <f t="shared" si="62"/>
        <v>2016</v>
      </c>
    </row>
    <row r="569" spans="1:21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56"/>
        <v>219</v>
      </c>
      <c r="P569" s="7">
        <f t="shared" si="57"/>
        <v>60.922131147540981</v>
      </c>
      <c r="Q569" t="str">
        <f t="shared" si="58"/>
        <v>music</v>
      </c>
      <c r="R569" t="str">
        <f t="shared" si="59"/>
        <v>rock</v>
      </c>
      <c r="S569" s="11">
        <f t="shared" si="60"/>
        <v>41830.208333333336</v>
      </c>
      <c r="T569" s="11">
        <f t="shared" si="61"/>
        <v>25569.000138888889</v>
      </c>
      <c r="U569">
        <f t="shared" si="62"/>
        <v>2014</v>
      </c>
    </row>
    <row r="570" spans="1:2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56"/>
        <v>186</v>
      </c>
      <c r="P570" s="7">
        <f t="shared" si="57"/>
        <v>26.0015444015444</v>
      </c>
      <c r="Q570" t="str">
        <f t="shared" si="58"/>
        <v>theater</v>
      </c>
      <c r="R570" t="str">
        <f t="shared" si="59"/>
        <v>plays</v>
      </c>
      <c r="S570" s="11">
        <f t="shared" si="60"/>
        <v>40374.208333333336</v>
      </c>
      <c r="T570" s="11">
        <f t="shared" si="61"/>
        <v>25569.000138888889</v>
      </c>
      <c r="U570">
        <f t="shared" si="62"/>
        <v>2010</v>
      </c>
    </row>
    <row r="571" spans="1:2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56"/>
        <v>237</v>
      </c>
      <c r="P571" s="7">
        <f t="shared" si="57"/>
        <v>80.993208828522924</v>
      </c>
      <c r="Q571" t="str">
        <f t="shared" si="58"/>
        <v>film &amp; video</v>
      </c>
      <c r="R571" t="str">
        <f t="shared" si="59"/>
        <v>animation</v>
      </c>
      <c r="S571" s="11">
        <f t="shared" si="60"/>
        <v>40554.25</v>
      </c>
      <c r="T571" s="11">
        <f t="shared" si="61"/>
        <v>25569.000138888889</v>
      </c>
      <c r="U571">
        <f t="shared" si="62"/>
        <v>2011</v>
      </c>
    </row>
    <row r="572" spans="1:2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56"/>
        <v>306</v>
      </c>
      <c r="P572" s="7">
        <f t="shared" si="57"/>
        <v>34.995963302752294</v>
      </c>
      <c r="Q572" t="str">
        <f t="shared" si="58"/>
        <v>music</v>
      </c>
      <c r="R572" t="str">
        <f t="shared" si="59"/>
        <v>rock</v>
      </c>
      <c r="S572" s="11">
        <f t="shared" si="60"/>
        <v>41993.25</v>
      </c>
      <c r="T572" s="11">
        <f t="shared" si="61"/>
        <v>25569.000138888889</v>
      </c>
      <c r="U572">
        <f t="shared" si="62"/>
        <v>2014</v>
      </c>
    </row>
    <row r="573" spans="1:21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56"/>
        <v>94</v>
      </c>
      <c r="P573" s="7">
        <f t="shared" si="57"/>
        <v>94.142857142857139</v>
      </c>
      <c r="Q573" t="str">
        <f t="shared" si="58"/>
        <v>film &amp; video</v>
      </c>
      <c r="R573" t="str">
        <f t="shared" si="59"/>
        <v>shorts</v>
      </c>
      <c r="S573" s="11">
        <f t="shared" si="60"/>
        <v>42174.208333333328</v>
      </c>
      <c r="T573" s="11">
        <f t="shared" si="61"/>
        <v>25569.000138888889</v>
      </c>
      <c r="U573">
        <f t="shared" si="62"/>
        <v>2015</v>
      </c>
    </row>
    <row r="574" spans="1:2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56"/>
        <v>54</v>
      </c>
      <c r="P574" s="7">
        <f t="shared" si="57"/>
        <v>52.085106382978722</v>
      </c>
      <c r="Q574" t="str">
        <f t="shared" si="58"/>
        <v>music</v>
      </c>
      <c r="R574" t="str">
        <f t="shared" si="59"/>
        <v>rock</v>
      </c>
      <c r="S574" s="11">
        <f t="shared" si="60"/>
        <v>42275.208333333328</v>
      </c>
      <c r="T574" s="11">
        <f t="shared" si="61"/>
        <v>25569.000138888889</v>
      </c>
      <c r="U574">
        <f t="shared" si="62"/>
        <v>2015</v>
      </c>
    </row>
    <row r="575" spans="1:2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56"/>
        <v>112</v>
      </c>
      <c r="P575" s="7">
        <f t="shared" si="57"/>
        <v>24.986666666666668</v>
      </c>
      <c r="Q575" t="str">
        <f t="shared" si="58"/>
        <v>journalism</v>
      </c>
      <c r="R575" t="str">
        <f t="shared" si="59"/>
        <v>audio</v>
      </c>
      <c r="S575" s="11">
        <f t="shared" si="60"/>
        <v>41761.208333333336</v>
      </c>
      <c r="T575" s="11">
        <f t="shared" si="61"/>
        <v>25569.000138888889</v>
      </c>
      <c r="U575">
        <f t="shared" si="62"/>
        <v>2014</v>
      </c>
    </row>
    <row r="576" spans="1:2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56"/>
        <v>369</v>
      </c>
      <c r="P576" s="7">
        <f t="shared" si="57"/>
        <v>69.215277777777771</v>
      </c>
      <c r="Q576" t="str">
        <f t="shared" si="58"/>
        <v>food</v>
      </c>
      <c r="R576" t="str">
        <f t="shared" si="59"/>
        <v>food trucks</v>
      </c>
      <c r="S576" s="11">
        <f t="shared" si="60"/>
        <v>43806.25</v>
      </c>
      <c r="T576" s="11">
        <f t="shared" si="61"/>
        <v>25569.000138888889</v>
      </c>
      <c r="U576">
        <f t="shared" si="62"/>
        <v>2019</v>
      </c>
    </row>
    <row r="577" spans="1:21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56"/>
        <v>63</v>
      </c>
      <c r="P577" s="7">
        <f t="shared" si="57"/>
        <v>93.944444444444443</v>
      </c>
      <c r="Q577" t="str">
        <f t="shared" si="58"/>
        <v>theater</v>
      </c>
      <c r="R577" t="str">
        <f t="shared" si="59"/>
        <v>plays</v>
      </c>
      <c r="S577" s="11">
        <f t="shared" si="60"/>
        <v>41779.208333333336</v>
      </c>
      <c r="T577" s="11">
        <f t="shared" si="61"/>
        <v>25569.000138888889</v>
      </c>
      <c r="U577">
        <f t="shared" si="62"/>
        <v>2014</v>
      </c>
    </row>
    <row r="578" spans="1:21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ref="O578:O641" si="63">ROUND(E578/D578*100,0)</f>
        <v>65</v>
      </c>
      <c r="P578" s="7">
        <f t="shared" si="57"/>
        <v>98.40625</v>
      </c>
      <c r="Q578" t="str">
        <f t="shared" si="58"/>
        <v>theater</v>
      </c>
      <c r="R578" t="str">
        <f t="shared" si="59"/>
        <v>plays</v>
      </c>
      <c r="S578" s="11">
        <f t="shared" si="60"/>
        <v>43040.208333333328</v>
      </c>
      <c r="T578" s="11">
        <f t="shared" si="61"/>
        <v>25569.000138888889</v>
      </c>
      <c r="U578">
        <f t="shared" si="62"/>
        <v>2017</v>
      </c>
    </row>
    <row r="579" spans="1:2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63"/>
        <v>19</v>
      </c>
      <c r="P579" s="7">
        <f t="shared" ref="P579:P642" si="64">E579/G579</f>
        <v>41.783783783783782</v>
      </c>
      <c r="Q579" t="str">
        <f t="shared" ref="Q579:Q642" si="65">LEFT(N579,SEARCH("/",N579)-1)</f>
        <v>music</v>
      </c>
      <c r="R579" t="str">
        <f t="shared" ref="R579:R642" si="66">RIGHT(N579, LEN(N579)-SEARCH("/",N579))</f>
        <v>jazz</v>
      </c>
      <c r="S579" s="11">
        <f t="shared" ref="S579:S642" si="67">(((J579/60)/60/24)+DATE(1970,1,1))</f>
        <v>40613.25</v>
      </c>
      <c r="T579" s="11">
        <f t="shared" ref="T579:T642" si="68">(((12/60)/60)/24+DATE(1970,1,1))</f>
        <v>25569.000138888889</v>
      </c>
      <c r="U579">
        <f t="shared" ref="U579:U642" si="69">YEAR(S579)</f>
        <v>2011</v>
      </c>
    </row>
    <row r="580" spans="1:21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63"/>
        <v>17</v>
      </c>
      <c r="P580" s="7">
        <f t="shared" si="64"/>
        <v>65.991836734693877</v>
      </c>
      <c r="Q580" t="str">
        <f t="shared" si="65"/>
        <v>film &amp; video</v>
      </c>
      <c r="R580" t="str">
        <f t="shared" si="66"/>
        <v>science fiction</v>
      </c>
      <c r="S580" s="11">
        <f t="shared" si="67"/>
        <v>40878.25</v>
      </c>
      <c r="T580" s="11">
        <f t="shared" si="68"/>
        <v>25569.000138888889</v>
      </c>
      <c r="U580">
        <f t="shared" si="69"/>
        <v>2011</v>
      </c>
    </row>
    <row r="581" spans="1:2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63"/>
        <v>101</v>
      </c>
      <c r="P581" s="7">
        <f t="shared" si="64"/>
        <v>72.05747126436782</v>
      </c>
      <c r="Q581" t="str">
        <f t="shared" si="65"/>
        <v>music</v>
      </c>
      <c r="R581" t="str">
        <f t="shared" si="66"/>
        <v>jazz</v>
      </c>
      <c r="S581" s="11">
        <f t="shared" si="67"/>
        <v>40762.208333333336</v>
      </c>
      <c r="T581" s="11">
        <f t="shared" si="68"/>
        <v>25569.000138888889</v>
      </c>
      <c r="U581">
        <f t="shared" si="69"/>
        <v>2011</v>
      </c>
    </row>
    <row r="582" spans="1:2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63"/>
        <v>342</v>
      </c>
      <c r="P582" s="7">
        <f t="shared" si="64"/>
        <v>48.003209242618745</v>
      </c>
      <c r="Q582" t="str">
        <f t="shared" si="65"/>
        <v>theater</v>
      </c>
      <c r="R582" t="str">
        <f t="shared" si="66"/>
        <v>plays</v>
      </c>
      <c r="S582" s="11">
        <f t="shared" si="67"/>
        <v>41696.25</v>
      </c>
      <c r="T582" s="11">
        <f t="shared" si="68"/>
        <v>25569.000138888889</v>
      </c>
      <c r="U582">
        <f t="shared" si="69"/>
        <v>2014</v>
      </c>
    </row>
    <row r="583" spans="1:21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63"/>
        <v>64</v>
      </c>
      <c r="P583" s="7">
        <f t="shared" si="64"/>
        <v>54.098591549295776</v>
      </c>
      <c r="Q583" t="str">
        <f t="shared" si="65"/>
        <v>technology</v>
      </c>
      <c r="R583" t="str">
        <f t="shared" si="66"/>
        <v>web</v>
      </c>
      <c r="S583" s="11">
        <f t="shared" si="67"/>
        <v>40662.208333333336</v>
      </c>
      <c r="T583" s="11">
        <f t="shared" si="68"/>
        <v>25569.000138888889</v>
      </c>
      <c r="U583">
        <f t="shared" si="69"/>
        <v>2011</v>
      </c>
    </row>
    <row r="584" spans="1:21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63"/>
        <v>52</v>
      </c>
      <c r="P584" s="7">
        <f t="shared" si="64"/>
        <v>107.88095238095238</v>
      </c>
      <c r="Q584" t="str">
        <f t="shared" si="65"/>
        <v>games</v>
      </c>
      <c r="R584" t="str">
        <f t="shared" si="66"/>
        <v>video games</v>
      </c>
      <c r="S584" s="11">
        <f t="shared" si="67"/>
        <v>42165.208333333328</v>
      </c>
      <c r="T584" s="11">
        <f t="shared" si="68"/>
        <v>25569.000138888889</v>
      </c>
      <c r="U584">
        <f t="shared" si="69"/>
        <v>2015</v>
      </c>
    </row>
    <row r="585" spans="1:21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63"/>
        <v>322</v>
      </c>
      <c r="P585" s="7">
        <f t="shared" si="64"/>
        <v>67.034103410341032</v>
      </c>
      <c r="Q585" t="str">
        <f t="shared" si="65"/>
        <v>film &amp; video</v>
      </c>
      <c r="R585" t="str">
        <f t="shared" si="66"/>
        <v>documentary</v>
      </c>
      <c r="S585" s="11">
        <f t="shared" si="67"/>
        <v>40959.25</v>
      </c>
      <c r="T585" s="11">
        <f t="shared" si="68"/>
        <v>25569.000138888889</v>
      </c>
      <c r="U585">
        <f t="shared" si="69"/>
        <v>2012</v>
      </c>
    </row>
    <row r="586" spans="1:21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63"/>
        <v>120</v>
      </c>
      <c r="P586" s="7">
        <f t="shared" si="64"/>
        <v>64.01425914445133</v>
      </c>
      <c r="Q586" t="str">
        <f t="shared" si="65"/>
        <v>technology</v>
      </c>
      <c r="R586" t="str">
        <f t="shared" si="66"/>
        <v>web</v>
      </c>
      <c r="S586" s="11">
        <f t="shared" si="67"/>
        <v>41024.208333333336</v>
      </c>
      <c r="T586" s="11">
        <f t="shared" si="68"/>
        <v>25569.000138888889</v>
      </c>
      <c r="U586">
        <f t="shared" si="69"/>
        <v>2012</v>
      </c>
    </row>
    <row r="587" spans="1:2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63"/>
        <v>147</v>
      </c>
      <c r="P587" s="7">
        <f t="shared" si="64"/>
        <v>96.066176470588232</v>
      </c>
      <c r="Q587" t="str">
        <f t="shared" si="65"/>
        <v>publishing</v>
      </c>
      <c r="R587" t="str">
        <f t="shared" si="66"/>
        <v>translations</v>
      </c>
      <c r="S587" s="11">
        <f t="shared" si="67"/>
        <v>40255.208333333336</v>
      </c>
      <c r="T587" s="11">
        <f t="shared" si="68"/>
        <v>25569.000138888889</v>
      </c>
      <c r="U587">
        <f t="shared" si="69"/>
        <v>2010</v>
      </c>
    </row>
    <row r="588" spans="1:21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63"/>
        <v>951</v>
      </c>
      <c r="P588" s="7">
        <f t="shared" si="64"/>
        <v>51.184615384615384</v>
      </c>
      <c r="Q588" t="str">
        <f t="shared" si="65"/>
        <v>music</v>
      </c>
      <c r="R588" t="str">
        <f t="shared" si="66"/>
        <v>rock</v>
      </c>
      <c r="S588" s="11">
        <f t="shared" si="67"/>
        <v>40499.25</v>
      </c>
      <c r="T588" s="11">
        <f t="shared" si="68"/>
        <v>25569.000138888889</v>
      </c>
      <c r="U588">
        <f t="shared" si="69"/>
        <v>2010</v>
      </c>
    </row>
    <row r="589" spans="1:21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63"/>
        <v>73</v>
      </c>
      <c r="P589" s="7">
        <f t="shared" si="64"/>
        <v>43.92307692307692</v>
      </c>
      <c r="Q589" t="str">
        <f t="shared" si="65"/>
        <v>food</v>
      </c>
      <c r="R589" t="str">
        <f t="shared" si="66"/>
        <v>food trucks</v>
      </c>
      <c r="S589" s="11">
        <f t="shared" si="67"/>
        <v>43484.25</v>
      </c>
      <c r="T589" s="11">
        <f t="shared" si="68"/>
        <v>25569.000138888889</v>
      </c>
      <c r="U589">
        <f t="shared" si="69"/>
        <v>2019</v>
      </c>
    </row>
    <row r="590" spans="1:21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63"/>
        <v>79</v>
      </c>
      <c r="P590" s="7">
        <f t="shared" si="64"/>
        <v>91.021198830409361</v>
      </c>
      <c r="Q590" t="str">
        <f t="shared" si="65"/>
        <v>theater</v>
      </c>
      <c r="R590" t="str">
        <f t="shared" si="66"/>
        <v>plays</v>
      </c>
      <c r="S590" s="11">
        <f t="shared" si="67"/>
        <v>40262.208333333336</v>
      </c>
      <c r="T590" s="11">
        <f t="shared" si="68"/>
        <v>25569.000138888889</v>
      </c>
      <c r="U590">
        <f t="shared" si="69"/>
        <v>2010</v>
      </c>
    </row>
    <row r="591" spans="1:21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63"/>
        <v>65</v>
      </c>
      <c r="P591" s="7">
        <f t="shared" si="64"/>
        <v>50.127450980392155</v>
      </c>
      <c r="Q591" t="str">
        <f t="shared" si="65"/>
        <v>film &amp; video</v>
      </c>
      <c r="R591" t="str">
        <f t="shared" si="66"/>
        <v>documentary</v>
      </c>
      <c r="S591" s="11">
        <f t="shared" si="67"/>
        <v>42190.208333333328</v>
      </c>
      <c r="T591" s="11">
        <f t="shared" si="68"/>
        <v>25569.000138888889</v>
      </c>
      <c r="U591">
        <f t="shared" si="69"/>
        <v>2015</v>
      </c>
    </row>
    <row r="592" spans="1:21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63"/>
        <v>82</v>
      </c>
      <c r="P592" s="7">
        <f t="shared" si="64"/>
        <v>67.720930232558146</v>
      </c>
      <c r="Q592" t="str">
        <f t="shared" si="65"/>
        <v>publishing</v>
      </c>
      <c r="R592" t="str">
        <f t="shared" si="66"/>
        <v>radio &amp; podcasts</v>
      </c>
      <c r="S592" s="11">
        <f t="shared" si="67"/>
        <v>41994.25</v>
      </c>
      <c r="T592" s="11">
        <f t="shared" si="68"/>
        <v>25569.000138888889</v>
      </c>
      <c r="U592">
        <f t="shared" si="69"/>
        <v>2014</v>
      </c>
    </row>
    <row r="593" spans="1:2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63"/>
        <v>1038</v>
      </c>
      <c r="P593" s="7">
        <f t="shared" si="64"/>
        <v>61.03921568627451</v>
      </c>
      <c r="Q593" t="str">
        <f t="shared" si="65"/>
        <v>games</v>
      </c>
      <c r="R593" t="str">
        <f t="shared" si="66"/>
        <v>video games</v>
      </c>
      <c r="S593" s="11">
        <f t="shared" si="67"/>
        <v>40373.208333333336</v>
      </c>
      <c r="T593" s="11">
        <f t="shared" si="68"/>
        <v>25569.000138888889</v>
      </c>
      <c r="U593">
        <f t="shared" si="69"/>
        <v>2010</v>
      </c>
    </row>
    <row r="594" spans="1:21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63"/>
        <v>13</v>
      </c>
      <c r="P594" s="7">
        <f t="shared" si="64"/>
        <v>80.011857707509876</v>
      </c>
      <c r="Q594" t="str">
        <f t="shared" si="65"/>
        <v>theater</v>
      </c>
      <c r="R594" t="str">
        <f t="shared" si="66"/>
        <v>plays</v>
      </c>
      <c r="S594" s="11">
        <f t="shared" si="67"/>
        <v>41789.208333333336</v>
      </c>
      <c r="T594" s="11">
        <f t="shared" si="68"/>
        <v>25569.000138888889</v>
      </c>
      <c r="U594">
        <f t="shared" si="69"/>
        <v>2014</v>
      </c>
    </row>
    <row r="595" spans="1:21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63"/>
        <v>155</v>
      </c>
      <c r="P595" s="7">
        <f t="shared" si="64"/>
        <v>47.001497753369947</v>
      </c>
      <c r="Q595" t="str">
        <f t="shared" si="65"/>
        <v>film &amp; video</v>
      </c>
      <c r="R595" t="str">
        <f t="shared" si="66"/>
        <v>animation</v>
      </c>
      <c r="S595" s="11">
        <f t="shared" si="67"/>
        <v>41724.208333333336</v>
      </c>
      <c r="T595" s="11">
        <f t="shared" si="68"/>
        <v>25569.000138888889</v>
      </c>
      <c r="U595">
        <f t="shared" si="69"/>
        <v>2014</v>
      </c>
    </row>
    <row r="596" spans="1:21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63"/>
        <v>7</v>
      </c>
      <c r="P596" s="7">
        <f t="shared" si="64"/>
        <v>71.127388535031841</v>
      </c>
      <c r="Q596" t="str">
        <f t="shared" si="65"/>
        <v>theater</v>
      </c>
      <c r="R596" t="str">
        <f t="shared" si="66"/>
        <v>plays</v>
      </c>
      <c r="S596" s="11">
        <f t="shared" si="67"/>
        <v>42548.208333333328</v>
      </c>
      <c r="T596" s="11">
        <f t="shared" si="68"/>
        <v>25569.000138888889</v>
      </c>
      <c r="U596">
        <f t="shared" si="69"/>
        <v>2016</v>
      </c>
    </row>
    <row r="597" spans="1:21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63"/>
        <v>209</v>
      </c>
      <c r="P597" s="7">
        <f t="shared" si="64"/>
        <v>89.99079189686924</v>
      </c>
      <c r="Q597" t="str">
        <f t="shared" si="65"/>
        <v>theater</v>
      </c>
      <c r="R597" t="str">
        <f t="shared" si="66"/>
        <v>plays</v>
      </c>
      <c r="S597" s="11">
        <f t="shared" si="67"/>
        <v>40253.208333333336</v>
      </c>
      <c r="T597" s="11">
        <f t="shared" si="68"/>
        <v>25569.000138888889</v>
      </c>
      <c r="U597">
        <f t="shared" si="69"/>
        <v>2010</v>
      </c>
    </row>
    <row r="598" spans="1:21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63"/>
        <v>100</v>
      </c>
      <c r="P598" s="7">
        <f t="shared" si="64"/>
        <v>43.032786885245905</v>
      </c>
      <c r="Q598" t="str">
        <f t="shared" si="65"/>
        <v>film &amp; video</v>
      </c>
      <c r="R598" t="str">
        <f t="shared" si="66"/>
        <v>drama</v>
      </c>
      <c r="S598" s="11">
        <f t="shared" si="67"/>
        <v>42434.25</v>
      </c>
      <c r="T598" s="11">
        <f t="shared" si="68"/>
        <v>25569.000138888889</v>
      </c>
      <c r="U598">
        <f t="shared" si="69"/>
        <v>2016</v>
      </c>
    </row>
    <row r="599" spans="1:2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63"/>
        <v>202</v>
      </c>
      <c r="P599" s="7">
        <f t="shared" si="64"/>
        <v>67.997714808043881</v>
      </c>
      <c r="Q599" t="str">
        <f t="shared" si="65"/>
        <v>theater</v>
      </c>
      <c r="R599" t="str">
        <f t="shared" si="66"/>
        <v>plays</v>
      </c>
      <c r="S599" s="11">
        <f t="shared" si="67"/>
        <v>43786.25</v>
      </c>
      <c r="T599" s="11">
        <f t="shared" si="68"/>
        <v>25569.000138888889</v>
      </c>
      <c r="U599">
        <f t="shared" si="69"/>
        <v>2019</v>
      </c>
    </row>
    <row r="600" spans="1:2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63"/>
        <v>162</v>
      </c>
      <c r="P600" s="7">
        <f t="shared" si="64"/>
        <v>73.004566210045667</v>
      </c>
      <c r="Q600" t="str">
        <f t="shared" si="65"/>
        <v>music</v>
      </c>
      <c r="R600" t="str">
        <f t="shared" si="66"/>
        <v>rock</v>
      </c>
      <c r="S600" s="11">
        <f t="shared" si="67"/>
        <v>40344.208333333336</v>
      </c>
      <c r="T600" s="11">
        <f t="shared" si="68"/>
        <v>25569.000138888889</v>
      </c>
      <c r="U600">
        <f t="shared" si="69"/>
        <v>2010</v>
      </c>
    </row>
    <row r="601" spans="1:21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63"/>
        <v>4</v>
      </c>
      <c r="P601" s="7">
        <f t="shared" si="64"/>
        <v>62.341463414634148</v>
      </c>
      <c r="Q601" t="str">
        <f t="shared" si="65"/>
        <v>film &amp; video</v>
      </c>
      <c r="R601" t="str">
        <f t="shared" si="66"/>
        <v>documentary</v>
      </c>
      <c r="S601" s="11">
        <f t="shared" si="67"/>
        <v>42047.25</v>
      </c>
      <c r="T601" s="11">
        <f t="shared" si="68"/>
        <v>25569.000138888889</v>
      </c>
      <c r="U601">
        <f t="shared" si="69"/>
        <v>2015</v>
      </c>
    </row>
    <row r="602" spans="1:21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63"/>
        <v>5</v>
      </c>
      <c r="P602" s="7">
        <f t="shared" si="64"/>
        <v>5</v>
      </c>
      <c r="Q602" t="str">
        <f t="shared" si="65"/>
        <v>food</v>
      </c>
      <c r="R602" t="str">
        <f t="shared" si="66"/>
        <v>food trucks</v>
      </c>
      <c r="S602" s="11">
        <f t="shared" si="67"/>
        <v>41485.208333333336</v>
      </c>
      <c r="T602" s="11">
        <f t="shared" si="68"/>
        <v>25569.000138888889</v>
      </c>
      <c r="U602">
        <f t="shared" si="69"/>
        <v>2013</v>
      </c>
    </row>
    <row r="603" spans="1:2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63"/>
        <v>207</v>
      </c>
      <c r="P603" s="7">
        <f t="shared" si="64"/>
        <v>67.103092783505161</v>
      </c>
      <c r="Q603" t="str">
        <f t="shared" si="65"/>
        <v>technology</v>
      </c>
      <c r="R603" t="str">
        <f t="shared" si="66"/>
        <v>wearables</v>
      </c>
      <c r="S603" s="11">
        <f t="shared" si="67"/>
        <v>41789.208333333336</v>
      </c>
      <c r="T603" s="11">
        <f t="shared" si="68"/>
        <v>25569.000138888889</v>
      </c>
      <c r="U603">
        <f t="shared" si="69"/>
        <v>2014</v>
      </c>
    </row>
    <row r="604" spans="1:21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63"/>
        <v>128</v>
      </c>
      <c r="P604" s="7">
        <f t="shared" si="64"/>
        <v>79.978947368421046</v>
      </c>
      <c r="Q604" t="str">
        <f t="shared" si="65"/>
        <v>theater</v>
      </c>
      <c r="R604" t="str">
        <f t="shared" si="66"/>
        <v>plays</v>
      </c>
      <c r="S604" s="11">
        <f t="shared" si="67"/>
        <v>42160.208333333328</v>
      </c>
      <c r="T604" s="11">
        <f t="shared" si="68"/>
        <v>25569.000138888889</v>
      </c>
      <c r="U604">
        <f t="shared" si="69"/>
        <v>2015</v>
      </c>
    </row>
    <row r="605" spans="1:2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63"/>
        <v>120</v>
      </c>
      <c r="P605" s="7">
        <f t="shared" si="64"/>
        <v>62.176470588235297</v>
      </c>
      <c r="Q605" t="str">
        <f t="shared" si="65"/>
        <v>theater</v>
      </c>
      <c r="R605" t="str">
        <f t="shared" si="66"/>
        <v>plays</v>
      </c>
      <c r="S605" s="11">
        <f t="shared" si="67"/>
        <v>43573.208333333328</v>
      </c>
      <c r="T605" s="11">
        <f t="shared" si="68"/>
        <v>25569.000138888889</v>
      </c>
      <c r="U605">
        <f t="shared" si="69"/>
        <v>2019</v>
      </c>
    </row>
    <row r="606" spans="1:2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63"/>
        <v>171</v>
      </c>
      <c r="P606" s="7">
        <f t="shared" si="64"/>
        <v>53.005950297514879</v>
      </c>
      <c r="Q606" t="str">
        <f t="shared" si="65"/>
        <v>theater</v>
      </c>
      <c r="R606" t="str">
        <f t="shared" si="66"/>
        <v>plays</v>
      </c>
      <c r="S606" s="11">
        <f t="shared" si="67"/>
        <v>40565.25</v>
      </c>
      <c r="T606" s="11">
        <f t="shared" si="68"/>
        <v>25569.000138888889</v>
      </c>
      <c r="U606">
        <f t="shared" si="69"/>
        <v>2011</v>
      </c>
    </row>
    <row r="607" spans="1:2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63"/>
        <v>187</v>
      </c>
      <c r="P607" s="7">
        <f t="shared" si="64"/>
        <v>57.738317757009348</v>
      </c>
      <c r="Q607" t="str">
        <f t="shared" si="65"/>
        <v>publishing</v>
      </c>
      <c r="R607" t="str">
        <f t="shared" si="66"/>
        <v>nonfiction</v>
      </c>
      <c r="S607" s="11">
        <f t="shared" si="67"/>
        <v>42280.208333333328</v>
      </c>
      <c r="T607" s="11">
        <f t="shared" si="68"/>
        <v>25569.000138888889</v>
      </c>
      <c r="U607">
        <f t="shared" si="69"/>
        <v>2015</v>
      </c>
    </row>
    <row r="608" spans="1:2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63"/>
        <v>188</v>
      </c>
      <c r="P608" s="7">
        <f t="shared" si="64"/>
        <v>40.03125</v>
      </c>
      <c r="Q608" t="str">
        <f t="shared" si="65"/>
        <v>music</v>
      </c>
      <c r="R608" t="str">
        <f t="shared" si="66"/>
        <v>rock</v>
      </c>
      <c r="S608" s="11">
        <f t="shared" si="67"/>
        <v>42436.25</v>
      </c>
      <c r="T608" s="11">
        <f t="shared" si="68"/>
        <v>25569.000138888889</v>
      </c>
      <c r="U608">
        <f t="shared" si="69"/>
        <v>2016</v>
      </c>
    </row>
    <row r="609" spans="1:2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63"/>
        <v>131</v>
      </c>
      <c r="P609" s="7">
        <f t="shared" si="64"/>
        <v>81.016591928251117</v>
      </c>
      <c r="Q609" t="str">
        <f t="shared" si="65"/>
        <v>food</v>
      </c>
      <c r="R609" t="str">
        <f t="shared" si="66"/>
        <v>food trucks</v>
      </c>
      <c r="S609" s="11">
        <f t="shared" si="67"/>
        <v>41721.208333333336</v>
      </c>
      <c r="T609" s="11">
        <f t="shared" si="68"/>
        <v>25569.000138888889</v>
      </c>
      <c r="U609">
        <f t="shared" si="69"/>
        <v>2014</v>
      </c>
    </row>
    <row r="610" spans="1:2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63"/>
        <v>284</v>
      </c>
      <c r="P610" s="7">
        <f t="shared" si="64"/>
        <v>35.047468354430379</v>
      </c>
      <c r="Q610" t="str">
        <f t="shared" si="65"/>
        <v>music</v>
      </c>
      <c r="R610" t="str">
        <f t="shared" si="66"/>
        <v>jazz</v>
      </c>
      <c r="S610" s="11">
        <f t="shared" si="67"/>
        <v>43530.25</v>
      </c>
      <c r="T610" s="11">
        <f t="shared" si="68"/>
        <v>25569.000138888889</v>
      </c>
      <c r="U610">
        <f t="shared" si="69"/>
        <v>2019</v>
      </c>
    </row>
    <row r="611" spans="1:2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63"/>
        <v>120</v>
      </c>
      <c r="P611" s="7">
        <f t="shared" si="64"/>
        <v>102.92307692307692</v>
      </c>
      <c r="Q611" t="str">
        <f t="shared" si="65"/>
        <v>film &amp; video</v>
      </c>
      <c r="R611" t="str">
        <f t="shared" si="66"/>
        <v>science fiction</v>
      </c>
      <c r="S611" s="11">
        <f t="shared" si="67"/>
        <v>43481.25</v>
      </c>
      <c r="T611" s="11">
        <f t="shared" si="68"/>
        <v>25569.000138888889</v>
      </c>
      <c r="U611">
        <f t="shared" si="69"/>
        <v>2019</v>
      </c>
    </row>
    <row r="612" spans="1:21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63"/>
        <v>419</v>
      </c>
      <c r="P612" s="7">
        <f t="shared" si="64"/>
        <v>27.998126756166094</v>
      </c>
      <c r="Q612" t="str">
        <f t="shared" si="65"/>
        <v>theater</v>
      </c>
      <c r="R612" t="str">
        <f t="shared" si="66"/>
        <v>plays</v>
      </c>
      <c r="S612" s="11">
        <f t="shared" si="67"/>
        <v>41259.25</v>
      </c>
      <c r="T612" s="11">
        <f t="shared" si="68"/>
        <v>25569.000138888889</v>
      </c>
      <c r="U612">
        <f t="shared" si="69"/>
        <v>2012</v>
      </c>
    </row>
    <row r="613" spans="1:2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63"/>
        <v>14</v>
      </c>
      <c r="P613" s="7">
        <f t="shared" si="64"/>
        <v>75.733333333333334</v>
      </c>
      <c r="Q613" t="str">
        <f t="shared" si="65"/>
        <v>theater</v>
      </c>
      <c r="R613" t="str">
        <f t="shared" si="66"/>
        <v>plays</v>
      </c>
      <c r="S613" s="11">
        <f t="shared" si="67"/>
        <v>41480.208333333336</v>
      </c>
      <c r="T613" s="11">
        <f t="shared" si="68"/>
        <v>25569.000138888889</v>
      </c>
      <c r="U613">
        <f t="shared" si="69"/>
        <v>2013</v>
      </c>
    </row>
    <row r="614" spans="1:2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63"/>
        <v>139</v>
      </c>
      <c r="P614" s="7">
        <f t="shared" si="64"/>
        <v>45.026041666666664</v>
      </c>
      <c r="Q614" t="str">
        <f t="shared" si="65"/>
        <v>music</v>
      </c>
      <c r="R614" t="str">
        <f t="shared" si="66"/>
        <v>electric music</v>
      </c>
      <c r="S614" s="11">
        <f t="shared" si="67"/>
        <v>40474.208333333336</v>
      </c>
      <c r="T614" s="11">
        <f t="shared" si="68"/>
        <v>25569.000138888889</v>
      </c>
      <c r="U614">
        <f t="shared" si="69"/>
        <v>2010</v>
      </c>
    </row>
    <row r="615" spans="1:21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63"/>
        <v>174</v>
      </c>
      <c r="P615" s="7">
        <f t="shared" si="64"/>
        <v>73.615384615384613</v>
      </c>
      <c r="Q615" t="str">
        <f t="shared" si="65"/>
        <v>theater</v>
      </c>
      <c r="R615" t="str">
        <f t="shared" si="66"/>
        <v>plays</v>
      </c>
      <c r="S615" s="11">
        <f t="shared" si="67"/>
        <v>42973.208333333328</v>
      </c>
      <c r="T615" s="11">
        <f t="shared" si="68"/>
        <v>25569.000138888889</v>
      </c>
      <c r="U615">
        <f t="shared" si="69"/>
        <v>2017</v>
      </c>
    </row>
    <row r="616" spans="1:21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63"/>
        <v>155</v>
      </c>
      <c r="P616" s="7">
        <f t="shared" si="64"/>
        <v>56.991701244813278</v>
      </c>
      <c r="Q616" t="str">
        <f t="shared" si="65"/>
        <v>theater</v>
      </c>
      <c r="R616" t="str">
        <f t="shared" si="66"/>
        <v>plays</v>
      </c>
      <c r="S616" s="11">
        <f t="shared" si="67"/>
        <v>42746.25</v>
      </c>
      <c r="T616" s="11">
        <f t="shared" si="68"/>
        <v>25569.000138888889</v>
      </c>
      <c r="U616">
        <f t="shared" si="69"/>
        <v>2017</v>
      </c>
    </row>
    <row r="617" spans="1:2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63"/>
        <v>170</v>
      </c>
      <c r="P617" s="7">
        <f t="shared" si="64"/>
        <v>85.223529411764702</v>
      </c>
      <c r="Q617" t="str">
        <f t="shared" si="65"/>
        <v>theater</v>
      </c>
      <c r="R617" t="str">
        <f t="shared" si="66"/>
        <v>plays</v>
      </c>
      <c r="S617" s="11">
        <f t="shared" si="67"/>
        <v>42489.208333333328</v>
      </c>
      <c r="T617" s="11">
        <f t="shared" si="68"/>
        <v>25569.000138888889</v>
      </c>
      <c r="U617">
        <f t="shared" si="69"/>
        <v>2016</v>
      </c>
    </row>
    <row r="618" spans="1:2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63"/>
        <v>190</v>
      </c>
      <c r="P618" s="7">
        <f t="shared" si="64"/>
        <v>50.962184873949582</v>
      </c>
      <c r="Q618" t="str">
        <f t="shared" si="65"/>
        <v>music</v>
      </c>
      <c r="R618" t="str">
        <f t="shared" si="66"/>
        <v>indie rock</v>
      </c>
      <c r="S618" s="11">
        <f t="shared" si="67"/>
        <v>41537.208333333336</v>
      </c>
      <c r="T618" s="11">
        <f t="shared" si="68"/>
        <v>25569.000138888889</v>
      </c>
      <c r="U618">
        <f t="shared" si="69"/>
        <v>2013</v>
      </c>
    </row>
    <row r="619" spans="1:2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63"/>
        <v>250</v>
      </c>
      <c r="P619" s="7">
        <f t="shared" si="64"/>
        <v>63.563636363636363</v>
      </c>
      <c r="Q619" t="str">
        <f t="shared" si="65"/>
        <v>theater</v>
      </c>
      <c r="R619" t="str">
        <f t="shared" si="66"/>
        <v>plays</v>
      </c>
      <c r="S619" s="11">
        <f t="shared" si="67"/>
        <v>41794.208333333336</v>
      </c>
      <c r="T619" s="11">
        <f t="shared" si="68"/>
        <v>25569.000138888889</v>
      </c>
      <c r="U619">
        <f t="shared" si="69"/>
        <v>2014</v>
      </c>
    </row>
    <row r="620" spans="1:21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63"/>
        <v>49</v>
      </c>
      <c r="P620" s="7">
        <f t="shared" si="64"/>
        <v>80.999165275459092</v>
      </c>
      <c r="Q620" t="str">
        <f t="shared" si="65"/>
        <v>publishing</v>
      </c>
      <c r="R620" t="str">
        <f t="shared" si="66"/>
        <v>nonfiction</v>
      </c>
      <c r="S620" s="11">
        <f t="shared" si="67"/>
        <v>41396.208333333336</v>
      </c>
      <c r="T620" s="11">
        <f t="shared" si="68"/>
        <v>25569.000138888889</v>
      </c>
      <c r="U620">
        <f t="shared" si="69"/>
        <v>2013</v>
      </c>
    </row>
    <row r="621" spans="1:21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63"/>
        <v>28</v>
      </c>
      <c r="P621" s="7">
        <f t="shared" si="64"/>
        <v>86.044753086419746</v>
      </c>
      <c r="Q621" t="str">
        <f t="shared" si="65"/>
        <v>theater</v>
      </c>
      <c r="R621" t="str">
        <f t="shared" si="66"/>
        <v>plays</v>
      </c>
      <c r="S621" s="11">
        <f t="shared" si="67"/>
        <v>40669.208333333336</v>
      </c>
      <c r="T621" s="11">
        <f t="shared" si="68"/>
        <v>25569.000138888889</v>
      </c>
      <c r="U621">
        <f t="shared" si="69"/>
        <v>2011</v>
      </c>
    </row>
    <row r="622" spans="1:2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63"/>
        <v>268</v>
      </c>
      <c r="P622" s="7">
        <f t="shared" si="64"/>
        <v>90.0390625</v>
      </c>
      <c r="Q622" t="str">
        <f t="shared" si="65"/>
        <v>photography</v>
      </c>
      <c r="R622" t="str">
        <f t="shared" si="66"/>
        <v>photography books</v>
      </c>
      <c r="S622" s="11">
        <f t="shared" si="67"/>
        <v>42559.208333333328</v>
      </c>
      <c r="T622" s="11">
        <f t="shared" si="68"/>
        <v>25569.000138888889</v>
      </c>
      <c r="U622">
        <f t="shared" si="69"/>
        <v>2016</v>
      </c>
    </row>
    <row r="623" spans="1:2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63"/>
        <v>620</v>
      </c>
      <c r="P623" s="7">
        <f t="shared" si="64"/>
        <v>74.006063432835816</v>
      </c>
      <c r="Q623" t="str">
        <f t="shared" si="65"/>
        <v>theater</v>
      </c>
      <c r="R623" t="str">
        <f t="shared" si="66"/>
        <v>plays</v>
      </c>
      <c r="S623" s="11">
        <f t="shared" si="67"/>
        <v>42626.208333333328</v>
      </c>
      <c r="T623" s="11">
        <f t="shared" si="68"/>
        <v>25569.000138888889</v>
      </c>
      <c r="U623">
        <f t="shared" si="69"/>
        <v>2016</v>
      </c>
    </row>
    <row r="624" spans="1:21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63"/>
        <v>3</v>
      </c>
      <c r="P624" s="7">
        <f t="shared" si="64"/>
        <v>92.4375</v>
      </c>
      <c r="Q624" t="str">
        <f t="shared" si="65"/>
        <v>music</v>
      </c>
      <c r="R624" t="str">
        <f t="shared" si="66"/>
        <v>indie rock</v>
      </c>
      <c r="S624" s="11">
        <f t="shared" si="67"/>
        <v>43205.208333333328</v>
      </c>
      <c r="T624" s="11">
        <f t="shared" si="68"/>
        <v>25569.000138888889</v>
      </c>
      <c r="U624">
        <f t="shared" si="69"/>
        <v>2018</v>
      </c>
    </row>
    <row r="625" spans="1:2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63"/>
        <v>160</v>
      </c>
      <c r="P625" s="7">
        <f t="shared" si="64"/>
        <v>55.999257333828446</v>
      </c>
      <c r="Q625" t="str">
        <f t="shared" si="65"/>
        <v>theater</v>
      </c>
      <c r="R625" t="str">
        <f t="shared" si="66"/>
        <v>plays</v>
      </c>
      <c r="S625" s="11">
        <f t="shared" si="67"/>
        <v>42201.208333333328</v>
      </c>
      <c r="T625" s="11">
        <f t="shared" si="68"/>
        <v>25569.000138888889</v>
      </c>
      <c r="U625">
        <f t="shared" si="69"/>
        <v>2015</v>
      </c>
    </row>
    <row r="626" spans="1:2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63"/>
        <v>279</v>
      </c>
      <c r="P626" s="7">
        <f t="shared" si="64"/>
        <v>32.983796296296298</v>
      </c>
      <c r="Q626" t="str">
        <f t="shared" si="65"/>
        <v>photography</v>
      </c>
      <c r="R626" t="str">
        <f t="shared" si="66"/>
        <v>photography books</v>
      </c>
      <c r="S626" s="11">
        <f t="shared" si="67"/>
        <v>42029.25</v>
      </c>
      <c r="T626" s="11">
        <f t="shared" si="68"/>
        <v>25569.000138888889</v>
      </c>
      <c r="U626">
        <f t="shared" si="69"/>
        <v>2015</v>
      </c>
    </row>
    <row r="627" spans="1:21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63"/>
        <v>77</v>
      </c>
      <c r="P627" s="7">
        <f t="shared" si="64"/>
        <v>93.596774193548384</v>
      </c>
      <c r="Q627" t="str">
        <f t="shared" si="65"/>
        <v>theater</v>
      </c>
      <c r="R627" t="str">
        <f t="shared" si="66"/>
        <v>plays</v>
      </c>
      <c r="S627" s="11">
        <f t="shared" si="67"/>
        <v>43857.25</v>
      </c>
      <c r="T627" s="11">
        <f t="shared" si="68"/>
        <v>25569.000138888889</v>
      </c>
      <c r="U627">
        <f t="shared" si="69"/>
        <v>2020</v>
      </c>
    </row>
    <row r="628" spans="1:21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63"/>
        <v>206</v>
      </c>
      <c r="P628" s="7">
        <f t="shared" si="64"/>
        <v>69.867724867724874</v>
      </c>
      <c r="Q628" t="str">
        <f t="shared" si="65"/>
        <v>theater</v>
      </c>
      <c r="R628" t="str">
        <f t="shared" si="66"/>
        <v>plays</v>
      </c>
      <c r="S628" s="11">
        <f t="shared" si="67"/>
        <v>40449.208333333336</v>
      </c>
      <c r="T628" s="11">
        <f t="shared" si="68"/>
        <v>25569.000138888889</v>
      </c>
      <c r="U628">
        <f t="shared" si="69"/>
        <v>2010</v>
      </c>
    </row>
    <row r="629" spans="1:2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63"/>
        <v>694</v>
      </c>
      <c r="P629" s="7">
        <f t="shared" si="64"/>
        <v>72.129870129870127</v>
      </c>
      <c r="Q629" t="str">
        <f t="shared" si="65"/>
        <v>food</v>
      </c>
      <c r="R629" t="str">
        <f t="shared" si="66"/>
        <v>food trucks</v>
      </c>
      <c r="S629" s="11">
        <f t="shared" si="67"/>
        <v>40345.208333333336</v>
      </c>
      <c r="T629" s="11">
        <f t="shared" si="68"/>
        <v>25569.000138888889</v>
      </c>
      <c r="U629">
        <f t="shared" si="69"/>
        <v>2010</v>
      </c>
    </row>
    <row r="630" spans="1:2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63"/>
        <v>152</v>
      </c>
      <c r="P630" s="7">
        <f t="shared" si="64"/>
        <v>30.041666666666668</v>
      </c>
      <c r="Q630" t="str">
        <f t="shared" si="65"/>
        <v>music</v>
      </c>
      <c r="R630" t="str">
        <f t="shared" si="66"/>
        <v>indie rock</v>
      </c>
      <c r="S630" s="11">
        <f t="shared" si="67"/>
        <v>40455.208333333336</v>
      </c>
      <c r="T630" s="11">
        <f t="shared" si="68"/>
        <v>25569.000138888889</v>
      </c>
      <c r="U630">
        <f t="shared" si="69"/>
        <v>2010</v>
      </c>
    </row>
    <row r="631" spans="1:21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63"/>
        <v>65</v>
      </c>
      <c r="P631" s="7">
        <f t="shared" si="64"/>
        <v>73.968000000000004</v>
      </c>
      <c r="Q631" t="str">
        <f t="shared" si="65"/>
        <v>theater</v>
      </c>
      <c r="R631" t="str">
        <f t="shared" si="66"/>
        <v>plays</v>
      </c>
      <c r="S631" s="11">
        <f t="shared" si="67"/>
        <v>42557.208333333328</v>
      </c>
      <c r="T631" s="11">
        <f t="shared" si="68"/>
        <v>25569.000138888889</v>
      </c>
      <c r="U631">
        <f t="shared" si="69"/>
        <v>2016</v>
      </c>
    </row>
    <row r="632" spans="1:2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63"/>
        <v>63</v>
      </c>
      <c r="P632" s="7">
        <f t="shared" si="64"/>
        <v>68.65517241379311</v>
      </c>
      <c r="Q632" t="str">
        <f t="shared" si="65"/>
        <v>theater</v>
      </c>
      <c r="R632" t="str">
        <f t="shared" si="66"/>
        <v>plays</v>
      </c>
      <c r="S632" s="11">
        <f t="shared" si="67"/>
        <v>43586.208333333328</v>
      </c>
      <c r="T632" s="11">
        <f t="shared" si="68"/>
        <v>25569.000138888889</v>
      </c>
      <c r="U632">
        <f t="shared" si="69"/>
        <v>2019</v>
      </c>
    </row>
    <row r="633" spans="1:2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63"/>
        <v>310</v>
      </c>
      <c r="P633" s="7">
        <f t="shared" si="64"/>
        <v>59.992164544564154</v>
      </c>
      <c r="Q633" t="str">
        <f t="shared" si="65"/>
        <v>theater</v>
      </c>
      <c r="R633" t="str">
        <f t="shared" si="66"/>
        <v>plays</v>
      </c>
      <c r="S633" s="11">
        <f t="shared" si="67"/>
        <v>43550.208333333328</v>
      </c>
      <c r="T633" s="11">
        <f t="shared" si="68"/>
        <v>25569.000138888889</v>
      </c>
      <c r="U633">
        <f t="shared" si="69"/>
        <v>2019</v>
      </c>
    </row>
    <row r="634" spans="1:2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63"/>
        <v>43</v>
      </c>
      <c r="P634" s="7">
        <f t="shared" si="64"/>
        <v>111.15827338129496</v>
      </c>
      <c r="Q634" t="str">
        <f t="shared" si="65"/>
        <v>theater</v>
      </c>
      <c r="R634" t="str">
        <f t="shared" si="66"/>
        <v>plays</v>
      </c>
      <c r="S634" s="11">
        <f t="shared" si="67"/>
        <v>41945.208333333336</v>
      </c>
      <c r="T634" s="11">
        <f t="shared" si="68"/>
        <v>25569.000138888889</v>
      </c>
      <c r="U634">
        <f t="shared" si="69"/>
        <v>2014</v>
      </c>
    </row>
    <row r="635" spans="1:21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63"/>
        <v>83</v>
      </c>
      <c r="P635" s="7">
        <f t="shared" si="64"/>
        <v>53.038095238095238</v>
      </c>
      <c r="Q635" t="str">
        <f t="shared" si="65"/>
        <v>film &amp; video</v>
      </c>
      <c r="R635" t="str">
        <f t="shared" si="66"/>
        <v>animation</v>
      </c>
      <c r="S635" s="11">
        <f t="shared" si="67"/>
        <v>42315.25</v>
      </c>
      <c r="T635" s="11">
        <f t="shared" si="68"/>
        <v>25569.000138888889</v>
      </c>
      <c r="U635">
        <f t="shared" si="69"/>
        <v>2015</v>
      </c>
    </row>
    <row r="636" spans="1:2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63"/>
        <v>79</v>
      </c>
      <c r="P636" s="7">
        <f t="shared" si="64"/>
        <v>55.985524728588658</v>
      </c>
      <c r="Q636" t="str">
        <f t="shared" si="65"/>
        <v>film &amp; video</v>
      </c>
      <c r="R636" t="str">
        <f t="shared" si="66"/>
        <v>television</v>
      </c>
      <c r="S636" s="11">
        <f t="shared" si="67"/>
        <v>42819.208333333328</v>
      </c>
      <c r="T636" s="11">
        <f t="shared" si="68"/>
        <v>25569.000138888889</v>
      </c>
      <c r="U636">
        <f t="shared" si="69"/>
        <v>2017</v>
      </c>
    </row>
    <row r="637" spans="1:2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63"/>
        <v>114</v>
      </c>
      <c r="P637" s="7">
        <f t="shared" si="64"/>
        <v>69.986760812003524</v>
      </c>
      <c r="Q637" t="str">
        <f t="shared" si="65"/>
        <v>film &amp; video</v>
      </c>
      <c r="R637" t="str">
        <f t="shared" si="66"/>
        <v>television</v>
      </c>
      <c r="S637" s="11">
        <f t="shared" si="67"/>
        <v>41314.25</v>
      </c>
      <c r="T637" s="11">
        <f t="shared" si="68"/>
        <v>25569.000138888889</v>
      </c>
      <c r="U637">
        <f t="shared" si="69"/>
        <v>2013</v>
      </c>
    </row>
    <row r="638" spans="1:21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63"/>
        <v>65</v>
      </c>
      <c r="P638" s="7">
        <f t="shared" si="64"/>
        <v>48.998079877112133</v>
      </c>
      <c r="Q638" t="str">
        <f t="shared" si="65"/>
        <v>film &amp; video</v>
      </c>
      <c r="R638" t="str">
        <f t="shared" si="66"/>
        <v>animation</v>
      </c>
      <c r="S638" s="11">
        <f t="shared" si="67"/>
        <v>40926.25</v>
      </c>
      <c r="T638" s="11">
        <f t="shared" si="68"/>
        <v>25569.000138888889</v>
      </c>
      <c r="U638">
        <f t="shared" si="69"/>
        <v>2012</v>
      </c>
    </row>
    <row r="639" spans="1:21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63"/>
        <v>79</v>
      </c>
      <c r="P639" s="7">
        <f t="shared" si="64"/>
        <v>103.84615384615384</v>
      </c>
      <c r="Q639" t="str">
        <f t="shared" si="65"/>
        <v>theater</v>
      </c>
      <c r="R639" t="str">
        <f t="shared" si="66"/>
        <v>plays</v>
      </c>
      <c r="S639" s="11">
        <f t="shared" si="67"/>
        <v>42688.25</v>
      </c>
      <c r="T639" s="11">
        <f t="shared" si="68"/>
        <v>25569.000138888889</v>
      </c>
      <c r="U639">
        <f t="shared" si="69"/>
        <v>2016</v>
      </c>
    </row>
    <row r="640" spans="1:21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63"/>
        <v>11</v>
      </c>
      <c r="P640" s="7">
        <f t="shared" si="64"/>
        <v>99.127659574468083</v>
      </c>
      <c r="Q640" t="str">
        <f t="shared" si="65"/>
        <v>theater</v>
      </c>
      <c r="R640" t="str">
        <f t="shared" si="66"/>
        <v>plays</v>
      </c>
      <c r="S640" s="11">
        <f t="shared" si="67"/>
        <v>40386.208333333336</v>
      </c>
      <c r="T640" s="11">
        <f t="shared" si="68"/>
        <v>25569.000138888889</v>
      </c>
      <c r="U640">
        <f t="shared" si="69"/>
        <v>2010</v>
      </c>
    </row>
    <row r="641" spans="1:2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63"/>
        <v>56</v>
      </c>
      <c r="P641" s="7">
        <f t="shared" si="64"/>
        <v>107.37777777777778</v>
      </c>
      <c r="Q641" t="str">
        <f t="shared" si="65"/>
        <v>film &amp; video</v>
      </c>
      <c r="R641" t="str">
        <f t="shared" si="66"/>
        <v>drama</v>
      </c>
      <c r="S641" s="11">
        <f t="shared" si="67"/>
        <v>43309.208333333328</v>
      </c>
      <c r="T641" s="11">
        <f t="shared" si="68"/>
        <v>25569.000138888889</v>
      </c>
      <c r="U641">
        <f t="shared" si="69"/>
        <v>2018</v>
      </c>
    </row>
    <row r="642" spans="1:21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ref="O642:O705" si="70">ROUND(E642/D642*100,0)</f>
        <v>17</v>
      </c>
      <c r="P642" s="7">
        <f t="shared" si="64"/>
        <v>76.922178988326849</v>
      </c>
      <c r="Q642" t="str">
        <f t="shared" si="65"/>
        <v>theater</v>
      </c>
      <c r="R642" t="str">
        <f t="shared" si="66"/>
        <v>plays</v>
      </c>
      <c r="S642" s="11">
        <f t="shared" si="67"/>
        <v>42387.25</v>
      </c>
      <c r="T642" s="11">
        <f t="shared" si="68"/>
        <v>25569.000138888889</v>
      </c>
      <c r="U642">
        <f t="shared" si="69"/>
        <v>2016</v>
      </c>
    </row>
    <row r="643" spans="1:21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70"/>
        <v>120</v>
      </c>
      <c r="P643" s="7">
        <f t="shared" ref="P643:P706" si="71">E643/G643</f>
        <v>58.128865979381445</v>
      </c>
      <c r="Q643" t="str">
        <f t="shared" ref="Q643:Q706" si="72">LEFT(N643,SEARCH("/",N643)-1)</f>
        <v>theater</v>
      </c>
      <c r="R643" t="str">
        <f t="shared" ref="R643:R706" si="73">RIGHT(N643, LEN(N643)-SEARCH("/",N643))</f>
        <v>plays</v>
      </c>
      <c r="S643" s="11">
        <f t="shared" ref="S643:S706" si="74">(((J643/60)/60/24)+DATE(1970,1,1))</f>
        <v>42786.25</v>
      </c>
      <c r="T643" s="11">
        <f t="shared" ref="T643:T706" si="75">(((12/60)/60)/24+DATE(1970,1,1))</f>
        <v>25569.000138888889</v>
      </c>
      <c r="U643">
        <f t="shared" ref="U643:U706" si="76">YEAR(S643)</f>
        <v>2017</v>
      </c>
    </row>
    <row r="644" spans="1:2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70"/>
        <v>145</v>
      </c>
      <c r="P644" s="7">
        <f t="shared" si="71"/>
        <v>103.73643410852713</v>
      </c>
      <c r="Q644" t="str">
        <f t="shared" si="72"/>
        <v>technology</v>
      </c>
      <c r="R644" t="str">
        <f t="shared" si="73"/>
        <v>wearables</v>
      </c>
      <c r="S644" s="11">
        <f t="shared" si="74"/>
        <v>43451.25</v>
      </c>
      <c r="T644" s="11">
        <f t="shared" si="75"/>
        <v>25569.000138888889</v>
      </c>
      <c r="U644">
        <f t="shared" si="76"/>
        <v>2018</v>
      </c>
    </row>
    <row r="645" spans="1:2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70"/>
        <v>221</v>
      </c>
      <c r="P645" s="7">
        <f t="shared" si="71"/>
        <v>87.962666666666664</v>
      </c>
      <c r="Q645" t="str">
        <f t="shared" si="72"/>
        <v>theater</v>
      </c>
      <c r="R645" t="str">
        <f t="shared" si="73"/>
        <v>plays</v>
      </c>
      <c r="S645" s="11">
        <f t="shared" si="74"/>
        <v>42795.25</v>
      </c>
      <c r="T645" s="11">
        <f t="shared" si="75"/>
        <v>25569.000138888889</v>
      </c>
      <c r="U645">
        <f t="shared" si="76"/>
        <v>2017</v>
      </c>
    </row>
    <row r="646" spans="1:21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70"/>
        <v>48</v>
      </c>
      <c r="P646" s="7">
        <f t="shared" si="71"/>
        <v>28</v>
      </c>
      <c r="Q646" t="str">
        <f t="shared" si="72"/>
        <v>theater</v>
      </c>
      <c r="R646" t="str">
        <f t="shared" si="73"/>
        <v>plays</v>
      </c>
      <c r="S646" s="11">
        <f t="shared" si="74"/>
        <v>43452.25</v>
      </c>
      <c r="T646" s="11">
        <f t="shared" si="75"/>
        <v>25569.000138888889</v>
      </c>
      <c r="U646">
        <f t="shared" si="76"/>
        <v>2018</v>
      </c>
    </row>
    <row r="647" spans="1:21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70"/>
        <v>93</v>
      </c>
      <c r="P647" s="7">
        <f t="shared" si="71"/>
        <v>37.999361294443261</v>
      </c>
      <c r="Q647" t="str">
        <f t="shared" si="72"/>
        <v>music</v>
      </c>
      <c r="R647" t="str">
        <f t="shared" si="73"/>
        <v>rock</v>
      </c>
      <c r="S647" s="11">
        <f t="shared" si="74"/>
        <v>43369.208333333328</v>
      </c>
      <c r="T647" s="11">
        <f t="shared" si="75"/>
        <v>25569.000138888889</v>
      </c>
      <c r="U647">
        <f t="shared" si="76"/>
        <v>2018</v>
      </c>
    </row>
    <row r="648" spans="1:21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70"/>
        <v>89</v>
      </c>
      <c r="P648" s="7">
        <f t="shared" si="71"/>
        <v>29.999313893653515</v>
      </c>
      <c r="Q648" t="str">
        <f t="shared" si="72"/>
        <v>games</v>
      </c>
      <c r="R648" t="str">
        <f t="shared" si="73"/>
        <v>video games</v>
      </c>
      <c r="S648" s="11">
        <f t="shared" si="74"/>
        <v>41346.208333333336</v>
      </c>
      <c r="T648" s="11">
        <f t="shared" si="75"/>
        <v>25569.000138888889</v>
      </c>
      <c r="U648">
        <f t="shared" si="76"/>
        <v>2013</v>
      </c>
    </row>
    <row r="649" spans="1:21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70"/>
        <v>41</v>
      </c>
      <c r="P649" s="7">
        <f t="shared" si="71"/>
        <v>103.5</v>
      </c>
      <c r="Q649" t="str">
        <f t="shared" si="72"/>
        <v>publishing</v>
      </c>
      <c r="R649" t="str">
        <f t="shared" si="73"/>
        <v>translations</v>
      </c>
      <c r="S649" s="11">
        <f t="shared" si="74"/>
        <v>43199.208333333328</v>
      </c>
      <c r="T649" s="11">
        <f t="shared" si="75"/>
        <v>25569.000138888889</v>
      </c>
      <c r="U649">
        <f t="shared" si="76"/>
        <v>2018</v>
      </c>
    </row>
    <row r="650" spans="1:2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70"/>
        <v>63</v>
      </c>
      <c r="P650" s="7">
        <f t="shared" si="71"/>
        <v>85.994467496542185</v>
      </c>
      <c r="Q650" t="str">
        <f t="shared" si="72"/>
        <v>food</v>
      </c>
      <c r="R650" t="str">
        <f t="shared" si="73"/>
        <v>food trucks</v>
      </c>
      <c r="S650" s="11">
        <f t="shared" si="74"/>
        <v>42922.208333333328</v>
      </c>
      <c r="T650" s="11">
        <f t="shared" si="75"/>
        <v>25569.000138888889</v>
      </c>
      <c r="U650">
        <f t="shared" si="76"/>
        <v>2017</v>
      </c>
    </row>
    <row r="651" spans="1:21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70"/>
        <v>48</v>
      </c>
      <c r="P651" s="7">
        <f t="shared" si="71"/>
        <v>98.011627906976742</v>
      </c>
      <c r="Q651" t="str">
        <f t="shared" si="72"/>
        <v>theater</v>
      </c>
      <c r="R651" t="str">
        <f t="shared" si="73"/>
        <v>plays</v>
      </c>
      <c r="S651" s="11">
        <f t="shared" si="74"/>
        <v>40471.208333333336</v>
      </c>
      <c r="T651" s="11">
        <f t="shared" si="75"/>
        <v>25569.000138888889</v>
      </c>
      <c r="U651">
        <f t="shared" si="76"/>
        <v>2010</v>
      </c>
    </row>
    <row r="652" spans="1:21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70"/>
        <v>2</v>
      </c>
      <c r="P652" s="7">
        <f t="shared" si="71"/>
        <v>2</v>
      </c>
      <c r="Q652" t="str">
        <f t="shared" si="72"/>
        <v>music</v>
      </c>
      <c r="R652" t="str">
        <f t="shared" si="73"/>
        <v>jazz</v>
      </c>
      <c r="S652" s="11">
        <f t="shared" si="74"/>
        <v>41828.208333333336</v>
      </c>
      <c r="T652" s="11">
        <f t="shared" si="75"/>
        <v>25569.000138888889</v>
      </c>
      <c r="U652">
        <f t="shared" si="76"/>
        <v>2014</v>
      </c>
    </row>
    <row r="653" spans="1:21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70"/>
        <v>88</v>
      </c>
      <c r="P653" s="7">
        <f t="shared" si="71"/>
        <v>44.994570837642193</v>
      </c>
      <c r="Q653" t="str">
        <f t="shared" si="72"/>
        <v>film &amp; video</v>
      </c>
      <c r="R653" t="str">
        <f t="shared" si="73"/>
        <v>shorts</v>
      </c>
      <c r="S653" s="11">
        <f t="shared" si="74"/>
        <v>41692.25</v>
      </c>
      <c r="T653" s="11">
        <f t="shared" si="75"/>
        <v>25569.000138888889</v>
      </c>
      <c r="U653">
        <f t="shared" si="76"/>
        <v>2014</v>
      </c>
    </row>
    <row r="654" spans="1:2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70"/>
        <v>127</v>
      </c>
      <c r="P654" s="7">
        <f t="shared" si="71"/>
        <v>31.012224938875306</v>
      </c>
      <c r="Q654" t="str">
        <f t="shared" si="72"/>
        <v>technology</v>
      </c>
      <c r="R654" t="str">
        <f t="shared" si="73"/>
        <v>web</v>
      </c>
      <c r="S654" s="11">
        <f t="shared" si="74"/>
        <v>42587.208333333328</v>
      </c>
      <c r="T654" s="11">
        <f t="shared" si="75"/>
        <v>25569.000138888889</v>
      </c>
      <c r="U654">
        <f t="shared" si="76"/>
        <v>2016</v>
      </c>
    </row>
    <row r="655" spans="1:21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70"/>
        <v>2339</v>
      </c>
      <c r="P655" s="7">
        <f t="shared" si="71"/>
        <v>59.970085470085472</v>
      </c>
      <c r="Q655" t="str">
        <f t="shared" si="72"/>
        <v>technology</v>
      </c>
      <c r="R655" t="str">
        <f t="shared" si="73"/>
        <v>web</v>
      </c>
      <c r="S655" s="11">
        <f t="shared" si="74"/>
        <v>42468.208333333328</v>
      </c>
      <c r="T655" s="11">
        <f t="shared" si="75"/>
        <v>25569.000138888889</v>
      </c>
      <c r="U655">
        <f t="shared" si="76"/>
        <v>2016</v>
      </c>
    </row>
    <row r="656" spans="1:2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70"/>
        <v>508</v>
      </c>
      <c r="P656" s="7">
        <f t="shared" si="71"/>
        <v>58.9973474801061</v>
      </c>
      <c r="Q656" t="str">
        <f t="shared" si="72"/>
        <v>music</v>
      </c>
      <c r="R656" t="str">
        <f t="shared" si="73"/>
        <v>metal</v>
      </c>
      <c r="S656" s="11">
        <f t="shared" si="74"/>
        <v>42240.208333333328</v>
      </c>
      <c r="T656" s="11">
        <f t="shared" si="75"/>
        <v>25569.000138888889</v>
      </c>
      <c r="U656">
        <f t="shared" si="76"/>
        <v>2015</v>
      </c>
    </row>
    <row r="657" spans="1:2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70"/>
        <v>191</v>
      </c>
      <c r="P657" s="7">
        <f t="shared" si="71"/>
        <v>50.045454545454547</v>
      </c>
      <c r="Q657" t="str">
        <f t="shared" si="72"/>
        <v>photography</v>
      </c>
      <c r="R657" t="str">
        <f t="shared" si="73"/>
        <v>photography books</v>
      </c>
      <c r="S657" s="11">
        <f t="shared" si="74"/>
        <v>42796.25</v>
      </c>
      <c r="T657" s="11">
        <f t="shared" si="75"/>
        <v>25569.000138888889</v>
      </c>
      <c r="U657">
        <f t="shared" si="76"/>
        <v>2017</v>
      </c>
    </row>
    <row r="658" spans="1:21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70"/>
        <v>42</v>
      </c>
      <c r="P658" s="7">
        <f t="shared" si="71"/>
        <v>98.966269841269835</v>
      </c>
      <c r="Q658" t="str">
        <f t="shared" si="72"/>
        <v>food</v>
      </c>
      <c r="R658" t="str">
        <f t="shared" si="73"/>
        <v>food trucks</v>
      </c>
      <c r="S658" s="11">
        <f t="shared" si="74"/>
        <v>43097.25</v>
      </c>
      <c r="T658" s="11">
        <f t="shared" si="75"/>
        <v>25569.000138888889</v>
      </c>
      <c r="U658">
        <f t="shared" si="76"/>
        <v>2017</v>
      </c>
    </row>
    <row r="659" spans="1:21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70"/>
        <v>8</v>
      </c>
      <c r="P659" s="7">
        <f t="shared" si="71"/>
        <v>58.857142857142854</v>
      </c>
      <c r="Q659" t="str">
        <f t="shared" si="72"/>
        <v>film &amp; video</v>
      </c>
      <c r="R659" t="str">
        <f t="shared" si="73"/>
        <v>science fiction</v>
      </c>
      <c r="S659" s="11">
        <f t="shared" si="74"/>
        <v>43096.25</v>
      </c>
      <c r="T659" s="11">
        <f t="shared" si="75"/>
        <v>25569.000138888889</v>
      </c>
      <c r="U659">
        <f t="shared" si="76"/>
        <v>2017</v>
      </c>
    </row>
    <row r="660" spans="1:2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70"/>
        <v>60</v>
      </c>
      <c r="P660" s="7">
        <f t="shared" si="71"/>
        <v>81.010256410256417</v>
      </c>
      <c r="Q660" t="str">
        <f t="shared" si="72"/>
        <v>music</v>
      </c>
      <c r="R660" t="str">
        <f t="shared" si="73"/>
        <v>rock</v>
      </c>
      <c r="S660" s="11">
        <f t="shared" si="74"/>
        <v>42246.208333333328</v>
      </c>
      <c r="T660" s="11">
        <f t="shared" si="75"/>
        <v>25569.000138888889</v>
      </c>
      <c r="U660">
        <f t="shared" si="76"/>
        <v>2015</v>
      </c>
    </row>
    <row r="661" spans="1:21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70"/>
        <v>47</v>
      </c>
      <c r="P661" s="7">
        <f t="shared" si="71"/>
        <v>76.013333333333335</v>
      </c>
      <c r="Q661" t="str">
        <f t="shared" si="72"/>
        <v>film &amp; video</v>
      </c>
      <c r="R661" t="str">
        <f t="shared" si="73"/>
        <v>documentary</v>
      </c>
      <c r="S661" s="11">
        <f t="shared" si="74"/>
        <v>40570.25</v>
      </c>
      <c r="T661" s="11">
        <f t="shared" si="75"/>
        <v>25569.000138888889</v>
      </c>
      <c r="U661">
        <f t="shared" si="76"/>
        <v>2011</v>
      </c>
    </row>
    <row r="662" spans="1:21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70"/>
        <v>82</v>
      </c>
      <c r="P662" s="7">
        <f t="shared" si="71"/>
        <v>96.597402597402592</v>
      </c>
      <c r="Q662" t="str">
        <f t="shared" si="72"/>
        <v>theater</v>
      </c>
      <c r="R662" t="str">
        <f t="shared" si="73"/>
        <v>plays</v>
      </c>
      <c r="S662" s="11">
        <f t="shared" si="74"/>
        <v>42237.208333333328</v>
      </c>
      <c r="T662" s="11">
        <f t="shared" si="75"/>
        <v>25569.000138888889</v>
      </c>
      <c r="U662">
        <f t="shared" si="76"/>
        <v>2015</v>
      </c>
    </row>
    <row r="663" spans="1:21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70"/>
        <v>54</v>
      </c>
      <c r="P663" s="7">
        <f t="shared" si="71"/>
        <v>76.957446808510639</v>
      </c>
      <c r="Q663" t="str">
        <f t="shared" si="72"/>
        <v>music</v>
      </c>
      <c r="R663" t="str">
        <f t="shared" si="73"/>
        <v>jazz</v>
      </c>
      <c r="S663" s="11">
        <f t="shared" si="74"/>
        <v>40996.208333333336</v>
      </c>
      <c r="T663" s="11">
        <f t="shared" si="75"/>
        <v>25569.000138888889</v>
      </c>
      <c r="U663">
        <f t="shared" si="76"/>
        <v>2012</v>
      </c>
    </row>
    <row r="664" spans="1:21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70"/>
        <v>98</v>
      </c>
      <c r="P664" s="7">
        <f t="shared" si="71"/>
        <v>67.984732824427482</v>
      </c>
      <c r="Q664" t="str">
        <f t="shared" si="72"/>
        <v>theater</v>
      </c>
      <c r="R664" t="str">
        <f t="shared" si="73"/>
        <v>plays</v>
      </c>
      <c r="S664" s="11">
        <f t="shared" si="74"/>
        <v>43443.25</v>
      </c>
      <c r="T664" s="11">
        <f t="shared" si="75"/>
        <v>25569.000138888889</v>
      </c>
      <c r="U664">
        <f t="shared" si="76"/>
        <v>2018</v>
      </c>
    </row>
    <row r="665" spans="1:21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70"/>
        <v>77</v>
      </c>
      <c r="P665" s="7">
        <f t="shared" si="71"/>
        <v>88.781609195402297</v>
      </c>
      <c r="Q665" t="str">
        <f t="shared" si="72"/>
        <v>theater</v>
      </c>
      <c r="R665" t="str">
        <f t="shared" si="73"/>
        <v>plays</v>
      </c>
      <c r="S665" s="11">
        <f t="shared" si="74"/>
        <v>40458.208333333336</v>
      </c>
      <c r="T665" s="11">
        <f t="shared" si="75"/>
        <v>25569.000138888889</v>
      </c>
      <c r="U665">
        <f t="shared" si="76"/>
        <v>2010</v>
      </c>
    </row>
    <row r="666" spans="1:21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70"/>
        <v>33</v>
      </c>
      <c r="P666" s="7">
        <f t="shared" si="71"/>
        <v>24.99623706491063</v>
      </c>
      <c r="Q666" t="str">
        <f t="shared" si="72"/>
        <v>music</v>
      </c>
      <c r="R666" t="str">
        <f t="shared" si="73"/>
        <v>jazz</v>
      </c>
      <c r="S666" s="11">
        <f t="shared" si="74"/>
        <v>40959.25</v>
      </c>
      <c r="T666" s="11">
        <f t="shared" si="75"/>
        <v>25569.000138888889</v>
      </c>
      <c r="U666">
        <f t="shared" si="76"/>
        <v>2012</v>
      </c>
    </row>
    <row r="667" spans="1:2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70"/>
        <v>240</v>
      </c>
      <c r="P667" s="7">
        <f t="shared" si="71"/>
        <v>44.922794117647058</v>
      </c>
      <c r="Q667" t="str">
        <f t="shared" si="72"/>
        <v>film &amp; video</v>
      </c>
      <c r="R667" t="str">
        <f t="shared" si="73"/>
        <v>documentary</v>
      </c>
      <c r="S667" s="11">
        <f t="shared" si="74"/>
        <v>40733.208333333336</v>
      </c>
      <c r="T667" s="11">
        <f t="shared" si="75"/>
        <v>25569.000138888889</v>
      </c>
      <c r="U667">
        <f t="shared" si="76"/>
        <v>2011</v>
      </c>
    </row>
    <row r="668" spans="1:2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70"/>
        <v>64</v>
      </c>
      <c r="P668" s="7">
        <f t="shared" si="71"/>
        <v>79.400000000000006</v>
      </c>
      <c r="Q668" t="str">
        <f t="shared" si="72"/>
        <v>theater</v>
      </c>
      <c r="R668" t="str">
        <f t="shared" si="73"/>
        <v>plays</v>
      </c>
      <c r="S668" s="11">
        <f t="shared" si="74"/>
        <v>41516.208333333336</v>
      </c>
      <c r="T668" s="11">
        <f t="shared" si="75"/>
        <v>25569.000138888889</v>
      </c>
      <c r="U668">
        <f t="shared" si="76"/>
        <v>2013</v>
      </c>
    </row>
    <row r="669" spans="1:21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70"/>
        <v>176</v>
      </c>
      <c r="P669" s="7">
        <f t="shared" si="71"/>
        <v>29.009546539379475</v>
      </c>
      <c r="Q669" t="str">
        <f t="shared" si="72"/>
        <v>journalism</v>
      </c>
      <c r="R669" t="str">
        <f t="shared" si="73"/>
        <v>audio</v>
      </c>
      <c r="S669" s="11">
        <f t="shared" si="74"/>
        <v>41892.208333333336</v>
      </c>
      <c r="T669" s="11">
        <f t="shared" si="75"/>
        <v>25569.000138888889</v>
      </c>
      <c r="U669">
        <f t="shared" si="76"/>
        <v>2014</v>
      </c>
    </row>
    <row r="670" spans="1:21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70"/>
        <v>20</v>
      </c>
      <c r="P670" s="7">
        <f t="shared" si="71"/>
        <v>73.59210526315789</v>
      </c>
      <c r="Q670" t="str">
        <f t="shared" si="72"/>
        <v>theater</v>
      </c>
      <c r="R670" t="str">
        <f t="shared" si="73"/>
        <v>plays</v>
      </c>
      <c r="S670" s="11">
        <f t="shared" si="74"/>
        <v>41122.208333333336</v>
      </c>
      <c r="T670" s="11">
        <f t="shared" si="75"/>
        <v>25569.000138888889</v>
      </c>
      <c r="U670">
        <f t="shared" si="76"/>
        <v>2012</v>
      </c>
    </row>
    <row r="671" spans="1:2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70"/>
        <v>359</v>
      </c>
      <c r="P671" s="7">
        <f t="shared" si="71"/>
        <v>107.97038864898211</v>
      </c>
      <c r="Q671" t="str">
        <f t="shared" si="72"/>
        <v>theater</v>
      </c>
      <c r="R671" t="str">
        <f t="shared" si="73"/>
        <v>plays</v>
      </c>
      <c r="S671" s="11">
        <f t="shared" si="74"/>
        <v>42912.208333333328</v>
      </c>
      <c r="T671" s="11">
        <f t="shared" si="75"/>
        <v>25569.000138888889</v>
      </c>
      <c r="U671">
        <f t="shared" si="76"/>
        <v>2017</v>
      </c>
    </row>
    <row r="672" spans="1:21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70"/>
        <v>469</v>
      </c>
      <c r="P672" s="7">
        <f t="shared" si="71"/>
        <v>68.987284287011803</v>
      </c>
      <c r="Q672" t="str">
        <f t="shared" si="72"/>
        <v>music</v>
      </c>
      <c r="R672" t="str">
        <f t="shared" si="73"/>
        <v>indie rock</v>
      </c>
      <c r="S672" s="11">
        <f t="shared" si="74"/>
        <v>42425.25</v>
      </c>
      <c r="T672" s="11">
        <f t="shared" si="75"/>
        <v>25569.000138888889</v>
      </c>
      <c r="U672">
        <f t="shared" si="76"/>
        <v>2016</v>
      </c>
    </row>
    <row r="673" spans="1:21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70"/>
        <v>122</v>
      </c>
      <c r="P673" s="7">
        <f t="shared" si="71"/>
        <v>111.02236719478098</v>
      </c>
      <c r="Q673" t="str">
        <f t="shared" si="72"/>
        <v>theater</v>
      </c>
      <c r="R673" t="str">
        <f t="shared" si="73"/>
        <v>plays</v>
      </c>
      <c r="S673" s="11">
        <f t="shared" si="74"/>
        <v>40390.208333333336</v>
      </c>
      <c r="T673" s="11">
        <f t="shared" si="75"/>
        <v>25569.000138888889</v>
      </c>
      <c r="U673">
        <f t="shared" si="76"/>
        <v>2010</v>
      </c>
    </row>
    <row r="674" spans="1:21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70"/>
        <v>56</v>
      </c>
      <c r="P674" s="7">
        <f t="shared" si="71"/>
        <v>24.997515808491418</v>
      </c>
      <c r="Q674" t="str">
        <f t="shared" si="72"/>
        <v>theater</v>
      </c>
      <c r="R674" t="str">
        <f t="shared" si="73"/>
        <v>plays</v>
      </c>
      <c r="S674" s="11">
        <f t="shared" si="74"/>
        <v>43180.208333333328</v>
      </c>
      <c r="T674" s="11">
        <f t="shared" si="75"/>
        <v>25569.000138888889</v>
      </c>
      <c r="U674">
        <f t="shared" si="76"/>
        <v>2018</v>
      </c>
    </row>
    <row r="675" spans="1:21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70"/>
        <v>44</v>
      </c>
      <c r="P675" s="7">
        <f t="shared" si="71"/>
        <v>42.155172413793103</v>
      </c>
      <c r="Q675" t="str">
        <f t="shared" si="72"/>
        <v>music</v>
      </c>
      <c r="R675" t="str">
        <f t="shared" si="73"/>
        <v>indie rock</v>
      </c>
      <c r="S675" s="11">
        <f t="shared" si="74"/>
        <v>42475.208333333328</v>
      </c>
      <c r="T675" s="11">
        <f t="shared" si="75"/>
        <v>25569.000138888889</v>
      </c>
      <c r="U675">
        <f t="shared" si="76"/>
        <v>2016</v>
      </c>
    </row>
    <row r="676" spans="1:2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70"/>
        <v>34</v>
      </c>
      <c r="P676" s="7">
        <f t="shared" si="71"/>
        <v>47.003284072249592</v>
      </c>
      <c r="Q676" t="str">
        <f t="shared" si="72"/>
        <v>photography</v>
      </c>
      <c r="R676" t="str">
        <f t="shared" si="73"/>
        <v>photography books</v>
      </c>
      <c r="S676" s="11">
        <f t="shared" si="74"/>
        <v>40774.208333333336</v>
      </c>
      <c r="T676" s="11">
        <f t="shared" si="75"/>
        <v>25569.000138888889</v>
      </c>
      <c r="U676">
        <f t="shared" si="76"/>
        <v>2011</v>
      </c>
    </row>
    <row r="677" spans="1:2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70"/>
        <v>123</v>
      </c>
      <c r="P677" s="7">
        <f t="shared" si="71"/>
        <v>36.0392749244713</v>
      </c>
      <c r="Q677" t="str">
        <f t="shared" si="72"/>
        <v>journalism</v>
      </c>
      <c r="R677" t="str">
        <f t="shared" si="73"/>
        <v>audio</v>
      </c>
      <c r="S677" s="11">
        <f t="shared" si="74"/>
        <v>43719.208333333328</v>
      </c>
      <c r="T677" s="11">
        <f t="shared" si="75"/>
        <v>25569.000138888889</v>
      </c>
      <c r="U677">
        <f t="shared" si="76"/>
        <v>2019</v>
      </c>
    </row>
    <row r="678" spans="1:2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70"/>
        <v>190</v>
      </c>
      <c r="P678" s="7">
        <f t="shared" si="71"/>
        <v>101.03760683760684</v>
      </c>
      <c r="Q678" t="str">
        <f t="shared" si="72"/>
        <v>photography</v>
      </c>
      <c r="R678" t="str">
        <f t="shared" si="73"/>
        <v>photography books</v>
      </c>
      <c r="S678" s="11">
        <f t="shared" si="74"/>
        <v>41178.208333333336</v>
      </c>
      <c r="T678" s="11">
        <f t="shared" si="75"/>
        <v>25569.000138888889</v>
      </c>
      <c r="U678">
        <f t="shared" si="76"/>
        <v>2012</v>
      </c>
    </row>
    <row r="679" spans="1:21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70"/>
        <v>84</v>
      </c>
      <c r="P679" s="7">
        <f t="shared" si="71"/>
        <v>39.927927927927925</v>
      </c>
      <c r="Q679" t="str">
        <f t="shared" si="72"/>
        <v>publishing</v>
      </c>
      <c r="R679" t="str">
        <f t="shared" si="73"/>
        <v>fiction</v>
      </c>
      <c r="S679" s="11">
        <f t="shared" si="74"/>
        <v>42561.208333333328</v>
      </c>
      <c r="T679" s="11">
        <f t="shared" si="75"/>
        <v>25569.000138888889</v>
      </c>
      <c r="U679">
        <f t="shared" si="76"/>
        <v>2016</v>
      </c>
    </row>
    <row r="680" spans="1:2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70"/>
        <v>18</v>
      </c>
      <c r="P680" s="7">
        <f t="shared" si="71"/>
        <v>83.158139534883716</v>
      </c>
      <c r="Q680" t="str">
        <f t="shared" si="72"/>
        <v>film &amp; video</v>
      </c>
      <c r="R680" t="str">
        <f t="shared" si="73"/>
        <v>drama</v>
      </c>
      <c r="S680" s="11">
        <f t="shared" si="74"/>
        <v>43484.25</v>
      </c>
      <c r="T680" s="11">
        <f t="shared" si="75"/>
        <v>25569.000138888889</v>
      </c>
      <c r="U680">
        <f t="shared" si="76"/>
        <v>2019</v>
      </c>
    </row>
    <row r="681" spans="1:2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70"/>
        <v>1037</v>
      </c>
      <c r="P681" s="7">
        <f t="shared" si="71"/>
        <v>39.97520661157025</v>
      </c>
      <c r="Q681" t="str">
        <f t="shared" si="72"/>
        <v>food</v>
      </c>
      <c r="R681" t="str">
        <f t="shared" si="73"/>
        <v>food trucks</v>
      </c>
      <c r="S681" s="11">
        <f t="shared" si="74"/>
        <v>43756.208333333328</v>
      </c>
      <c r="T681" s="11">
        <f t="shared" si="75"/>
        <v>25569.000138888889</v>
      </c>
      <c r="U681">
        <f t="shared" si="76"/>
        <v>2019</v>
      </c>
    </row>
    <row r="682" spans="1:21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70"/>
        <v>97</v>
      </c>
      <c r="P682" s="7">
        <f t="shared" si="71"/>
        <v>47.993908629441627</v>
      </c>
      <c r="Q682" t="str">
        <f t="shared" si="72"/>
        <v>games</v>
      </c>
      <c r="R682" t="str">
        <f t="shared" si="73"/>
        <v>mobile games</v>
      </c>
      <c r="S682" s="11">
        <f t="shared" si="74"/>
        <v>43813.25</v>
      </c>
      <c r="T682" s="11">
        <f t="shared" si="75"/>
        <v>25569.000138888889</v>
      </c>
      <c r="U682">
        <f t="shared" si="76"/>
        <v>2019</v>
      </c>
    </row>
    <row r="683" spans="1:21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70"/>
        <v>86</v>
      </c>
      <c r="P683" s="7">
        <f t="shared" si="71"/>
        <v>95.978877489438744</v>
      </c>
      <c r="Q683" t="str">
        <f t="shared" si="72"/>
        <v>theater</v>
      </c>
      <c r="R683" t="str">
        <f t="shared" si="73"/>
        <v>plays</v>
      </c>
      <c r="S683" s="11">
        <f t="shared" si="74"/>
        <v>40898.25</v>
      </c>
      <c r="T683" s="11">
        <f t="shared" si="75"/>
        <v>25569.000138888889</v>
      </c>
      <c r="U683">
        <f t="shared" si="76"/>
        <v>2011</v>
      </c>
    </row>
    <row r="684" spans="1:2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70"/>
        <v>150</v>
      </c>
      <c r="P684" s="7">
        <f t="shared" si="71"/>
        <v>78.728155339805824</v>
      </c>
      <c r="Q684" t="str">
        <f t="shared" si="72"/>
        <v>theater</v>
      </c>
      <c r="R684" t="str">
        <f t="shared" si="73"/>
        <v>plays</v>
      </c>
      <c r="S684" s="11">
        <f t="shared" si="74"/>
        <v>41619.25</v>
      </c>
      <c r="T684" s="11">
        <f t="shared" si="75"/>
        <v>25569.000138888889</v>
      </c>
      <c r="U684">
        <f t="shared" si="76"/>
        <v>2013</v>
      </c>
    </row>
    <row r="685" spans="1:2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70"/>
        <v>358</v>
      </c>
      <c r="P685" s="7">
        <f t="shared" si="71"/>
        <v>56.081632653061227</v>
      </c>
      <c r="Q685" t="str">
        <f t="shared" si="72"/>
        <v>theater</v>
      </c>
      <c r="R685" t="str">
        <f t="shared" si="73"/>
        <v>plays</v>
      </c>
      <c r="S685" s="11">
        <f t="shared" si="74"/>
        <v>43359.208333333328</v>
      </c>
      <c r="T685" s="11">
        <f t="shared" si="75"/>
        <v>25569.000138888889</v>
      </c>
      <c r="U685">
        <f t="shared" si="76"/>
        <v>2018</v>
      </c>
    </row>
    <row r="686" spans="1:2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70"/>
        <v>543</v>
      </c>
      <c r="P686" s="7">
        <f t="shared" si="71"/>
        <v>69.090909090909093</v>
      </c>
      <c r="Q686" t="str">
        <f t="shared" si="72"/>
        <v>publishing</v>
      </c>
      <c r="R686" t="str">
        <f t="shared" si="73"/>
        <v>nonfiction</v>
      </c>
      <c r="S686" s="11">
        <f t="shared" si="74"/>
        <v>40358.208333333336</v>
      </c>
      <c r="T686" s="11">
        <f t="shared" si="75"/>
        <v>25569.000138888889</v>
      </c>
      <c r="U686">
        <f t="shared" si="76"/>
        <v>2010</v>
      </c>
    </row>
    <row r="687" spans="1:21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70"/>
        <v>68</v>
      </c>
      <c r="P687" s="7">
        <f t="shared" si="71"/>
        <v>102.05291576673866</v>
      </c>
      <c r="Q687" t="str">
        <f t="shared" si="72"/>
        <v>theater</v>
      </c>
      <c r="R687" t="str">
        <f t="shared" si="73"/>
        <v>plays</v>
      </c>
      <c r="S687" s="11">
        <f t="shared" si="74"/>
        <v>42239.208333333328</v>
      </c>
      <c r="T687" s="11">
        <f t="shared" si="75"/>
        <v>25569.000138888889</v>
      </c>
      <c r="U687">
        <f t="shared" si="76"/>
        <v>2015</v>
      </c>
    </row>
    <row r="688" spans="1:2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70"/>
        <v>192</v>
      </c>
      <c r="P688" s="7">
        <f t="shared" si="71"/>
        <v>107.32089552238806</v>
      </c>
      <c r="Q688" t="str">
        <f t="shared" si="72"/>
        <v>technology</v>
      </c>
      <c r="R688" t="str">
        <f t="shared" si="73"/>
        <v>wearables</v>
      </c>
      <c r="S688" s="11">
        <f t="shared" si="74"/>
        <v>43186.208333333328</v>
      </c>
      <c r="T688" s="11">
        <f t="shared" si="75"/>
        <v>25569.000138888889</v>
      </c>
      <c r="U688">
        <f t="shared" si="76"/>
        <v>2018</v>
      </c>
    </row>
    <row r="689" spans="1:2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70"/>
        <v>932</v>
      </c>
      <c r="P689" s="7">
        <f t="shared" si="71"/>
        <v>51.970260223048328</v>
      </c>
      <c r="Q689" t="str">
        <f t="shared" si="72"/>
        <v>theater</v>
      </c>
      <c r="R689" t="str">
        <f t="shared" si="73"/>
        <v>plays</v>
      </c>
      <c r="S689" s="11">
        <f t="shared" si="74"/>
        <v>42806.25</v>
      </c>
      <c r="T689" s="11">
        <f t="shared" si="75"/>
        <v>25569.000138888889</v>
      </c>
      <c r="U689">
        <f t="shared" si="76"/>
        <v>2017</v>
      </c>
    </row>
    <row r="690" spans="1:2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70"/>
        <v>429</v>
      </c>
      <c r="P690" s="7">
        <f t="shared" si="71"/>
        <v>71.137142857142862</v>
      </c>
      <c r="Q690" t="str">
        <f t="shared" si="72"/>
        <v>film &amp; video</v>
      </c>
      <c r="R690" t="str">
        <f t="shared" si="73"/>
        <v>television</v>
      </c>
      <c r="S690" s="11">
        <f t="shared" si="74"/>
        <v>43475.25</v>
      </c>
      <c r="T690" s="11">
        <f t="shared" si="75"/>
        <v>25569.000138888889</v>
      </c>
      <c r="U690">
        <f t="shared" si="76"/>
        <v>2019</v>
      </c>
    </row>
    <row r="691" spans="1:2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70"/>
        <v>101</v>
      </c>
      <c r="P691" s="7">
        <f t="shared" si="71"/>
        <v>106.49275362318841</v>
      </c>
      <c r="Q691" t="str">
        <f t="shared" si="72"/>
        <v>technology</v>
      </c>
      <c r="R691" t="str">
        <f t="shared" si="73"/>
        <v>web</v>
      </c>
      <c r="S691" s="11">
        <f t="shared" si="74"/>
        <v>41576.208333333336</v>
      </c>
      <c r="T691" s="11">
        <f t="shared" si="75"/>
        <v>25569.000138888889</v>
      </c>
      <c r="U691">
        <f t="shared" si="76"/>
        <v>2013</v>
      </c>
    </row>
    <row r="692" spans="1:2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70"/>
        <v>227</v>
      </c>
      <c r="P692" s="7">
        <f t="shared" si="71"/>
        <v>42.93684210526316</v>
      </c>
      <c r="Q692" t="str">
        <f t="shared" si="72"/>
        <v>film &amp; video</v>
      </c>
      <c r="R692" t="str">
        <f t="shared" si="73"/>
        <v>documentary</v>
      </c>
      <c r="S692" s="11">
        <f t="shared" si="74"/>
        <v>40874.25</v>
      </c>
      <c r="T692" s="11">
        <f t="shared" si="75"/>
        <v>25569.000138888889</v>
      </c>
      <c r="U692">
        <f t="shared" si="76"/>
        <v>2011</v>
      </c>
    </row>
    <row r="693" spans="1:2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70"/>
        <v>142</v>
      </c>
      <c r="P693" s="7">
        <f t="shared" si="71"/>
        <v>30.037974683544302</v>
      </c>
      <c r="Q693" t="str">
        <f t="shared" si="72"/>
        <v>film &amp; video</v>
      </c>
      <c r="R693" t="str">
        <f t="shared" si="73"/>
        <v>documentary</v>
      </c>
      <c r="S693" s="11">
        <f t="shared" si="74"/>
        <v>41185.208333333336</v>
      </c>
      <c r="T693" s="11">
        <f t="shared" si="75"/>
        <v>25569.000138888889</v>
      </c>
      <c r="U693">
        <f t="shared" si="76"/>
        <v>2012</v>
      </c>
    </row>
    <row r="694" spans="1:21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70"/>
        <v>91</v>
      </c>
      <c r="P694" s="7">
        <f t="shared" si="71"/>
        <v>70.623376623376629</v>
      </c>
      <c r="Q694" t="str">
        <f t="shared" si="72"/>
        <v>music</v>
      </c>
      <c r="R694" t="str">
        <f t="shared" si="73"/>
        <v>rock</v>
      </c>
      <c r="S694" s="11">
        <f t="shared" si="74"/>
        <v>43655.208333333328</v>
      </c>
      <c r="T694" s="11">
        <f t="shared" si="75"/>
        <v>25569.000138888889</v>
      </c>
      <c r="U694">
        <f t="shared" si="76"/>
        <v>2019</v>
      </c>
    </row>
    <row r="695" spans="1:21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70"/>
        <v>64</v>
      </c>
      <c r="P695" s="7">
        <f t="shared" si="71"/>
        <v>66.016018306636155</v>
      </c>
      <c r="Q695" t="str">
        <f t="shared" si="72"/>
        <v>theater</v>
      </c>
      <c r="R695" t="str">
        <f t="shared" si="73"/>
        <v>plays</v>
      </c>
      <c r="S695" s="11">
        <f t="shared" si="74"/>
        <v>43025.208333333328</v>
      </c>
      <c r="T695" s="11">
        <f t="shared" si="75"/>
        <v>25569.000138888889</v>
      </c>
      <c r="U695">
        <f t="shared" si="76"/>
        <v>2017</v>
      </c>
    </row>
    <row r="696" spans="1:21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70"/>
        <v>84</v>
      </c>
      <c r="P696" s="7">
        <f t="shared" si="71"/>
        <v>96.911392405063296</v>
      </c>
      <c r="Q696" t="str">
        <f t="shared" si="72"/>
        <v>theater</v>
      </c>
      <c r="R696" t="str">
        <f t="shared" si="73"/>
        <v>plays</v>
      </c>
      <c r="S696" s="11">
        <f t="shared" si="74"/>
        <v>43066.25</v>
      </c>
      <c r="T696" s="11">
        <f t="shared" si="75"/>
        <v>25569.000138888889</v>
      </c>
      <c r="U696">
        <f t="shared" si="76"/>
        <v>2017</v>
      </c>
    </row>
    <row r="697" spans="1:2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70"/>
        <v>134</v>
      </c>
      <c r="P697" s="7">
        <f t="shared" si="71"/>
        <v>62.867346938775512</v>
      </c>
      <c r="Q697" t="str">
        <f t="shared" si="72"/>
        <v>music</v>
      </c>
      <c r="R697" t="str">
        <f t="shared" si="73"/>
        <v>rock</v>
      </c>
      <c r="S697" s="11">
        <f t="shared" si="74"/>
        <v>42322.25</v>
      </c>
      <c r="T697" s="11">
        <f t="shared" si="75"/>
        <v>25569.000138888889</v>
      </c>
      <c r="U697">
        <f t="shared" si="76"/>
        <v>2015</v>
      </c>
    </row>
    <row r="698" spans="1:21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70"/>
        <v>59</v>
      </c>
      <c r="P698" s="7">
        <f t="shared" si="71"/>
        <v>108.98537682789652</v>
      </c>
      <c r="Q698" t="str">
        <f t="shared" si="72"/>
        <v>theater</v>
      </c>
      <c r="R698" t="str">
        <f t="shared" si="73"/>
        <v>plays</v>
      </c>
      <c r="S698" s="11">
        <f t="shared" si="74"/>
        <v>42114.208333333328</v>
      </c>
      <c r="T698" s="11">
        <f t="shared" si="75"/>
        <v>25569.000138888889</v>
      </c>
      <c r="U698">
        <f t="shared" si="76"/>
        <v>2015</v>
      </c>
    </row>
    <row r="699" spans="1:21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70"/>
        <v>153</v>
      </c>
      <c r="P699" s="7">
        <f t="shared" si="71"/>
        <v>26.999314599040439</v>
      </c>
      <c r="Q699" t="str">
        <f t="shared" si="72"/>
        <v>music</v>
      </c>
      <c r="R699" t="str">
        <f t="shared" si="73"/>
        <v>electric music</v>
      </c>
      <c r="S699" s="11">
        <f t="shared" si="74"/>
        <v>43190.208333333328</v>
      </c>
      <c r="T699" s="11">
        <f t="shared" si="75"/>
        <v>25569.000138888889</v>
      </c>
      <c r="U699">
        <f t="shared" si="76"/>
        <v>2018</v>
      </c>
    </row>
    <row r="700" spans="1:2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70"/>
        <v>447</v>
      </c>
      <c r="P700" s="7">
        <f t="shared" si="71"/>
        <v>65.004147943311438</v>
      </c>
      <c r="Q700" t="str">
        <f t="shared" si="72"/>
        <v>technology</v>
      </c>
      <c r="R700" t="str">
        <f t="shared" si="73"/>
        <v>wearables</v>
      </c>
      <c r="S700" s="11">
        <f t="shared" si="74"/>
        <v>40871.25</v>
      </c>
      <c r="T700" s="11">
        <f t="shared" si="75"/>
        <v>25569.000138888889</v>
      </c>
      <c r="U700">
        <f t="shared" si="76"/>
        <v>2011</v>
      </c>
    </row>
    <row r="701" spans="1:21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70"/>
        <v>84</v>
      </c>
      <c r="P701" s="7">
        <f t="shared" si="71"/>
        <v>111.51785714285714</v>
      </c>
      <c r="Q701" t="str">
        <f t="shared" si="72"/>
        <v>film &amp; video</v>
      </c>
      <c r="R701" t="str">
        <f t="shared" si="73"/>
        <v>drama</v>
      </c>
      <c r="S701" s="11">
        <f t="shared" si="74"/>
        <v>43641.208333333328</v>
      </c>
      <c r="T701" s="11">
        <f t="shared" si="75"/>
        <v>25569.000138888889</v>
      </c>
      <c r="U701">
        <f t="shared" si="76"/>
        <v>2019</v>
      </c>
    </row>
    <row r="702" spans="1:21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70"/>
        <v>3</v>
      </c>
      <c r="P702" s="7">
        <f t="shared" si="71"/>
        <v>3</v>
      </c>
      <c r="Q702" t="str">
        <f t="shared" si="72"/>
        <v>technology</v>
      </c>
      <c r="R702" t="str">
        <f t="shared" si="73"/>
        <v>wearables</v>
      </c>
      <c r="S702" s="11">
        <f t="shared" si="74"/>
        <v>40203.25</v>
      </c>
      <c r="T702" s="11">
        <f t="shared" si="75"/>
        <v>25569.000138888889</v>
      </c>
      <c r="U702">
        <f t="shared" si="76"/>
        <v>2010</v>
      </c>
    </row>
    <row r="703" spans="1:21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70"/>
        <v>175</v>
      </c>
      <c r="P703" s="7">
        <f t="shared" si="71"/>
        <v>110.99268292682927</v>
      </c>
      <c r="Q703" t="str">
        <f t="shared" si="72"/>
        <v>theater</v>
      </c>
      <c r="R703" t="str">
        <f t="shared" si="73"/>
        <v>plays</v>
      </c>
      <c r="S703" s="11">
        <f t="shared" si="74"/>
        <v>40629.208333333336</v>
      </c>
      <c r="T703" s="11">
        <f t="shared" si="75"/>
        <v>25569.000138888889</v>
      </c>
      <c r="U703">
        <f t="shared" si="76"/>
        <v>2011</v>
      </c>
    </row>
    <row r="704" spans="1:21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70"/>
        <v>54</v>
      </c>
      <c r="P704" s="7">
        <f t="shared" si="71"/>
        <v>56.746987951807228</v>
      </c>
      <c r="Q704" t="str">
        <f t="shared" si="72"/>
        <v>technology</v>
      </c>
      <c r="R704" t="str">
        <f t="shared" si="73"/>
        <v>wearables</v>
      </c>
      <c r="S704" s="11">
        <f t="shared" si="74"/>
        <v>41477.208333333336</v>
      </c>
      <c r="T704" s="11">
        <f t="shared" si="75"/>
        <v>25569.000138888889</v>
      </c>
      <c r="U704">
        <f t="shared" si="76"/>
        <v>2013</v>
      </c>
    </row>
    <row r="705" spans="1:2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70"/>
        <v>312</v>
      </c>
      <c r="P705" s="7">
        <f t="shared" si="71"/>
        <v>97.020608439646708</v>
      </c>
      <c r="Q705" t="str">
        <f t="shared" si="72"/>
        <v>publishing</v>
      </c>
      <c r="R705" t="str">
        <f t="shared" si="73"/>
        <v>translations</v>
      </c>
      <c r="S705" s="11">
        <f t="shared" si="74"/>
        <v>41020.208333333336</v>
      </c>
      <c r="T705" s="11">
        <f t="shared" si="75"/>
        <v>25569.000138888889</v>
      </c>
      <c r="U705">
        <f t="shared" si="76"/>
        <v>2012</v>
      </c>
    </row>
    <row r="706" spans="1:21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ref="O706:O769" si="77">ROUND(E706/D706*100,0)</f>
        <v>123</v>
      </c>
      <c r="P706" s="7">
        <f t="shared" si="71"/>
        <v>92.08620689655173</v>
      </c>
      <c r="Q706" t="str">
        <f t="shared" si="72"/>
        <v>film &amp; video</v>
      </c>
      <c r="R706" t="str">
        <f t="shared" si="73"/>
        <v>animation</v>
      </c>
      <c r="S706" s="11">
        <f t="shared" si="74"/>
        <v>42555.208333333328</v>
      </c>
      <c r="T706" s="11">
        <f t="shared" si="75"/>
        <v>25569.000138888889</v>
      </c>
      <c r="U706">
        <f t="shared" si="76"/>
        <v>2016</v>
      </c>
    </row>
    <row r="707" spans="1:21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77"/>
        <v>99</v>
      </c>
      <c r="P707" s="7">
        <f t="shared" ref="P707:P770" si="78">E707/G707</f>
        <v>82.986666666666665</v>
      </c>
      <c r="Q707" t="str">
        <f t="shared" ref="Q707:Q770" si="79">LEFT(N707,SEARCH("/",N707)-1)</f>
        <v>publishing</v>
      </c>
      <c r="R707" t="str">
        <f t="shared" ref="R707:R770" si="80">RIGHT(N707, LEN(N707)-SEARCH("/",N707))</f>
        <v>nonfiction</v>
      </c>
      <c r="S707" s="11">
        <f t="shared" ref="S707:S770" si="81">(((J707/60)/60/24)+DATE(1970,1,1))</f>
        <v>41619.25</v>
      </c>
      <c r="T707" s="11">
        <f t="shared" ref="T707:T770" si="82">(((12/60)/60)/24+DATE(1970,1,1))</f>
        <v>25569.000138888889</v>
      </c>
      <c r="U707">
        <f t="shared" ref="U707:U770" si="83">YEAR(S707)</f>
        <v>2013</v>
      </c>
    </row>
    <row r="708" spans="1:21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77"/>
        <v>128</v>
      </c>
      <c r="P708" s="7">
        <f t="shared" si="78"/>
        <v>103.03791821561339</v>
      </c>
      <c r="Q708" t="str">
        <f t="shared" si="79"/>
        <v>technology</v>
      </c>
      <c r="R708" t="str">
        <f t="shared" si="80"/>
        <v>web</v>
      </c>
      <c r="S708" s="11">
        <f t="shared" si="81"/>
        <v>43471.25</v>
      </c>
      <c r="T708" s="11">
        <f t="shared" si="82"/>
        <v>25569.000138888889</v>
      </c>
      <c r="U708">
        <f t="shared" si="83"/>
        <v>2019</v>
      </c>
    </row>
    <row r="709" spans="1:21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77"/>
        <v>159</v>
      </c>
      <c r="P709" s="7">
        <f t="shared" si="78"/>
        <v>68.922619047619051</v>
      </c>
      <c r="Q709" t="str">
        <f t="shared" si="79"/>
        <v>film &amp; video</v>
      </c>
      <c r="R709" t="str">
        <f t="shared" si="80"/>
        <v>drama</v>
      </c>
      <c r="S709" s="11">
        <f t="shared" si="81"/>
        <v>43442.25</v>
      </c>
      <c r="T709" s="11">
        <f t="shared" si="82"/>
        <v>25569.000138888889</v>
      </c>
      <c r="U709">
        <f t="shared" si="83"/>
        <v>2018</v>
      </c>
    </row>
    <row r="710" spans="1:2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77"/>
        <v>707</v>
      </c>
      <c r="P710" s="7">
        <f t="shared" si="78"/>
        <v>87.737226277372258</v>
      </c>
      <c r="Q710" t="str">
        <f t="shared" si="79"/>
        <v>theater</v>
      </c>
      <c r="R710" t="str">
        <f t="shared" si="80"/>
        <v>plays</v>
      </c>
      <c r="S710" s="11">
        <f t="shared" si="81"/>
        <v>42877.208333333328</v>
      </c>
      <c r="T710" s="11">
        <f t="shared" si="82"/>
        <v>25569.000138888889</v>
      </c>
      <c r="U710">
        <f t="shared" si="83"/>
        <v>2017</v>
      </c>
    </row>
    <row r="711" spans="1:2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77"/>
        <v>142</v>
      </c>
      <c r="P711" s="7">
        <f t="shared" si="78"/>
        <v>75.021505376344081</v>
      </c>
      <c r="Q711" t="str">
        <f t="shared" si="79"/>
        <v>theater</v>
      </c>
      <c r="R711" t="str">
        <f t="shared" si="80"/>
        <v>plays</v>
      </c>
      <c r="S711" s="11">
        <f t="shared" si="81"/>
        <v>41018.208333333336</v>
      </c>
      <c r="T711" s="11">
        <f t="shared" si="82"/>
        <v>25569.000138888889</v>
      </c>
      <c r="U711">
        <f t="shared" si="83"/>
        <v>2012</v>
      </c>
    </row>
    <row r="712" spans="1:21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77"/>
        <v>148</v>
      </c>
      <c r="P712" s="7">
        <f t="shared" si="78"/>
        <v>50.863999999999997</v>
      </c>
      <c r="Q712" t="str">
        <f t="shared" si="79"/>
        <v>theater</v>
      </c>
      <c r="R712" t="str">
        <f t="shared" si="80"/>
        <v>plays</v>
      </c>
      <c r="S712" s="11">
        <f t="shared" si="81"/>
        <v>43295.208333333328</v>
      </c>
      <c r="T712" s="11">
        <f t="shared" si="82"/>
        <v>25569.000138888889</v>
      </c>
      <c r="U712">
        <f t="shared" si="83"/>
        <v>2018</v>
      </c>
    </row>
    <row r="713" spans="1:21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77"/>
        <v>20</v>
      </c>
      <c r="P713" s="7">
        <f t="shared" si="78"/>
        <v>90</v>
      </c>
      <c r="Q713" t="str">
        <f t="shared" si="79"/>
        <v>theater</v>
      </c>
      <c r="R713" t="str">
        <f t="shared" si="80"/>
        <v>plays</v>
      </c>
      <c r="S713" s="11">
        <f t="shared" si="81"/>
        <v>42393.25</v>
      </c>
      <c r="T713" s="11">
        <f t="shared" si="82"/>
        <v>25569.000138888889</v>
      </c>
      <c r="U713">
        <f t="shared" si="83"/>
        <v>2016</v>
      </c>
    </row>
    <row r="714" spans="1:21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77"/>
        <v>1841</v>
      </c>
      <c r="P714" s="7">
        <f t="shared" si="78"/>
        <v>72.896039603960389</v>
      </c>
      <c r="Q714" t="str">
        <f t="shared" si="79"/>
        <v>theater</v>
      </c>
      <c r="R714" t="str">
        <f t="shared" si="80"/>
        <v>plays</v>
      </c>
      <c r="S714" s="11">
        <f t="shared" si="81"/>
        <v>42559.208333333328</v>
      </c>
      <c r="T714" s="11">
        <f t="shared" si="82"/>
        <v>25569.000138888889</v>
      </c>
      <c r="U714">
        <f t="shared" si="83"/>
        <v>2016</v>
      </c>
    </row>
    <row r="715" spans="1:2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77"/>
        <v>162</v>
      </c>
      <c r="P715" s="7">
        <f t="shared" si="78"/>
        <v>108.48543689320388</v>
      </c>
      <c r="Q715" t="str">
        <f t="shared" si="79"/>
        <v>publishing</v>
      </c>
      <c r="R715" t="str">
        <f t="shared" si="80"/>
        <v>radio &amp; podcasts</v>
      </c>
      <c r="S715" s="11">
        <f t="shared" si="81"/>
        <v>42604.208333333328</v>
      </c>
      <c r="T715" s="11">
        <f t="shared" si="82"/>
        <v>25569.000138888889</v>
      </c>
      <c r="U715">
        <f t="shared" si="83"/>
        <v>2016</v>
      </c>
    </row>
    <row r="716" spans="1:2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77"/>
        <v>473</v>
      </c>
      <c r="P716" s="7">
        <f t="shared" si="78"/>
        <v>101.98095238095237</v>
      </c>
      <c r="Q716" t="str">
        <f t="shared" si="79"/>
        <v>music</v>
      </c>
      <c r="R716" t="str">
        <f t="shared" si="80"/>
        <v>rock</v>
      </c>
      <c r="S716" s="11">
        <f t="shared" si="81"/>
        <v>41870.208333333336</v>
      </c>
      <c r="T716" s="11">
        <f t="shared" si="82"/>
        <v>25569.000138888889</v>
      </c>
      <c r="U716">
        <f t="shared" si="83"/>
        <v>2014</v>
      </c>
    </row>
    <row r="717" spans="1:21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77"/>
        <v>24</v>
      </c>
      <c r="P717" s="7">
        <f t="shared" si="78"/>
        <v>44.009146341463413</v>
      </c>
      <c r="Q717" t="str">
        <f t="shared" si="79"/>
        <v>games</v>
      </c>
      <c r="R717" t="str">
        <f t="shared" si="80"/>
        <v>mobile games</v>
      </c>
      <c r="S717" s="11">
        <f t="shared" si="81"/>
        <v>40397.208333333336</v>
      </c>
      <c r="T717" s="11">
        <f t="shared" si="82"/>
        <v>25569.000138888889</v>
      </c>
      <c r="U717">
        <f t="shared" si="83"/>
        <v>2010</v>
      </c>
    </row>
    <row r="718" spans="1:2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77"/>
        <v>518</v>
      </c>
      <c r="P718" s="7">
        <f t="shared" si="78"/>
        <v>65.942675159235662</v>
      </c>
      <c r="Q718" t="str">
        <f t="shared" si="79"/>
        <v>theater</v>
      </c>
      <c r="R718" t="str">
        <f t="shared" si="80"/>
        <v>plays</v>
      </c>
      <c r="S718" s="11">
        <f t="shared" si="81"/>
        <v>41465.208333333336</v>
      </c>
      <c r="T718" s="11">
        <f t="shared" si="82"/>
        <v>25569.000138888889</v>
      </c>
      <c r="U718">
        <f t="shared" si="83"/>
        <v>2013</v>
      </c>
    </row>
    <row r="719" spans="1:21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77"/>
        <v>248</v>
      </c>
      <c r="P719" s="7">
        <f t="shared" si="78"/>
        <v>24.987387387387386</v>
      </c>
      <c r="Q719" t="str">
        <f t="shared" si="79"/>
        <v>film &amp; video</v>
      </c>
      <c r="R719" t="str">
        <f t="shared" si="80"/>
        <v>documentary</v>
      </c>
      <c r="S719" s="11">
        <f t="shared" si="81"/>
        <v>40777.208333333336</v>
      </c>
      <c r="T719" s="11">
        <f t="shared" si="82"/>
        <v>25569.000138888889</v>
      </c>
      <c r="U719">
        <f t="shared" si="83"/>
        <v>2011</v>
      </c>
    </row>
    <row r="720" spans="1:2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77"/>
        <v>100</v>
      </c>
      <c r="P720" s="7">
        <f t="shared" si="78"/>
        <v>28.003367003367003</v>
      </c>
      <c r="Q720" t="str">
        <f t="shared" si="79"/>
        <v>technology</v>
      </c>
      <c r="R720" t="str">
        <f t="shared" si="80"/>
        <v>wearables</v>
      </c>
      <c r="S720" s="11">
        <f t="shared" si="81"/>
        <v>41442.208333333336</v>
      </c>
      <c r="T720" s="11">
        <f t="shared" si="82"/>
        <v>25569.000138888889</v>
      </c>
      <c r="U720">
        <f t="shared" si="83"/>
        <v>2013</v>
      </c>
    </row>
    <row r="721" spans="1:2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77"/>
        <v>153</v>
      </c>
      <c r="P721" s="7">
        <f t="shared" si="78"/>
        <v>85.829268292682926</v>
      </c>
      <c r="Q721" t="str">
        <f t="shared" si="79"/>
        <v>publishing</v>
      </c>
      <c r="R721" t="str">
        <f t="shared" si="80"/>
        <v>fiction</v>
      </c>
      <c r="S721" s="11">
        <f t="shared" si="81"/>
        <v>41058.208333333336</v>
      </c>
      <c r="T721" s="11">
        <f t="shared" si="82"/>
        <v>25569.000138888889</v>
      </c>
      <c r="U721">
        <f t="shared" si="83"/>
        <v>2012</v>
      </c>
    </row>
    <row r="722" spans="1:21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77"/>
        <v>37</v>
      </c>
      <c r="P722" s="7">
        <f t="shared" si="78"/>
        <v>84.921052631578945</v>
      </c>
      <c r="Q722" t="str">
        <f t="shared" si="79"/>
        <v>theater</v>
      </c>
      <c r="R722" t="str">
        <f t="shared" si="80"/>
        <v>plays</v>
      </c>
      <c r="S722" s="11">
        <f t="shared" si="81"/>
        <v>43152.25</v>
      </c>
      <c r="T722" s="11">
        <f t="shared" si="82"/>
        <v>25569.000138888889</v>
      </c>
      <c r="U722">
        <f t="shared" si="83"/>
        <v>2018</v>
      </c>
    </row>
    <row r="723" spans="1:2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77"/>
        <v>4</v>
      </c>
      <c r="P723" s="7">
        <f t="shared" si="78"/>
        <v>90.483333333333334</v>
      </c>
      <c r="Q723" t="str">
        <f t="shared" si="79"/>
        <v>music</v>
      </c>
      <c r="R723" t="str">
        <f t="shared" si="80"/>
        <v>rock</v>
      </c>
      <c r="S723" s="11">
        <f t="shared" si="81"/>
        <v>43194.208333333328</v>
      </c>
      <c r="T723" s="11">
        <f t="shared" si="82"/>
        <v>25569.000138888889</v>
      </c>
      <c r="U723">
        <f t="shared" si="83"/>
        <v>2018</v>
      </c>
    </row>
    <row r="724" spans="1:2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77"/>
        <v>157</v>
      </c>
      <c r="P724" s="7">
        <f t="shared" si="78"/>
        <v>25.00197628458498</v>
      </c>
      <c r="Q724" t="str">
        <f t="shared" si="79"/>
        <v>film &amp; video</v>
      </c>
      <c r="R724" t="str">
        <f t="shared" si="80"/>
        <v>documentary</v>
      </c>
      <c r="S724" s="11">
        <f t="shared" si="81"/>
        <v>43045.25</v>
      </c>
      <c r="T724" s="11">
        <f t="shared" si="82"/>
        <v>25569.000138888889</v>
      </c>
      <c r="U724">
        <f t="shared" si="83"/>
        <v>2017</v>
      </c>
    </row>
    <row r="725" spans="1:2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77"/>
        <v>270</v>
      </c>
      <c r="P725" s="7">
        <f t="shared" si="78"/>
        <v>92.013888888888886</v>
      </c>
      <c r="Q725" t="str">
        <f t="shared" si="79"/>
        <v>theater</v>
      </c>
      <c r="R725" t="str">
        <f t="shared" si="80"/>
        <v>plays</v>
      </c>
      <c r="S725" s="11">
        <f t="shared" si="81"/>
        <v>42431.25</v>
      </c>
      <c r="T725" s="11">
        <f t="shared" si="82"/>
        <v>25569.000138888889</v>
      </c>
      <c r="U725">
        <f t="shared" si="83"/>
        <v>2016</v>
      </c>
    </row>
    <row r="726" spans="1:21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77"/>
        <v>134</v>
      </c>
      <c r="P726" s="7">
        <f t="shared" si="78"/>
        <v>93.066115702479337</v>
      </c>
      <c r="Q726" t="str">
        <f t="shared" si="79"/>
        <v>theater</v>
      </c>
      <c r="R726" t="str">
        <f t="shared" si="80"/>
        <v>plays</v>
      </c>
      <c r="S726" s="11">
        <f t="shared" si="81"/>
        <v>41934.208333333336</v>
      </c>
      <c r="T726" s="11">
        <f t="shared" si="82"/>
        <v>25569.000138888889</v>
      </c>
      <c r="U726">
        <f t="shared" si="83"/>
        <v>2014</v>
      </c>
    </row>
    <row r="727" spans="1:21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77"/>
        <v>50</v>
      </c>
      <c r="P727" s="7">
        <f t="shared" si="78"/>
        <v>61.008145363408524</v>
      </c>
      <c r="Q727" t="str">
        <f t="shared" si="79"/>
        <v>games</v>
      </c>
      <c r="R727" t="str">
        <f t="shared" si="80"/>
        <v>mobile games</v>
      </c>
      <c r="S727" s="11">
        <f t="shared" si="81"/>
        <v>41958.25</v>
      </c>
      <c r="T727" s="11">
        <f t="shared" si="82"/>
        <v>25569.000138888889</v>
      </c>
      <c r="U727">
        <f t="shared" si="83"/>
        <v>2014</v>
      </c>
    </row>
    <row r="728" spans="1:21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77"/>
        <v>89</v>
      </c>
      <c r="P728" s="7">
        <f t="shared" si="78"/>
        <v>92.036259541984734</v>
      </c>
      <c r="Q728" t="str">
        <f t="shared" si="79"/>
        <v>theater</v>
      </c>
      <c r="R728" t="str">
        <f t="shared" si="80"/>
        <v>plays</v>
      </c>
      <c r="S728" s="11">
        <f t="shared" si="81"/>
        <v>40476.208333333336</v>
      </c>
      <c r="T728" s="11">
        <f t="shared" si="82"/>
        <v>25569.000138888889</v>
      </c>
      <c r="U728">
        <f t="shared" si="83"/>
        <v>2010</v>
      </c>
    </row>
    <row r="729" spans="1:2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77"/>
        <v>165</v>
      </c>
      <c r="P729" s="7">
        <f t="shared" si="78"/>
        <v>81.132596685082873</v>
      </c>
      <c r="Q729" t="str">
        <f t="shared" si="79"/>
        <v>technology</v>
      </c>
      <c r="R729" t="str">
        <f t="shared" si="80"/>
        <v>web</v>
      </c>
      <c r="S729" s="11">
        <f t="shared" si="81"/>
        <v>43485.25</v>
      </c>
      <c r="T729" s="11">
        <f t="shared" si="82"/>
        <v>25569.000138888889</v>
      </c>
      <c r="U729">
        <f t="shared" si="83"/>
        <v>2019</v>
      </c>
    </row>
    <row r="730" spans="1:21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77"/>
        <v>18</v>
      </c>
      <c r="P730" s="7">
        <f t="shared" si="78"/>
        <v>73.5</v>
      </c>
      <c r="Q730" t="str">
        <f t="shared" si="79"/>
        <v>theater</v>
      </c>
      <c r="R730" t="str">
        <f t="shared" si="80"/>
        <v>plays</v>
      </c>
      <c r="S730" s="11">
        <f t="shared" si="81"/>
        <v>42515.208333333328</v>
      </c>
      <c r="T730" s="11">
        <f t="shared" si="82"/>
        <v>25569.000138888889</v>
      </c>
      <c r="U730">
        <f t="shared" si="83"/>
        <v>2016</v>
      </c>
    </row>
    <row r="731" spans="1:21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77"/>
        <v>186</v>
      </c>
      <c r="P731" s="7">
        <f t="shared" si="78"/>
        <v>85.221311475409834</v>
      </c>
      <c r="Q731" t="str">
        <f t="shared" si="79"/>
        <v>film &amp; video</v>
      </c>
      <c r="R731" t="str">
        <f t="shared" si="80"/>
        <v>drama</v>
      </c>
      <c r="S731" s="11">
        <f t="shared" si="81"/>
        <v>41309.25</v>
      </c>
      <c r="T731" s="11">
        <f t="shared" si="82"/>
        <v>25569.000138888889</v>
      </c>
      <c r="U731">
        <f t="shared" si="83"/>
        <v>2013</v>
      </c>
    </row>
    <row r="732" spans="1:2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77"/>
        <v>413</v>
      </c>
      <c r="P732" s="7">
        <f t="shared" si="78"/>
        <v>110.96825396825396</v>
      </c>
      <c r="Q732" t="str">
        <f t="shared" si="79"/>
        <v>technology</v>
      </c>
      <c r="R732" t="str">
        <f t="shared" si="80"/>
        <v>wearables</v>
      </c>
      <c r="S732" s="11">
        <f t="shared" si="81"/>
        <v>42147.208333333328</v>
      </c>
      <c r="T732" s="11">
        <f t="shared" si="82"/>
        <v>25569.000138888889</v>
      </c>
      <c r="U732">
        <f t="shared" si="83"/>
        <v>2015</v>
      </c>
    </row>
    <row r="733" spans="1:2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77"/>
        <v>90</v>
      </c>
      <c r="P733" s="7">
        <f t="shared" si="78"/>
        <v>32.968036529680369</v>
      </c>
      <c r="Q733" t="str">
        <f t="shared" si="79"/>
        <v>technology</v>
      </c>
      <c r="R733" t="str">
        <f t="shared" si="80"/>
        <v>web</v>
      </c>
      <c r="S733" s="11">
        <f t="shared" si="81"/>
        <v>42939.208333333328</v>
      </c>
      <c r="T733" s="11">
        <f t="shared" si="82"/>
        <v>25569.000138888889</v>
      </c>
      <c r="U733">
        <f t="shared" si="83"/>
        <v>2017</v>
      </c>
    </row>
    <row r="734" spans="1:21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77"/>
        <v>92</v>
      </c>
      <c r="P734" s="7">
        <f t="shared" si="78"/>
        <v>96.005352363960753</v>
      </c>
      <c r="Q734" t="str">
        <f t="shared" si="79"/>
        <v>music</v>
      </c>
      <c r="R734" t="str">
        <f t="shared" si="80"/>
        <v>rock</v>
      </c>
      <c r="S734" s="11">
        <f t="shared" si="81"/>
        <v>42816.208333333328</v>
      </c>
      <c r="T734" s="11">
        <f t="shared" si="82"/>
        <v>25569.000138888889</v>
      </c>
      <c r="U734">
        <f t="shared" si="83"/>
        <v>2017</v>
      </c>
    </row>
    <row r="735" spans="1:2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77"/>
        <v>527</v>
      </c>
      <c r="P735" s="7">
        <f t="shared" si="78"/>
        <v>84.96632653061225</v>
      </c>
      <c r="Q735" t="str">
        <f t="shared" si="79"/>
        <v>music</v>
      </c>
      <c r="R735" t="str">
        <f t="shared" si="80"/>
        <v>metal</v>
      </c>
      <c r="S735" s="11">
        <f t="shared" si="81"/>
        <v>41844.208333333336</v>
      </c>
      <c r="T735" s="11">
        <f t="shared" si="82"/>
        <v>25569.000138888889</v>
      </c>
      <c r="U735">
        <f t="shared" si="83"/>
        <v>2014</v>
      </c>
    </row>
    <row r="736" spans="1:2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77"/>
        <v>319</v>
      </c>
      <c r="P736" s="7">
        <f t="shared" si="78"/>
        <v>25.007462686567163</v>
      </c>
      <c r="Q736" t="str">
        <f t="shared" si="79"/>
        <v>theater</v>
      </c>
      <c r="R736" t="str">
        <f t="shared" si="80"/>
        <v>plays</v>
      </c>
      <c r="S736" s="11">
        <f t="shared" si="81"/>
        <v>42763.25</v>
      </c>
      <c r="T736" s="11">
        <f t="shared" si="82"/>
        <v>25569.000138888889</v>
      </c>
      <c r="U736">
        <f t="shared" si="83"/>
        <v>2017</v>
      </c>
    </row>
    <row r="737" spans="1:21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77"/>
        <v>354</v>
      </c>
      <c r="P737" s="7">
        <f t="shared" si="78"/>
        <v>65.998995479658461</v>
      </c>
      <c r="Q737" t="str">
        <f t="shared" si="79"/>
        <v>photography</v>
      </c>
      <c r="R737" t="str">
        <f t="shared" si="80"/>
        <v>photography books</v>
      </c>
      <c r="S737" s="11">
        <f t="shared" si="81"/>
        <v>42459.208333333328</v>
      </c>
      <c r="T737" s="11">
        <f t="shared" si="82"/>
        <v>25569.000138888889</v>
      </c>
      <c r="U737">
        <f t="shared" si="83"/>
        <v>2016</v>
      </c>
    </row>
    <row r="738" spans="1:2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77"/>
        <v>33</v>
      </c>
      <c r="P738" s="7">
        <f t="shared" si="78"/>
        <v>87.34482758620689</v>
      </c>
      <c r="Q738" t="str">
        <f t="shared" si="79"/>
        <v>publishing</v>
      </c>
      <c r="R738" t="str">
        <f t="shared" si="80"/>
        <v>nonfiction</v>
      </c>
      <c r="S738" s="11">
        <f t="shared" si="81"/>
        <v>42055.25</v>
      </c>
      <c r="T738" s="11">
        <f t="shared" si="82"/>
        <v>25569.000138888889</v>
      </c>
      <c r="U738">
        <f t="shared" si="83"/>
        <v>2015</v>
      </c>
    </row>
    <row r="739" spans="1:21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77"/>
        <v>136</v>
      </c>
      <c r="P739" s="7">
        <f t="shared" si="78"/>
        <v>27.933333333333334</v>
      </c>
      <c r="Q739" t="str">
        <f t="shared" si="79"/>
        <v>music</v>
      </c>
      <c r="R739" t="str">
        <f t="shared" si="80"/>
        <v>indie rock</v>
      </c>
      <c r="S739" s="11">
        <f t="shared" si="81"/>
        <v>42685.25</v>
      </c>
      <c r="T739" s="11">
        <f t="shared" si="82"/>
        <v>25569.000138888889</v>
      </c>
      <c r="U739">
        <f t="shared" si="83"/>
        <v>2016</v>
      </c>
    </row>
    <row r="740" spans="1:21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77"/>
        <v>2</v>
      </c>
      <c r="P740" s="7">
        <f t="shared" si="78"/>
        <v>103.8</v>
      </c>
      <c r="Q740" t="str">
        <f t="shared" si="79"/>
        <v>theater</v>
      </c>
      <c r="R740" t="str">
        <f t="shared" si="80"/>
        <v>plays</v>
      </c>
      <c r="S740" s="11">
        <f t="shared" si="81"/>
        <v>41959.25</v>
      </c>
      <c r="T740" s="11">
        <f t="shared" si="82"/>
        <v>25569.000138888889</v>
      </c>
      <c r="U740">
        <f t="shared" si="83"/>
        <v>2014</v>
      </c>
    </row>
    <row r="741" spans="1:21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77"/>
        <v>61</v>
      </c>
      <c r="P741" s="7">
        <f t="shared" si="78"/>
        <v>31.937172774869111</v>
      </c>
      <c r="Q741" t="str">
        <f t="shared" si="79"/>
        <v>music</v>
      </c>
      <c r="R741" t="str">
        <f t="shared" si="80"/>
        <v>indie rock</v>
      </c>
      <c r="S741" s="11">
        <f t="shared" si="81"/>
        <v>41089.208333333336</v>
      </c>
      <c r="T741" s="11">
        <f t="shared" si="82"/>
        <v>25569.000138888889</v>
      </c>
      <c r="U741">
        <f t="shared" si="83"/>
        <v>2012</v>
      </c>
    </row>
    <row r="742" spans="1:21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77"/>
        <v>30</v>
      </c>
      <c r="P742" s="7">
        <f t="shared" si="78"/>
        <v>99.5</v>
      </c>
      <c r="Q742" t="str">
        <f t="shared" si="79"/>
        <v>theater</v>
      </c>
      <c r="R742" t="str">
        <f t="shared" si="80"/>
        <v>plays</v>
      </c>
      <c r="S742" s="11">
        <f t="shared" si="81"/>
        <v>42769.25</v>
      </c>
      <c r="T742" s="11">
        <f t="shared" si="82"/>
        <v>25569.000138888889</v>
      </c>
      <c r="U742">
        <f t="shared" si="83"/>
        <v>2017</v>
      </c>
    </row>
    <row r="743" spans="1:2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77"/>
        <v>1179</v>
      </c>
      <c r="P743" s="7">
        <f t="shared" si="78"/>
        <v>108.84615384615384</v>
      </c>
      <c r="Q743" t="str">
        <f t="shared" si="79"/>
        <v>theater</v>
      </c>
      <c r="R743" t="str">
        <f t="shared" si="80"/>
        <v>plays</v>
      </c>
      <c r="S743" s="11">
        <f t="shared" si="81"/>
        <v>40321.208333333336</v>
      </c>
      <c r="T743" s="11">
        <f t="shared" si="82"/>
        <v>25569.000138888889</v>
      </c>
      <c r="U743">
        <f t="shared" si="83"/>
        <v>2010</v>
      </c>
    </row>
    <row r="744" spans="1:2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77"/>
        <v>1126</v>
      </c>
      <c r="P744" s="7">
        <f t="shared" si="78"/>
        <v>110.76229508196721</v>
      </c>
      <c r="Q744" t="str">
        <f t="shared" si="79"/>
        <v>music</v>
      </c>
      <c r="R744" t="str">
        <f t="shared" si="80"/>
        <v>electric music</v>
      </c>
      <c r="S744" s="11">
        <f t="shared" si="81"/>
        <v>40197.25</v>
      </c>
      <c r="T744" s="11">
        <f t="shared" si="82"/>
        <v>25569.000138888889</v>
      </c>
      <c r="U744">
        <f t="shared" si="83"/>
        <v>2010</v>
      </c>
    </row>
    <row r="745" spans="1:21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77"/>
        <v>13</v>
      </c>
      <c r="P745" s="7">
        <f t="shared" si="78"/>
        <v>29.647058823529413</v>
      </c>
      <c r="Q745" t="str">
        <f t="shared" si="79"/>
        <v>theater</v>
      </c>
      <c r="R745" t="str">
        <f t="shared" si="80"/>
        <v>plays</v>
      </c>
      <c r="S745" s="11">
        <f t="shared" si="81"/>
        <v>42298.208333333328</v>
      </c>
      <c r="T745" s="11">
        <f t="shared" si="82"/>
        <v>25569.000138888889</v>
      </c>
      <c r="U745">
        <f t="shared" si="83"/>
        <v>2015</v>
      </c>
    </row>
    <row r="746" spans="1:2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77"/>
        <v>712</v>
      </c>
      <c r="P746" s="7">
        <f t="shared" si="78"/>
        <v>101.71428571428571</v>
      </c>
      <c r="Q746" t="str">
        <f t="shared" si="79"/>
        <v>theater</v>
      </c>
      <c r="R746" t="str">
        <f t="shared" si="80"/>
        <v>plays</v>
      </c>
      <c r="S746" s="11">
        <f t="shared" si="81"/>
        <v>43322.208333333328</v>
      </c>
      <c r="T746" s="11">
        <f t="shared" si="82"/>
        <v>25569.000138888889</v>
      </c>
      <c r="U746">
        <f t="shared" si="83"/>
        <v>2018</v>
      </c>
    </row>
    <row r="747" spans="1:21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77"/>
        <v>30</v>
      </c>
      <c r="P747" s="7">
        <f t="shared" si="78"/>
        <v>61.5</v>
      </c>
      <c r="Q747" t="str">
        <f t="shared" si="79"/>
        <v>technology</v>
      </c>
      <c r="R747" t="str">
        <f t="shared" si="80"/>
        <v>wearables</v>
      </c>
      <c r="S747" s="11">
        <f t="shared" si="81"/>
        <v>40328.208333333336</v>
      </c>
      <c r="T747" s="11">
        <f t="shared" si="82"/>
        <v>25569.000138888889</v>
      </c>
      <c r="U747">
        <f t="shared" si="83"/>
        <v>2010</v>
      </c>
    </row>
    <row r="748" spans="1:2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77"/>
        <v>213</v>
      </c>
      <c r="P748" s="7">
        <f t="shared" si="78"/>
        <v>35</v>
      </c>
      <c r="Q748" t="str">
        <f t="shared" si="79"/>
        <v>technology</v>
      </c>
      <c r="R748" t="str">
        <f t="shared" si="80"/>
        <v>web</v>
      </c>
      <c r="S748" s="11">
        <f t="shared" si="81"/>
        <v>40825.208333333336</v>
      </c>
      <c r="T748" s="11">
        <f t="shared" si="82"/>
        <v>25569.000138888889</v>
      </c>
      <c r="U748">
        <f t="shared" si="83"/>
        <v>2011</v>
      </c>
    </row>
    <row r="749" spans="1:2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77"/>
        <v>229</v>
      </c>
      <c r="P749" s="7">
        <f t="shared" si="78"/>
        <v>40.049999999999997</v>
      </c>
      <c r="Q749" t="str">
        <f t="shared" si="79"/>
        <v>theater</v>
      </c>
      <c r="R749" t="str">
        <f t="shared" si="80"/>
        <v>plays</v>
      </c>
      <c r="S749" s="11">
        <f t="shared" si="81"/>
        <v>40423.208333333336</v>
      </c>
      <c r="T749" s="11">
        <f t="shared" si="82"/>
        <v>25569.000138888889</v>
      </c>
      <c r="U749">
        <f t="shared" si="83"/>
        <v>2010</v>
      </c>
    </row>
    <row r="750" spans="1:2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77"/>
        <v>35</v>
      </c>
      <c r="P750" s="7">
        <f t="shared" si="78"/>
        <v>110.97231270358306</v>
      </c>
      <c r="Q750" t="str">
        <f t="shared" si="79"/>
        <v>film &amp; video</v>
      </c>
      <c r="R750" t="str">
        <f t="shared" si="80"/>
        <v>animation</v>
      </c>
      <c r="S750" s="11">
        <f t="shared" si="81"/>
        <v>40238.25</v>
      </c>
      <c r="T750" s="11">
        <f t="shared" si="82"/>
        <v>25569.000138888889</v>
      </c>
      <c r="U750">
        <f t="shared" si="83"/>
        <v>2010</v>
      </c>
    </row>
    <row r="751" spans="1:2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77"/>
        <v>157</v>
      </c>
      <c r="P751" s="7">
        <f t="shared" si="78"/>
        <v>36.959016393442624</v>
      </c>
      <c r="Q751" t="str">
        <f t="shared" si="79"/>
        <v>technology</v>
      </c>
      <c r="R751" t="str">
        <f t="shared" si="80"/>
        <v>wearables</v>
      </c>
      <c r="S751" s="11">
        <f t="shared" si="81"/>
        <v>41920.208333333336</v>
      </c>
      <c r="T751" s="11">
        <f t="shared" si="82"/>
        <v>25569.000138888889</v>
      </c>
      <c r="U751">
        <f t="shared" si="83"/>
        <v>2014</v>
      </c>
    </row>
    <row r="752" spans="1:21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77"/>
        <v>1</v>
      </c>
      <c r="P752" s="7">
        <f t="shared" si="78"/>
        <v>1</v>
      </c>
      <c r="Q752" t="str">
        <f t="shared" si="79"/>
        <v>music</v>
      </c>
      <c r="R752" t="str">
        <f t="shared" si="80"/>
        <v>electric music</v>
      </c>
      <c r="S752" s="11">
        <f t="shared" si="81"/>
        <v>40360.208333333336</v>
      </c>
      <c r="T752" s="11">
        <f t="shared" si="82"/>
        <v>25569.000138888889</v>
      </c>
      <c r="U752">
        <f t="shared" si="83"/>
        <v>2010</v>
      </c>
    </row>
    <row r="753" spans="1:2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77"/>
        <v>232</v>
      </c>
      <c r="P753" s="7">
        <f t="shared" si="78"/>
        <v>30.974074074074075</v>
      </c>
      <c r="Q753" t="str">
        <f t="shared" si="79"/>
        <v>publishing</v>
      </c>
      <c r="R753" t="str">
        <f t="shared" si="80"/>
        <v>nonfiction</v>
      </c>
      <c r="S753" s="11">
        <f t="shared" si="81"/>
        <v>42446.208333333328</v>
      </c>
      <c r="T753" s="11">
        <f t="shared" si="82"/>
        <v>25569.000138888889</v>
      </c>
      <c r="U753">
        <f t="shared" si="83"/>
        <v>2016</v>
      </c>
    </row>
    <row r="754" spans="1:2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77"/>
        <v>92</v>
      </c>
      <c r="P754" s="7">
        <f t="shared" si="78"/>
        <v>47.035087719298247</v>
      </c>
      <c r="Q754" t="str">
        <f t="shared" si="79"/>
        <v>theater</v>
      </c>
      <c r="R754" t="str">
        <f t="shared" si="80"/>
        <v>plays</v>
      </c>
      <c r="S754" s="11">
        <f t="shared" si="81"/>
        <v>40395.208333333336</v>
      </c>
      <c r="T754" s="11">
        <f t="shared" si="82"/>
        <v>25569.000138888889</v>
      </c>
      <c r="U754">
        <f t="shared" si="83"/>
        <v>2010</v>
      </c>
    </row>
    <row r="755" spans="1:2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77"/>
        <v>257</v>
      </c>
      <c r="P755" s="7">
        <f t="shared" si="78"/>
        <v>88.065693430656935</v>
      </c>
      <c r="Q755" t="str">
        <f t="shared" si="79"/>
        <v>photography</v>
      </c>
      <c r="R755" t="str">
        <f t="shared" si="80"/>
        <v>photography books</v>
      </c>
      <c r="S755" s="11">
        <f t="shared" si="81"/>
        <v>40321.208333333336</v>
      </c>
      <c r="T755" s="11">
        <f t="shared" si="82"/>
        <v>25569.000138888889</v>
      </c>
      <c r="U755">
        <f t="shared" si="83"/>
        <v>2010</v>
      </c>
    </row>
    <row r="756" spans="1:2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77"/>
        <v>168</v>
      </c>
      <c r="P756" s="7">
        <f t="shared" si="78"/>
        <v>37.005616224648989</v>
      </c>
      <c r="Q756" t="str">
        <f t="shared" si="79"/>
        <v>theater</v>
      </c>
      <c r="R756" t="str">
        <f t="shared" si="80"/>
        <v>plays</v>
      </c>
      <c r="S756" s="11">
        <f t="shared" si="81"/>
        <v>41210.208333333336</v>
      </c>
      <c r="T756" s="11">
        <f t="shared" si="82"/>
        <v>25569.000138888889</v>
      </c>
      <c r="U756">
        <f t="shared" si="83"/>
        <v>2012</v>
      </c>
    </row>
    <row r="757" spans="1:2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77"/>
        <v>167</v>
      </c>
      <c r="P757" s="7">
        <f t="shared" si="78"/>
        <v>26.027777777777779</v>
      </c>
      <c r="Q757" t="str">
        <f t="shared" si="79"/>
        <v>theater</v>
      </c>
      <c r="R757" t="str">
        <f t="shared" si="80"/>
        <v>plays</v>
      </c>
      <c r="S757" s="11">
        <f t="shared" si="81"/>
        <v>43096.25</v>
      </c>
      <c r="T757" s="11">
        <f t="shared" si="82"/>
        <v>25569.000138888889</v>
      </c>
      <c r="U757">
        <f t="shared" si="83"/>
        <v>2017</v>
      </c>
    </row>
    <row r="758" spans="1:21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77"/>
        <v>772</v>
      </c>
      <c r="P758" s="7">
        <f t="shared" si="78"/>
        <v>67.817567567567565</v>
      </c>
      <c r="Q758" t="str">
        <f t="shared" si="79"/>
        <v>theater</v>
      </c>
      <c r="R758" t="str">
        <f t="shared" si="80"/>
        <v>plays</v>
      </c>
      <c r="S758" s="11">
        <f t="shared" si="81"/>
        <v>42024.25</v>
      </c>
      <c r="T758" s="11">
        <f t="shared" si="82"/>
        <v>25569.000138888889</v>
      </c>
      <c r="U758">
        <f t="shared" si="83"/>
        <v>2015</v>
      </c>
    </row>
    <row r="759" spans="1:2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77"/>
        <v>407</v>
      </c>
      <c r="P759" s="7">
        <f t="shared" si="78"/>
        <v>49.964912280701753</v>
      </c>
      <c r="Q759" t="str">
        <f t="shared" si="79"/>
        <v>film &amp; video</v>
      </c>
      <c r="R759" t="str">
        <f t="shared" si="80"/>
        <v>drama</v>
      </c>
      <c r="S759" s="11">
        <f t="shared" si="81"/>
        <v>40675.208333333336</v>
      </c>
      <c r="T759" s="11">
        <f t="shared" si="82"/>
        <v>25569.000138888889</v>
      </c>
      <c r="U759">
        <f t="shared" si="83"/>
        <v>2011</v>
      </c>
    </row>
    <row r="760" spans="1:2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77"/>
        <v>564</v>
      </c>
      <c r="P760" s="7">
        <f t="shared" si="78"/>
        <v>110.01646903820817</v>
      </c>
      <c r="Q760" t="str">
        <f t="shared" si="79"/>
        <v>music</v>
      </c>
      <c r="R760" t="str">
        <f t="shared" si="80"/>
        <v>rock</v>
      </c>
      <c r="S760" s="11">
        <f t="shared" si="81"/>
        <v>41936.208333333336</v>
      </c>
      <c r="T760" s="11">
        <f t="shared" si="82"/>
        <v>25569.000138888889</v>
      </c>
      <c r="U760">
        <f t="shared" si="83"/>
        <v>2014</v>
      </c>
    </row>
    <row r="761" spans="1:21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77"/>
        <v>68</v>
      </c>
      <c r="P761" s="7">
        <f t="shared" si="78"/>
        <v>89.964678178963894</v>
      </c>
      <c r="Q761" t="str">
        <f t="shared" si="79"/>
        <v>music</v>
      </c>
      <c r="R761" t="str">
        <f t="shared" si="80"/>
        <v>electric music</v>
      </c>
      <c r="S761" s="11">
        <f t="shared" si="81"/>
        <v>43136.25</v>
      </c>
      <c r="T761" s="11">
        <f t="shared" si="82"/>
        <v>25569.000138888889</v>
      </c>
      <c r="U761">
        <f t="shared" si="83"/>
        <v>2018</v>
      </c>
    </row>
    <row r="762" spans="1:21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77"/>
        <v>34</v>
      </c>
      <c r="P762" s="7">
        <f t="shared" si="78"/>
        <v>79.009523809523813</v>
      </c>
      <c r="Q762" t="str">
        <f t="shared" si="79"/>
        <v>games</v>
      </c>
      <c r="R762" t="str">
        <f t="shared" si="80"/>
        <v>video games</v>
      </c>
      <c r="S762" s="11">
        <f t="shared" si="81"/>
        <v>43678.208333333328</v>
      </c>
      <c r="T762" s="11">
        <f t="shared" si="82"/>
        <v>25569.000138888889</v>
      </c>
      <c r="U762">
        <f t="shared" si="83"/>
        <v>2019</v>
      </c>
    </row>
    <row r="763" spans="1:2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77"/>
        <v>655</v>
      </c>
      <c r="P763" s="7">
        <f t="shared" si="78"/>
        <v>86.867469879518069</v>
      </c>
      <c r="Q763" t="str">
        <f t="shared" si="79"/>
        <v>music</v>
      </c>
      <c r="R763" t="str">
        <f t="shared" si="80"/>
        <v>rock</v>
      </c>
      <c r="S763" s="11">
        <f t="shared" si="81"/>
        <v>42938.208333333328</v>
      </c>
      <c r="T763" s="11">
        <f t="shared" si="82"/>
        <v>25569.000138888889</v>
      </c>
      <c r="U763">
        <f t="shared" si="83"/>
        <v>2017</v>
      </c>
    </row>
    <row r="764" spans="1:2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77"/>
        <v>177</v>
      </c>
      <c r="P764" s="7">
        <f t="shared" si="78"/>
        <v>62.04</v>
      </c>
      <c r="Q764" t="str">
        <f t="shared" si="79"/>
        <v>music</v>
      </c>
      <c r="R764" t="str">
        <f t="shared" si="80"/>
        <v>jazz</v>
      </c>
      <c r="S764" s="11">
        <f t="shared" si="81"/>
        <v>41241.25</v>
      </c>
      <c r="T764" s="11">
        <f t="shared" si="82"/>
        <v>25569.000138888889</v>
      </c>
      <c r="U764">
        <f t="shared" si="83"/>
        <v>2012</v>
      </c>
    </row>
    <row r="765" spans="1:2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77"/>
        <v>113</v>
      </c>
      <c r="P765" s="7">
        <f t="shared" si="78"/>
        <v>26.970212765957445</v>
      </c>
      <c r="Q765" t="str">
        <f t="shared" si="79"/>
        <v>theater</v>
      </c>
      <c r="R765" t="str">
        <f t="shared" si="80"/>
        <v>plays</v>
      </c>
      <c r="S765" s="11">
        <f t="shared" si="81"/>
        <v>41037.208333333336</v>
      </c>
      <c r="T765" s="11">
        <f t="shared" si="82"/>
        <v>25569.000138888889</v>
      </c>
      <c r="U765">
        <f t="shared" si="83"/>
        <v>2012</v>
      </c>
    </row>
    <row r="766" spans="1:21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77"/>
        <v>728</v>
      </c>
      <c r="P766" s="7">
        <f t="shared" si="78"/>
        <v>54.121621621621621</v>
      </c>
      <c r="Q766" t="str">
        <f t="shared" si="79"/>
        <v>music</v>
      </c>
      <c r="R766" t="str">
        <f t="shared" si="80"/>
        <v>rock</v>
      </c>
      <c r="S766" s="11">
        <f t="shared" si="81"/>
        <v>40676.208333333336</v>
      </c>
      <c r="T766" s="11">
        <f t="shared" si="82"/>
        <v>25569.000138888889</v>
      </c>
      <c r="U766">
        <f t="shared" si="83"/>
        <v>2011</v>
      </c>
    </row>
    <row r="767" spans="1:2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77"/>
        <v>208</v>
      </c>
      <c r="P767" s="7">
        <f t="shared" si="78"/>
        <v>41.035353535353536</v>
      </c>
      <c r="Q767" t="str">
        <f t="shared" si="79"/>
        <v>music</v>
      </c>
      <c r="R767" t="str">
        <f t="shared" si="80"/>
        <v>indie rock</v>
      </c>
      <c r="S767" s="11">
        <f t="shared" si="81"/>
        <v>42840.208333333328</v>
      </c>
      <c r="T767" s="11">
        <f t="shared" si="82"/>
        <v>25569.000138888889</v>
      </c>
      <c r="U767">
        <f t="shared" si="83"/>
        <v>2017</v>
      </c>
    </row>
    <row r="768" spans="1:21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77"/>
        <v>31</v>
      </c>
      <c r="P768" s="7">
        <f t="shared" si="78"/>
        <v>55.052419354838712</v>
      </c>
      <c r="Q768" t="str">
        <f t="shared" si="79"/>
        <v>film &amp; video</v>
      </c>
      <c r="R768" t="str">
        <f t="shared" si="80"/>
        <v>science fiction</v>
      </c>
      <c r="S768" s="11">
        <f t="shared" si="81"/>
        <v>43362.208333333328</v>
      </c>
      <c r="T768" s="11">
        <f t="shared" si="82"/>
        <v>25569.000138888889</v>
      </c>
      <c r="U768">
        <f t="shared" si="83"/>
        <v>2018</v>
      </c>
    </row>
    <row r="769" spans="1:21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77"/>
        <v>57</v>
      </c>
      <c r="P769" s="7">
        <f t="shared" si="78"/>
        <v>107.93762183235867</v>
      </c>
      <c r="Q769" t="str">
        <f t="shared" si="79"/>
        <v>publishing</v>
      </c>
      <c r="R769" t="str">
        <f t="shared" si="80"/>
        <v>translations</v>
      </c>
      <c r="S769" s="11">
        <f t="shared" si="81"/>
        <v>42283.208333333328</v>
      </c>
      <c r="T769" s="11">
        <f t="shared" si="82"/>
        <v>25569.000138888889</v>
      </c>
      <c r="U769">
        <f t="shared" si="83"/>
        <v>2015</v>
      </c>
    </row>
    <row r="770" spans="1:2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ref="O770:O833" si="84">ROUND(E770/D770*100,0)</f>
        <v>231</v>
      </c>
      <c r="P770" s="7">
        <f t="shared" si="78"/>
        <v>73.92</v>
      </c>
      <c r="Q770" t="str">
        <f t="shared" si="79"/>
        <v>theater</v>
      </c>
      <c r="R770" t="str">
        <f t="shared" si="80"/>
        <v>plays</v>
      </c>
      <c r="S770" s="11">
        <f t="shared" si="81"/>
        <v>41619.25</v>
      </c>
      <c r="T770" s="11">
        <f t="shared" si="82"/>
        <v>25569.000138888889</v>
      </c>
      <c r="U770">
        <f t="shared" si="83"/>
        <v>2013</v>
      </c>
    </row>
    <row r="771" spans="1:21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84"/>
        <v>87</v>
      </c>
      <c r="P771" s="7">
        <f t="shared" ref="P771:P834" si="85">E771/G771</f>
        <v>31.995894428152493</v>
      </c>
      <c r="Q771" t="str">
        <f t="shared" ref="Q771:Q834" si="86">LEFT(N771,SEARCH("/",N771)-1)</f>
        <v>games</v>
      </c>
      <c r="R771" t="str">
        <f t="shared" ref="R771:R834" si="87">RIGHT(N771, LEN(N771)-SEARCH("/",N771))</f>
        <v>video games</v>
      </c>
      <c r="S771" s="11">
        <f t="shared" ref="S771:S834" si="88">(((J771/60)/60/24)+DATE(1970,1,1))</f>
        <v>41501.208333333336</v>
      </c>
      <c r="T771" s="11">
        <f t="shared" ref="T771:T834" si="89">(((12/60)/60)/24+DATE(1970,1,1))</f>
        <v>25569.000138888889</v>
      </c>
      <c r="U771">
        <f t="shared" ref="U771:U834" si="90">YEAR(S771)</f>
        <v>2013</v>
      </c>
    </row>
    <row r="772" spans="1:21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84"/>
        <v>271</v>
      </c>
      <c r="P772" s="7">
        <f t="shared" si="85"/>
        <v>53.898148148148145</v>
      </c>
      <c r="Q772" t="str">
        <f t="shared" si="86"/>
        <v>theater</v>
      </c>
      <c r="R772" t="str">
        <f t="shared" si="87"/>
        <v>plays</v>
      </c>
      <c r="S772" s="11">
        <f t="shared" si="88"/>
        <v>41743.208333333336</v>
      </c>
      <c r="T772" s="11">
        <f t="shared" si="89"/>
        <v>25569.000138888889</v>
      </c>
      <c r="U772">
        <f t="shared" si="90"/>
        <v>2014</v>
      </c>
    </row>
    <row r="773" spans="1:2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84"/>
        <v>49</v>
      </c>
      <c r="P773" s="7">
        <f t="shared" si="85"/>
        <v>106.5</v>
      </c>
      <c r="Q773" t="str">
        <f t="shared" si="86"/>
        <v>theater</v>
      </c>
      <c r="R773" t="str">
        <f t="shared" si="87"/>
        <v>plays</v>
      </c>
      <c r="S773" s="11">
        <f t="shared" si="88"/>
        <v>43491.25</v>
      </c>
      <c r="T773" s="11">
        <f t="shared" si="89"/>
        <v>25569.000138888889</v>
      </c>
      <c r="U773">
        <f t="shared" si="90"/>
        <v>2019</v>
      </c>
    </row>
    <row r="774" spans="1:2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84"/>
        <v>113</v>
      </c>
      <c r="P774" s="7">
        <f t="shared" si="85"/>
        <v>32.999805409612762</v>
      </c>
      <c r="Q774" t="str">
        <f t="shared" si="86"/>
        <v>music</v>
      </c>
      <c r="R774" t="str">
        <f t="shared" si="87"/>
        <v>indie rock</v>
      </c>
      <c r="S774" s="11">
        <f t="shared" si="88"/>
        <v>43505.25</v>
      </c>
      <c r="T774" s="11">
        <f t="shared" si="89"/>
        <v>25569.000138888889</v>
      </c>
      <c r="U774">
        <f t="shared" si="90"/>
        <v>2019</v>
      </c>
    </row>
    <row r="775" spans="1:2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84"/>
        <v>191</v>
      </c>
      <c r="P775" s="7">
        <f t="shared" si="85"/>
        <v>43.00254993625159</v>
      </c>
      <c r="Q775" t="str">
        <f t="shared" si="86"/>
        <v>theater</v>
      </c>
      <c r="R775" t="str">
        <f t="shared" si="87"/>
        <v>plays</v>
      </c>
      <c r="S775" s="11">
        <f t="shared" si="88"/>
        <v>42838.208333333328</v>
      </c>
      <c r="T775" s="11">
        <f t="shared" si="89"/>
        <v>25569.000138888889</v>
      </c>
      <c r="U775">
        <f t="shared" si="90"/>
        <v>2017</v>
      </c>
    </row>
    <row r="776" spans="1:2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84"/>
        <v>136</v>
      </c>
      <c r="P776" s="7">
        <f t="shared" si="85"/>
        <v>86.858974358974365</v>
      </c>
      <c r="Q776" t="str">
        <f t="shared" si="86"/>
        <v>technology</v>
      </c>
      <c r="R776" t="str">
        <f t="shared" si="87"/>
        <v>web</v>
      </c>
      <c r="S776" s="11">
        <f t="shared" si="88"/>
        <v>42513.208333333328</v>
      </c>
      <c r="T776" s="11">
        <f t="shared" si="89"/>
        <v>25569.000138888889</v>
      </c>
      <c r="U776">
        <f t="shared" si="90"/>
        <v>2016</v>
      </c>
    </row>
    <row r="777" spans="1:21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84"/>
        <v>10</v>
      </c>
      <c r="P777" s="7">
        <f t="shared" si="85"/>
        <v>96.8</v>
      </c>
      <c r="Q777" t="str">
        <f t="shared" si="86"/>
        <v>music</v>
      </c>
      <c r="R777" t="str">
        <f t="shared" si="87"/>
        <v>rock</v>
      </c>
      <c r="S777" s="11">
        <f t="shared" si="88"/>
        <v>41949.25</v>
      </c>
      <c r="T777" s="11">
        <f t="shared" si="89"/>
        <v>25569.000138888889</v>
      </c>
      <c r="U777">
        <f t="shared" si="90"/>
        <v>2014</v>
      </c>
    </row>
    <row r="778" spans="1:21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84"/>
        <v>66</v>
      </c>
      <c r="P778" s="7">
        <f t="shared" si="85"/>
        <v>32.995456610631528</v>
      </c>
      <c r="Q778" t="str">
        <f t="shared" si="86"/>
        <v>theater</v>
      </c>
      <c r="R778" t="str">
        <f t="shared" si="87"/>
        <v>plays</v>
      </c>
      <c r="S778" s="11">
        <f t="shared" si="88"/>
        <v>43650.208333333328</v>
      </c>
      <c r="T778" s="11">
        <f t="shared" si="89"/>
        <v>25569.000138888889</v>
      </c>
      <c r="U778">
        <f t="shared" si="90"/>
        <v>2019</v>
      </c>
    </row>
    <row r="779" spans="1:21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84"/>
        <v>49</v>
      </c>
      <c r="P779" s="7">
        <f t="shared" si="85"/>
        <v>68.028106508875737</v>
      </c>
      <c r="Q779" t="str">
        <f t="shared" si="86"/>
        <v>theater</v>
      </c>
      <c r="R779" t="str">
        <f t="shared" si="87"/>
        <v>plays</v>
      </c>
      <c r="S779" s="11">
        <f t="shared" si="88"/>
        <v>40809.208333333336</v>
      </c>
      <c r="T779" s="11">
        <f t="shared" si="89"/>
        <v>25569.000138888889</v>
      </c>
      <c r="U779">
        <f t="shared" si="90"/>
        <v>2011</v>
      </c>
    </row>
    <row r="780" spans="1:2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84"/>
        <v>788</v>
      </c>
      <c r="P780" s="7">
        <f t="shared" si="85"/>
        <v>58.867816091954026</v>
      </c>
      <c r="Q780" t="str">
        <f t="shared" si="86"/>
        <v>film &amp; video</v>
      </c>
      <c r="R780" t="str">
        <f t="shared" si="87"/>
        <v>animation</v>
      </c>
      <c r="S780" s="11">
        <f t="shared" si="88"/>
        <v>40768.208333333336</v>
      </c>
      <c r="T780" s="11">
        <f t="shared" si="89"/>
        <v>25569.000138888889</v>
      </c>
      <c r="U780">
        <f t="shared" si="90"/>
        <v>2011</v>
      </c>
    </row>
    <row r="781" spans="1:21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84"/>
        <v>80</v>
      </c>
      <c r="P781" s="7">
        <f t="shared" si="85"/>
        <v>105.04572803850782</v>
      </c>
      <c r="Q781" t="str">
        <f t="shared" si="86"/>
        <v>theater</v>
      </c>
      <c r="R781" t="str">
        <f t="shared" si="87"/>
        <v>plays</v>
      </c>
      <c r="S781" s="11">
        <f t="shared" si="88"/>
        <v>42230.208333333328</v>
      </c>
      <c r="T781" s="11">
        <f t="shared" si="89"/>
        <v>25569.000138888889</v>
      </c>
      <c r="U781">
        <f t="shared" si="90"/>
        <v>2015</v>
      </c>
    </row>
    <row r="782" spans="1:21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84"/>
        <v>106</v>
      </c>
      <c r="P782" s="7">
        <f t="shared" si="85"/>
        <v>33.054878048780488</v>
      </c>
      <c r="Q782" t="str">
        <f t="shared" si="86"/>
        <v>film &amp; video</v>
      </c>
      <c r="R782" t="str">
        <f t="shared" si="87"/>
        <v>drama</v>
      </c>
      <c r="S782" s="11">
        <f t="shared" si="88"/>
        <v>42573.208333333328</v>
      </c>
      <c r="T782" s="11">
        <f t="shared" si="89"/>
        <v>25569.000138888889</v>
      </c>
      <c r="U782">
        <f t="shared" si="90"/>
        <v>2016</v>
      </c>
    </row>
    <row r="783" spans="1:2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84"/>
        <v>51</v>
      </c>
      <c r="P783" s="7">
        <f t="shared" si="85"/>
        <v>78.821428571428569</v>
      </c>
      <c r="Q783" t="str">
        <f t="shared" si="86"/>
        <v>theater</v>
      </c>
      <c r="R783" t="str">
        <f t="shared" si="87"/>
        <v>plays</v>
      </c>
      <c r="S783" s="11">
        <f t="shared" si="88"/>
        <v>40482.208333333336</v>
      </c>
      <c r="T783" s="11">
        <f t="shared" si="89"/>
        <v>25569.000138888889</v>
      </c>
      <c r="U783">
        <f t="shared" si="90"/>
        <v>2010</v>
      </c>
    </row>
    <row r="784" spans="1:2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84"/>
        <v>215</v>
      </c>
      <c r="P784" s="7">
        <f t="shared" si="85"/>
        <v>68.204968944099377</v>
      </c>
      <c r="Q784" t="str">
        <f t="shared" si="86"/>
        <v>film &amp; video</v>
      </c>
      <c r="R784" t="str">
        <f t="shared" si="87"/>
        <v>animation</v>
      </c>
      <c r="S784" s="11">
        <f t="shared" si="88"/>
        <v>40603.25</v>
      </c>
      <c r="T784" s="11">
        <f t="shared" si="89"/>
        <v>25569.000138888889</v>
      </c>
      <c r="U784">
        <f t="shared" si="90"/>
        <v>2011</v>
      </c>
    </row>
    <row r="785" spans="1:2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84"/>
        <v>141</v>
      </c>
      <c r="P785" s="7">
        <f t="shared" si="85"/>
        <v>75.731884057971016</v>
      </c>
      <c r="Q785" t="str">
        <f t="shared" si="86"/>
        <v>music</v>
      </c>
      <c r="R785" t="str">
        <f t="shared" si="87"/>
        <v>rock</v>
      </c>
      <c r="S785" s="11">
        <f t="shared" si="88"/>
        <v>41625.25</v>
      </c>
      <c r="T785" s="11">
        <f t="shared" si="89"/>
        <v>25569.000138888889</v>
      </c>
      <c r="U785">
        <f t="shared" si="90"/>
        <v>2013</v>
      </c>
    </row>
    <row r="786" spans="1:2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84"/>
        <v>115</v>
      </c>
      <c r="P786" s="7">
        <f t="shared" si="85"/>
        <v>30.996070133010882</v>
      </c>
      <c r="Q786" t="str">
        <f t="shared" si="86"/>
        <v>technology</v>
      </c>
      <c r="R786" t="str">
        <f t="shared" si="87"/>
        <v>web</v>
      </c>
      <c r="S786" s="11">
        <f t="shared" si="88"/>
        <v>42435.25</v>
      </c>
      <c r="T786" s="11">
        <f t="shared" si="89"/>
        <v>25569.000138888889</v>
      </c>
      <c r="U786">
        <f t="shared" si="90"/>
        <v>2016</v>
      </c>
    </row>
    <row r="787" spans="1:21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84"/>
        <v>193</v>
      </c>
      <c r="P787" s="7">
        <f t="shared" si="85"/>
        <v>101.88188976377953</v>
      </c>
      <c r="Q787" t="str">
        <f t="shared" si="86"/>
        <v>film &amp; video</v>
      </c>
      <c r="R787" t="str">
        <f t="shared" si="87"/>
        <v>animation</v>
      </c>
      <c r="S787" s="11">
        <f t="shared" si="88"/>
        <v>43582.208333333328</v>
      </c>
      <c r="T787" s="11">
        <f t="shared" si="89"/>
        <v>25569.000138888889</v>
      </c>
      <c r="U787">
        <f t="shared" si="90"/>
        <v>2019</v>
      </c>
    </row>
    <row r="788" spans="1:2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84"/>
        <v>730</v>
      </c>
      <c r="P788" s="7">
        <f t="shared" si="85"/>
        <v>52.879227053140099</v>
      </c>
      <c r="Q788" t="str">
        <f t="shared" si="86"/>
        <v>music</v>
      </c>
      <c r="R788" t="str">
        <f t="shared" si="87"/>
        <v>jazz</v>
      </c>
      <c r="S788" s="11">
        <f t="shared" si="88"/>
        <v>43186.208333333328</v>
      </c>
      <c r="T788" s="11">
        <f t="shared" si="89"/>
        <v>25569.000138888889</v>
      </c>
      <c r="U788">
        <f t="shared" si="90"/>
        <v>2018</v>
      </c>
    </row>
    <row r="789" spans="1:21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84"/>
        <v>100</v>
      </c>
      <c r="P789" s="7">
        <f t="shared" si="85"/>
        <v>71.005820721769496</v>
      </c>
      <c r="Q789" t="str">
        <f t="shared" si="86"/>
        <v>music</v>
      </c>
      <c r="R789" t="str">
        <f t="shared" si="87"/>
        <v>rock</v>
      </c>
      <c r="S789" s="11">
        <f t="shared" si="88"/>
        <v>40684.208333333336</v>
      </c>
      <c r="T789" s="11">
        <f t="shared" si="89"/>
        <v>25569.000138888889</v>
      </c>
      <c r="U789">
        <f t="shared" si="90"/>
        <v>2011</v>
      </c>
    </row>
    <row r="790" spans="1:2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84"/>
        <v>88</v>
      </c>
      <c r="P790" s="7">
        <f t="shared" si="85"/>
        <v>102.38709677419355</v>
      </c>
      <c r="Q790" t="str">
        <f t="shared" si="86"/>
        <v>film &amp; video</v>
      </c>
      <c r="R790" t="str">
        <f t="shared" si="87"/>
        <v>animation</v>
      </c>
      <c r="S790" s="11">
        <f t="shared" si="88"/>
        <v>41202.208333333336</v>
      </c>
      <c r="T790" s="11">
        <f t="shared" si="89"/>
        <v>25569.000138888889</v>
      </c>
      <c r="U790">
        <f t="shared" si="90"/>
        <v>2012</v>
      </c>
    </row>
    <row r="791" spans="1:21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84"/>
        <v>37</v>
      </c>
      <c r="P791" s="7">
        <f t="shared" si="85"/>
        <v>74.466666666666669</v>
      </c>
      <c r="Q791" t="str">
        <f t="shared" si="86"/>
        <v>theater</v>
      </c>
      <c r="R791" t="str">
        <f t="shared" si="87"/>
        <v>plays</v>
      </c>
      <c r="S791" s="11">
        <f t="shared" si="88"/>
        <v>41786.208333333336</v>
      </c>
      <c r="T791" s="11">
        <f t="shared" si="89"/>
        <v>25569.000138888889</v>
      </c>
      <c r="U791">
        <f t="shared" si="90"/>
        <v>2014</v>
      </c>
    </row>
    <row r="792" spans="1:2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84"/>
        <v>31</v>
      </c>
      <c r="P792" s="7">
        <f t="shared" si="85"/>
        <v>51.009883198562441</v>
      </c>
      <c r="Q792" t="str">
        <f t="shared" si="86"/>
        <v>theater</v>
      </c>
      <c r="R792" t="str">
        <f t="shared" si="87"/>
        <v>plays</v>
      </c>
      <c r="S792" s="11">
        <f t="shared" si="88"/>
        <v>40223.25</v>
      </c>
      <c r="T792" s="11">
        <f t="shared" si="89"/>
        <v>25569.000138888889</v>
      </c>
      <c r="U792">
        <f t="shared" si="90"/>
        <v>2010</v>
      </c>
    </row>
    <row r="793" spans="1:21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84"/>
        <v>26</v>
      </c>
      <c r="P793" s="7">
        <f t="shared" si="85"/>
        <v>90</v>
      </c>
      <c r="Q793" t="str">
        <f t="shared" si="86"/>
        <v>food</v>
      </c>
      <c r="R793" t="str">
        <f t="shared" si="87"/>
        <v>food trucks</v>
      </c>
      <c r="S793" s="11">
        <f t="shared" si="88"/>
        <v>42715.25</v>
      </c>
      <c r="T793" s="11">
        <f t="shared" si="89"/>
        <v>25569.000138888889</v>
      </c>
      <c r="U793">
        <f t="shared" si="90"/>
        <v>2016</v>
      </c>
    </row>
    <row r="794" spans="1:21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84"/>
        <v>34</v>
      </c>
      <c r="P794" s="7">
        <f t="shared" si="85"/>
        <v>97.142857142857139</v>
      </c>
      <c r="Q794" t="str">
        <f t="shared" si="86"/>
        <v>theater</v>
      </c>
      <c r="R794" t="str">
        <f t="shared" si="87"/>
        <v>plays</v>
      </c>
      <c r="S794" s="11">
        <f t="shared" si="88"/>
        <v>41451.208333333336</v>
      </c>
      <c r="T794" s="11">
        <f t="shared" si="89"/>
        <v>25569.000138888889</v>
      </c>
      <c r="U794">
        <f t="shared" si="90"/>
        <v>2013</v>
      </c>
    </row>
    <row r="795" spans="1:2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84"/>
        <v>1186</v>
      </c>
      <c r="P795" s="7">
        <f t="shared" si="85"/>
        <v>72.071823204419886</v>
      </c>
      <c r="Q795" t="str">
        <f t="shared" si="86"/>
        <v>publishing</v>
      </c>
      <c r="R795" t="str">
        <f t="shared" si="87"/>
        <v>nonfiction</v>
      </c>
      <c r="S795" s="11">
        <f t="shared" si="88"/>
        <v>41450.208333333336</v>
      </c>
      <c r="T795" s="11">
        <f t="shared" si="89"/>
        <v>25569.000138888889</v>
      </c>
      <c r="U795">
        <f t="shared" si="90"/>
        <v>2013</v>
      </c>
    </row>
    <row r="796" spans="1:2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84"/>
        <v>125</v>
      </c>
      <c r="P796" s="7">
        <f t="shared" si="85"/>
        <v>75.236363636363635</v>
      </c>
      <c r="Q796" t="str">
        <f t="shared" si="86"/>
        <v>music</v>
      </c>
      <c r="R796" t="str">
        <f t="shared" si="87"/>
        <v>rock</v>
      </c>
      <c r="S796" s="11">
        <f t="shared" si="88"/>
        <v>43091.25</v>
      </c>
      <c r="T796" s="11">
        <f t="shared" si="89"/>
        <v>25569.000138888889</v>
      </c>
      <c r="U796">
        <f t="shared" si="90"/>
        <v>2017</v>
      </c>
    </row>
    <row r="797" spans="1:21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84"/>
        <v>14</v>
      </c>
      <c r="P797" s="7">
        <f t="shared" si="85"/>
        <v>32.967741935483872</v>
      </c>
      <c r="Q797" t="str">
        <f t="shared" si="86"/>
        <v>film &amp; video</v>
      </c>
      <c r="R797" t="str">
        <f t="shared" si="87"/>
        <v>drama</v>
      </c>
      <c r="S797" s="11">
        <f t="shared" si="88"/>
        <v>42675.208333333328</v>
      </c>
      <c r="T797" s="11">
        <f t="shared" si="89"/>
        <v>25569.000138888889</v>
      </c>
      <c r="U797">
        <f t="shared" si="90"/>
        <v>2016</v>
      </c>
    </row>
    <row r="798" spans="1:21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84"/>
        <v>55</v>
      </c>
      <c r="P798" s="7">
        <f t="shared" si="85"/>
        <v>54.807692307692307</v>
      </c>
      <c r="Q798" t="str">
        <f t="shared" si="86"/>
        <v>games</v>
      </c>
      <c r="R798" t="str">
        <f t="shared" si="87"/>
        <v>mobile games</v>
      </c>
      <c r="S798" s="11">
        <f t="shared" si="88"/>
        <v>41859.208333333336</v>
      </c>
      <c r="T798" s="11">
        <f t="shared" si="89"/>
        <v>25569.000138888889</v>
      </c>
      <c r="U798">
        <f t="shared" si="90"/>
        <v>2014</v>
      </c>
    </row>
    <row r="799" spans="1:2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84"/>
        <v>110</v>
      </c>
      <c r="P799" s="7">
        <f t="shared" si="85"/>
        <v>45.037837837837834</v>
      </c>
      <c r="Q799" t="str">
        <f t="shared" si="86"/>
        <v>technology</v>
      </c>
      <c r="R799" t="str">
        <f t="shared" si="87"/>
        <v>web</v>
      </c>
      <c r="S799" s="11">
        <f t="shared" si="88"/>
        <v>43464.25</v>
      </c>
      <c r="T799" s="11">
        <f t="shared" si="89"/>
        <v>25569.000138888889</v>
      </c>
      <c r="U799">
        <f t="shared" si="90"/>
        <v>2018</v>
      </c>
    </row>
    <row r="800" spans="1:2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84"/>
        <v>188</v>
      </c>
      <c r="P800" s="7">
        <f t="shared" si="85"/>
        <v>52.958677685950413</v>
      </c>
      <c r="Q800" t="str">
        <f t="shared" si="86"/>
        <v>theater</v>
      </c>
      <c r="R800" t="str">
        <f t="shared" si="87"/>
        <v>plays</v>
      </c>
      <c r="S800" s="11">
        <f t="shared" si="88"/>
        <v>41060.208333333336</v>
      </c>
      <c r="T800" s="11">
        <f t="shared" si="89"/>
        <v>25569.000138888889</v>
      </c>
      <c r="U800">
        <f t="shared" si="90"/>
        <v>2012</v>
      </c>
    </row>
    <row r="801" spans="1:21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84"/>
        <v>87</v>
      </c>
      <c r="P801" s="7">
        <f t="shared" si="85"/>
        <v>60.017959183673469</v>
      </c>
      <c r="Q801" t="str">
        <f t="shared" si="86"/>
        <v>theater</v>
      </c>
      <c r="R801" t="str">
        <f t="shared" si="87"/>
        <v>plays</v>
      </c>
      <c r="S801" s="11">
        <f t="shared" si="88"/>
        <v>42399.25</v>
      </c>
      <c r="T801" s="11">
        <f t="shared" si="89"/>
        <v>25569.000138888889</v>
      </c>
      <c r="U801">
        <f t="shared" si="90"/>
        <v>2016</v>
      </c>
    </row>
    <row r="802" spans="1:21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84"/>
        <v>1</v>
      </c>
      <c r="P802" s="7">
        <f t="shared" si="85"/>
        <v>1</v>
      </c>
      <c r="Q802" t="str">
        <f t="shared" si="86"/>
        <v>music</v>
      </c>
      <c r="R802" t="str">
        <f t="shared" si="87"/>
        <v>rock</v>
      </c>
      <c r="S802" s="11">
        <f t="shared" si="88"/>
        <v>42167.208333333328</v>
      </c>
      <c r="T802" s="11">
        <f t="shared" si="89"/>
        <v>25569.000138888889</v>
      </c>
      <c r="U802">
        <f t="shared" si="90"/>
        <v>2015</v>
      </c>
    </row>
    <row r="803" spans="1:2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84"/>
        <v>203</v>
      </c>
      <c r="P803" s="7">
        <f t="shared" si="85"/>
        <v>44.028301886792455</v>
      </c>
      <c r="Q803" t="str">
        <f t="shared" si="86"/>
        <v>photography</v>
      </c>
      <c r="R803" t="str">
        <f t="shared" si="87"/>
        <v>photography books</v>
      </c>
      <c r="S803" s="11">
        <f t="shared" si="88"/>
        <v>43830.25</v>
      </c>
      <c r="T803" s="11">
        <f t="shared" si="89"/>
        <v>25569.000138888889</v>
      </c>
      <c r="U803">
        <f t="shared" si="90"/>
        <v>2019</v>
      </c>
    </row>
    <row r="804" spans="1:21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84"/>
        <v>197</v>
      </c>
      <c r="P804" s="7">
        <f t="shared" si="85"/>
        <v>86.028169014084511</v>
      </c>
      <c r="Q804" t="str">
        <f t="shared" si="86"/>
        <v>photography</v>
      </c>
      <c r="R804" t="str">
        <f t="shared" si="87"/>
        <v>photography books</v>
      </c>
      <c r="S804" s="11">
        <f t="shared" si="88"/>
        <v>43650.208333333328</v>
      </c>
      <c r="T804" s="11">
        <f t="shared" si="89"/>
        <v>25569.000138888889</v>
      </c>
      <c r="U804">
        <f t="shared" si="90"/>
        <v>2019</v>
      </c>
    </row>
    <row r="805" spans="1:21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84"/>
        <v>107</v>
      </c>
      <c r="P805" s="7">
        <f t="shared" si="85"/>
        <v>28.012875536480685</v>
      </c>
      <c r="Q805" t="str">
        <f t="shared" si="86"/>
        <v>theater</v>
      </c>
      <c r="R805" t="str">
        <f t="shared" si="87"/>
        <v>plays</v>
      </c>
      <c r="S805" s="11">
        <f t="shared" si="88"/>
        <v>43492.25</v>
      </c>
      <c r="T805" s="11">
        <f t="shared" si="89"/>
        <v>25569.000138888889</v>
      </c>
      <c r="U805">
        <f t="shared" si="90"/>
        <v>2019</v>
      </c>
    </row>
    <row r="806" spans="1:2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84"/>
        <v>269</v>
      </c>
      <c r="P806" s="7">
        <f t="shared" si="85"/>
        <v>32.050458715596328</v>
      </c>
      <c r="Q806" t="str">
        <f t="shared" si="86"/>
        <v>music</v>
      </c>
      <c r="R806" t="str">
        <f t="shared" si="87"/>
        <v>rock</v>
      </c>
      <c r="S806" s="11">
        <f t="shared" si="88"/>
        <v>43102.25</v>
      </c>
      <c r="T806" s="11">
        <f t="shared" si="89"/>
        <v>25569.000138888889</v>
      </c>
      <c r="U806">
        <f t="shared" si="90"/>
        <v>2018</v>
      </c>
    </row>
    <row r="807" spans="1:21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84"/>
        <v>51</v>
      </c>
      <c r="P807" s="7">
        <f t="shared" si="85"/>
        <v>73.611940298507463</v>
      </c>
      <c r="Q807" t="str">
        <f t="shared" si="86"/>
        <v>film &amp; video</v>
      </c>
      <c r="R807" t="str">
        <f t="shared" si="87"/>
        <v>documentary</v>
      </c>
      <c r="S807" s="11">
        <f t="shared" si="88"/>
        <v>41958.25</v>
      </c>
      <c r="T807" s="11">
        <f t="shared" si="89"/>
        <v>25569.000138888889</v>
      </c>
      <c r="U807">
        <f t="shared" si="90"/>
        <v>2014</v>
      </c>
    </row>
    <row r="808" spans="1:2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84"/>
        <v>1180</v>
      </c>
      <c r="P808" s="7">
        <f t="shared" si="85"/>
        <v>108.71052631578948</v>
      </c>
      <c r="Q808" t="str">
        <f t="shared" si="86"/>
        <v>film &amp; video</v>
      </c>
      <c r="R808" t="str">
        <f t="shared" si="87"/>
        <v>drama</v>
      </c>
      <c r="S808" s="11">
        <f t="shared" si="88"/>
        <v>40973.25</v>
      </c>
      <c r="T808" s="11">
        <f t="shared" si="89"/>
        <v>25569.000138888889</v>
      </c>
      <c r="U808">
        <f t="shared" si="90"/>
        <v>2012</v>
      </c>
    </row>
    <row r="809" spans="1:2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84"/>
        <v>264</v>
      </c>
      <c r="P809" s="7">
        <f t="shared" si="85"/>
        <v>42.97674418604651</v>
      </c>
      <c r="Q809" t="str">
        <f t="shared" si="86"/>
        <v>theater</v>
      </c>
      <c r="R809" t="str">
        <f t="shared" si="87"/>
        <v>plays</v>
      </c>
      <c r="S809" s="11">
        <f t="shared" si="88"/>
        <v>43753.208333333328</v>
      </c>
      <c r="T809" s="11">
        <f t="shared" si="89"/>
        <v>25569.000138888889</v>
      </c>
      <c r="U809">
        <f t="shared" si="90"/>
        <v>2019</v>
      </c>
    </row>
    <row r="810" spans="1:21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84"/>
        <v>30</v>
      </c>
      <c r="P810" s="7">
        <f t="shared" si="85"/>
        <v>83.315789473684205</v>
      </c>
      <c r="Q810" t="str">
        <f t="shared" si="86"/>
        <v>food</v>
      </c>
      <c r="R810" t="str">
        <f t="shared" si="87"/>
        <v>food trucks</v>
      </c>
      <c r="S810" s="11">
        <f t="shared" si="88"/>
        <v>42507.208333333328</v>
      </c>
      <c r="T810" s="11">
        <f t="shared" si="89"/>
        <v>25569.000138888889</v>
      </c>
      <c r="U810">
        <f t="shared" si="90"/>
        <v>2016</v>
      </c>
    </row>
    <row r="811" spans="1:21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84"/>
        <v>63</v>
      </c>
      <c r="P811" s="7">
        <f t="shared" si="85"/>
        <v>42</v>
      </c>
      <c r="Q811" t="str">
        <f t="shared" si="86"/>
        <v>film &amp; video</v>
      </c>
      <c r="R811" t="str">
        <f t="shared" si="87"/>
        <v>documentary</v>
      </c>
      <c r="S811" s="11">
        <f t="shared" si="88"/>
        <v>41135.208333333336</v>
      </c>
      <c r="T811" s="11">
        <f t="shared" si="89"/>
        <v>25569.000138888889</v>
      </c>
      <c r="U811">
        <f t="shared" si="90"/>
        <v>2012</v>
      </c>
    </row>
    <row r="812" spans="1:21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84"/>
        <v>193</v>
      </c>
      <c r="P812" s="7">
        <f t="shared" si="85"/>
        <v>55.927601809954751</v>
      </c>
      <c r="Q812" t="str">
        <f t="shared" si="86"/>
        <v>theater</v>
      </c>
      <c r="R812" t="str">
        <f t="shared" si="87"/>
        <v>plays</v>
      </c>
      <c r="S812" s="11">
        <f t="shared" si="88"/>
        <v>43067.25</v>
      </c>
      <c r="T812" s="11">
        <f t="shared" si="89"/>
        <v>25569.000138888889</v>
      </c>
      <c r="U812">
        <f t="shared" si="90"/>
        <v>2017</v>
      </c>
    </row>
    <row r="813" spans="1:21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84"/>
        <v>77</v>
      </c>
      <c r="P813" s="7">
        <f t="shared" si="85"/>
        <v>105.03681885125184</v>
      </c>
      <c r="Q813" t="str">
        <f t="shared" si="86"/>
        <v>games</v>
      </c>
      <c r="R813" t="str">
        <f t="shared" si="87"/>
        <v>video games</v>
      </c>
      <c r="S813" s="11">
        <f t="shared" si="88"/>
        <v>42378.25</v>
      </c>
      <c r="T813" s="11">
        <f t="shared" si="89"/>
        <v>25569.000138888889</v>
      </c>
      <c r="U813">
        <f t="shared" si="90"/>
        <v>2016</v>
      </c>
    </row>
    <row r="814" spans="1:2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84"/>
        <v>226</v>
      </c>
      <c r="P814" s="7">
        <f t="shared" si="85"/>
        <v>48</v>
      </c>
      <c r="Q814" t="str">
        <f t="shared" si="86"/>
        <v>publishing</v>
      </c>
      <c r="R814" t="str">
        <f t="shared" si="87"/>
        <v>nonfiction</v>
      </c>
      <c r="S814" s="11">
        <f t="shared" si="88"/>
        <v>43206.208333333328</v>
      </c>
      <c r="T814" s="11">
        <f t="shared" si="89"/>
        <v>25569.000138888889</v>
      </c>
      <c r="U814">
        <f t="shared" si="90"/>
        <v>2018</v>
      </c>
    </row>
    <row r="815" spans="1:2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84"/>
        <v>239</v>
      </c>
      <c r="P815" s="7">
        <f t="shared" si="85"/>
        <v>112.66176470588235</v>
      </c>
      <c r="Q815" t="str">
        <f t="shared" si="86"/>
        <v>games</v>
      </c>
      <c r="R815" t="str">
        <f t="shared" si="87"/>
        <v>video games</v>
      </c>
      <c r="S815" s="11">
        <f t="shared" si="88"/>
        <v>41148.208333333336</v>
      </c>
      <c r="T815" s="11">
        <f t="shared" si="89"/>
        <v>25569.000138888889</v>
      </c>
      <c r="U815">
        <f t="shared" si="90"/>
        <v>2012</v>
      </c>
    </row>
    <row r="816" spans="1:21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84"/>
        <v>92</v>
      </c>
      <c r="P816" s="7">
        <f t="shared" si="85"/>
        <v>81.944444444444443</v>
      </c>
      <c r="Q816" t="str">
        <f t="shared" si="86"/>
        <v>music</v>
      </c>
      <c r="R816" t="str">
        <f t="shared" si="87"/>
        <v>rock</v>
      </c>
      <c r="S816" s="11">
        <f t="shared" si="88"/>
        <v>42517.208333333328</v>
      </c>
      <c r="T816" s="11">
        <f t="shared" si="89"/>
        <v>25569.000138888889</v>
      </c>
      <c r="U816">
        <f t="shared" si="90"/>
        <v>2016</v>
      </c>
    </row>
    <row r="817" spans="1:21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84"/>
        <v>130</v>
      </c>
      <c r="P817" s="7">
        <f t="shared" si="85"/>
        <v>64.049180327868854</v>
      </c>
      <c r="Q817" t="str">
        <f t="shared" si="86"/>
        <v>music</v>
      </c>
      <c r="R817" t="str">
        <f t="shared" si="87"/>
        <v>rock</v>
      </c>
      <c r="S817" s="11">
        <f t="shared" si="88"/>
        <v>43068.25</v>
      </c>
      <c r="T817" s="11">
        <f t="shared" si="89"/>
        <v>25569.000138888889</v>
      </c>
      <c r="U817">
        <f t="shared" si="90"/>
        <v>2017</v>
      </c>
    </row>
    <row r="818" spans="1:21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84"/>
        <v>615</v>
      </c>
      <c r="P818" s="7">
        <f t="shared" si="85"/>
        <v>106.39097744360902</v>
      </c>
      <c r="Q818" t="str">
        <f t="shared" si="86"/>
        <v>theater</v>
      </c>
      <c r="R818" t="str">
        <f t="shared" si="87"/>
        <v>plays</v>
      </c>
      <c r="S818" s="11">
        <f t="shared" si="88"/>
        <v>41680.25</v>
      </c>
      <c r="T818" s="11">
        <f t="shared" si="89"/>
        <v>25569.000138888889</v>
      </c>
      <c r="U818">
        <f t="shared" si="90"/>
        <v>2014</v>
      </c>
    </row>
    <row r="819" spans="1:2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84"/>
        <v>369</v>
      </c>
      <c r="P819" s="7">
        <f t="shared" si="85"/>
        <v>76.011249497790274</v>
      </c>
      <c r="Q819" t="str">
        <f t="shared" si="86"/>
        <v>publishing</v>
      </c>
      <c r="R819" t="str">
        <f t="shared" si="87"/>
        <v>nonfiction</v>
      </c>
      <c r="S819" s="11">
        <f t="shared" si="88"/>
        <v>43589.208333333328</v>
      </c>
      <c r="T819" s="11">
        <f t="shared" si="89"/>
        <v>25569.000138888889</v>
      </c>
      <c r="U819">
        <f t="shared" si="90"/>
        <v>2019</v>
      </c>
    </row>
    <row r="820" spans="1:2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84"/>
        <v>1095</v>
      </c>
      <c r="P820" s="7">
        <f t="shared" si="85"/>
        <v>111.07246376811594</v>
      </c>
      <c r="Q820" t="str">
        <f t="shared" si="86"/>
        <v>theater</v>
      </c>
      <c r="R820" t="str">
        <f t="shared" si="87"/>
        <v>plays</v>
      </c>
      <c r="S820" s="11">
        <f t="shared" si="88"/>
        <v>43486.25</v>
      </c>
      <c r="T820" s="11">
        <f t="shared" si="89"/>
        <v>25569.000138888889</v>
      </c>
      <c r="U820">
        <f t="shared" si="90"/>
        <v>2019</v>
      </c>
    </row>
    <row r="821" spans="1:21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84"/>
        <v>51</v>
      </c>
      <c r="P821" s="7">
        <f t="shared" si="85"/>
        <v>95.936170212765958</v>
      </c>
      <c r="Q821" t="str">
        <f t="shared" si="86"/>
        <v>games</v>
      </c>
      <c r="R821" t="str">
        <f t="shared" si="87"/>
        <v>video games</v>
      </c>
      <c r="S821" s="11">
        <f t="shared" si="88"/>
        <v>41237.25</v>
      </c>
      <c r="T821" s="11">
        <f t="shared" si="89"/>
        <v>25569.000138888889</v>
      </c>
      <c r="U821">
        <f t="shared" si="90"/>
        <v>2012</v>
      </c>
    </row>
    <row r="822" spans="1:2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84"/>
        <v>801</v>
      </c>
      <c r="P822" s="7">
        <f t="shared" si="85"/>
        <v>43.043010752688176</v>
      </c>
      <c r="Q822" t="str">
        <f t="shared" si="86"/>
        <v>music</v>
      </c>
      <c r="R822" t="str">
        <f t="shared" si="87"/>
        <v>rock</v>
      </c>
      <c r="S822" s="11">
        <f t="shared" si="88"/>
        <v>43310.208333333328</v>
      </c>
      <c r="T822" s="11">
        <f t="shared" si="89"/>
        <v>25569.000138888889</v>
      </c>
      <c r="U822">
        <f t="shared" si="90"/>
        <v>2018</v>
      </c>
    </row>
    <row r="823" spans="1:2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84"/>
        <v>291</v>
      </c>
      <c r="P823" s="7">
        <f t="shared" si="85"/>
        <v>67.966666666666669</v>
      </c>
      <c r="Q823" t="str">
        <f t="shared" si="86"/>
        <v>film &amp; video</v>
      </c>
      <c r="R823" t="str">
        <f t="shared" si="87"/>
        <v>documentary</v>
      </c>
      <c r="S823" s="11">
        <f t="shared" si="88"/>
        <v>42794.25</v>
      </c>
      <c r="T823" s="11">
        <f t="shared" si="89"/>
        <v>25569.000138888889</v>
      </c>
      <c r="U823">
        <f t="shared" si="90"/>
        <v>2017</v>
      </c>
    </row>
    <row r="824" spans="1:2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84"/>
        <v>350</v>
      </c>
      <c r="P824" s="7">
        <f t="shared" si="85"/>
        <v>89.991428571428571</v>
      </c>
      <c r="Q824" t="str">
        <f t="shared" si="86"/>
        <v>music</v>
      </c>
      <c r="R824" t="str">
        <f t="shared" si="87"/>
        <v>rock</v>
      </c>
      <c r="S824" s="11">
        <f t="shared" si="88"/>
        <v>41698.25</v>
      </c>
      <c r="T824" s="11">
        <f t="shared" si="89"/>
        <v>25569.000138888889</v>
      </c>
      <c r="U824">
        <f t="shared" si="90"/>
        <v>2014</v>
      </c>
    </row>
    <row r="825" spans="1:21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84"/>
        <v>357</v>
      </c>
      <c r="P825" s="7">
        <f t="shared" si="85"/>
        <v>58.095238095238095</v>
      </c>
      <c r="Q825" t="str">
        <f t="shared" si="86"/>
        <v>music</v>
      </c>
      <c r="R825" t="str">
        <f t="shared" si="87"/>
        <v>rock</v>
      </c>
      <c r="S825" s="11">
        <f t="shared" si="88"/>
        <v>41892.208333333336</v>
      </c>
      <c r="T825" s="11">
        <f t="shared" si="89"/>
        <v>25569.000138888889</v>
      </c>
      <c r="U825">
        <f t="shared" si="90"/>
        <v>2014</v>
      </c>
    </row>
    <row r="826" spans="1:2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84"/>
        <v>126</v>
      </c>
      <c r="P826" s="7">
        <f t="shared" si="85"/>
        <v>83.996875000000003</v>
      </c>
      <c r="Q826" t="str">
        <f t="shared" si="86"/>
        <v>publishing</v>
      </c>
      <c r="R826" t="str">
        <f t="shared" si="87"/>
        <v>nonfiction</v>
      </c>
      <c r="S826" s="11">
        <f t="shared" si="88"/>
        <v>40348.208333333336</v>
      </c>
      <c r="T826" s="11">
        <f t="shared" si="89"/>
        <v>25569.000138888889</v>
      </c>
      <c r="U826">
        <f t="shared" si="90"/>
        <v>2010</v>
      </c>
    </row>
    <row r="827" spans="1:2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84"/>
        <v>388</v>
      </c>
      <c r="P827" s="7">
        <f t="shared" si="85"/>
        <v>88.853503184713375</v>
      </c>
      <c r="Q827" t="str">
        <f t="shared" si="86"/>
        <v>film &amp; video</v>
      </c>
      <c r="R827" t="str">
        <f t="shared" si="87"/>
        <v>shorts</v>
      </c>
      <c r="S827" s="11">
        <f t="shared" si="88"/>
        <v>42941.208333333328</v>
      </c>
      <c r="T827" s="11">
        <f t="shared" si="89"/>
        <v>25569.000138888889</v>
      </c>
      <c r="U827">
        <f t="shared" si="90"/>
        <v>2017</v>
      </c>
    </row>
    <row r="828" spans="1:21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84"/>
        <v>457</v>
      </c>
      <c r="P828" s="7">
        <f t="shared" si="85"/>
        <v>65.963917525773198</v>
      </c>
      <c r="Q828" t="str">
        <f t="shared" si="86"/>
        <v>theater</v>
      </c>
      <c r="R828" t="str">
        <f t="shared" si="87"/>
        <v>plays</v>
      </c>
      <c r="S828" s="11">
        <f t="shared" si="88"/>
        <v>40525.25</v>
      </c>
      <c r="T828" s="11">
        <f t="shared" si="89"/>
        <v>25569.000138888889</v>
      </c>
      <c r="U828">
        <f t="shared" si="90"/>
        <v>2010</v>
      </c>
    </row>
    <row r="829" spans="1:21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84"/>
        <v>267</v>
      </c>
      <c r="P829" s="7">
        <f t="shared" si="85"/>
        <v>74.804878048780495</v>
      </c>
      <c r="Q829" t="str">
        <f t="shared" si="86"/>
        <v>film &amp; video</v>
      </c>
      <c r="R829" t="str">
        <f t="shared" si="87"/>
        <v>drama</v>
      </c>
      <c r="S829" s="11">
        <f t="shared" si="88"/>
        <v>40666.208333333336</v>
      </c>
      <c r="T829" s="11">
        <f t="shared" si="89"/>
        <v>25569.000138888889</v>
      </c>
      <c r="U829">
        <f t="shared" si="90"/>
        <v>2011</v>
      </c>
    </row>
    <row r="830" spans="1:21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84"/>
        <v>69</v>
      </c>
      <c r="P830" s="7">
        <f t="shared" si="85"/>
        <v>69.98571428571428</v>
      </c>
      <c r="Q830" t="str">
        <f t="shared" si="86"/>
        <v>theater</v>
      </c>
      <c r="R830" t="str">
        <f t="shared" si="87"/>
        <v>plays</v>
      </c>
      <c r="S830" s="11">
        <f t="shared" si="88"/>
        <v>43340.208333333328</v>
      </c>
      <c r="T830" s="11">
        <f t="shared" si="89"/>
        <v>25569.000138888889</v>
      </c>
      <c r="U830">
        <f t="shared" si="90"/>
        <v>2018</v>
      </c>
    </row>
    <row r="831" spans="1:21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84"/>
        <v>51</v>
      </c>
      <c r="P831" s="7">
        <f t="shared" si="85"/>
        <v>32.006493506493506</v>
      </c>
      <c r="Q831" t="str">
        <f t="shared" si="86"/>
        <v>theater</v>
      </c>
      <c r="R831" t="str">
        <f t="shared" si="87"/>
        <v>plays</v>
      </c>
      <c r="S831" s="11">
        <f t="shared" si="88"/>
        <v>42164.208333333328</v>
      </c>
      <c r="T831" s="11">
        <f t="shared" si="89"/>
        <v>25569.000138888889</v>
      </c>
      <c r="U831">
        <f t="shared" si="90"/>
        <v>2015</v>
      </c>
    </row>
    <row r="832" spans="1:21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84"/>
        <v>1</v>
      </c>
      <c r="P832" s="7">
        <f t="shared" si="85"/>
        <v>64.727272727272734</v>
      </c>
      <c r="Q832" t="str">
        <f t="shared" si="86"/>
        <v>theater</v>
      </c>
      <c r="R832" t="str">
        <f t="shared" si="87"/>
        <v>plays</v>
      </c>
      <c r="S832" s="11">
        <f t="shared" si="88"/>
        <v>43103.25</v>
      </c>
      <c r="T832" s="11">
        <f t="shared" si="89"/>
        <v>25569.000138888889</v>
      </c>
      <c r="U832">
        <f t="shared" si="90"/>
        <v>2018</v>
      </c>
    </row>
    <row r="833" spans="1:21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84"/>
        <v>109</v>
      </c>
      <c r="P833" s="7">
        <f t="shared" si="85"/>
        <v>24.998110087408456</v>
      </c>
      <c r="Q833" t="str">
        <f t="shared" si="86"/>
        <v>photography</v>
      </c>
      <c r="R833" t="str">
        <f t="shared" si="87"/>
        <v>photography books</v>
      </c>
      <c r="S833" s="11">
        <f t="shared" si="88"/>
        <v>40994.208333333336</v>
      </c>
      <c r="T833" s="11">
        <f t="shared" si="89"/>
        <v>25569.000138888889</v>
      </c>
      <c r="U833">
        <f t="shared" si="90"/>
        <v>2012</v>
      </c>
    </row>
    <row r="834" spans="1:2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ref="O834:O897" si="91">ROUND(E834/D834*100,0)</f>
        <v>315</v>
      </c>
      <c r="P834" s="7">
        <f t="shared" si="85"/>
        <v>104.97764070932922</v>
      </c>
      <c r="Q834" t="str">
        <f t="shared" si="86"/>
        <v>publishing</v>
      </c>
      <c r="R834" t="str">
        <f t="shared" si="87"/>
        <v>translations</v>
      </c>
      <c r="S834" s="11">
        <f t="shared" si="88"/>
        <v>42299.208333333328</v>
      </c>
      <c r="T834" s="11">
        <f t="shared" si="89"/>
        <v>25569.000138888889</v>
      </c>
      <c r="U834">
        <f t="shared" si="90"/>
        <v>2015</v>
      </c>
    </row>
    <row r="835" spans="1:2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91"/>
        <v>158</v>
      </c>
      <c r="P835" s="7">
        <f t="shared" ref="P835:P898" si="92">E835/G835</f>
        <v>64.987878787878785</v>
      </c>
      <c r="Q835" t="str">
        <f t="shared" ref="Q835:Q898" si="93">LEFT(N835,SEARCH("/",N835)-1)</f>
        <v>publishing</v>
      </c>
      <c r="R835" t="str">
        <f t="shared" ref="R835:R898" si="94">RIGHT(N835, LEN(N835)-SEARCH("/",N835))</f>
        <v>translations</v>
      </c>
      <c r="S835" s="11">
        <f t="shared" ref="S835:S898" si="95">(((J835/60)/60/24)+DATE(1970,1,1))</f>
        <v>40588.25</v>
      </c>
      <c r="T835" s="11">
        <f t="shared" ref="T835:T898" si="96">(((12/60)/60)/24+DATE(1970,1,1))</f>
        <v>25569.000138888889</v>
      </c>
      <c r="U835">
        <f t="shared" ref="U835:U898" si="97">YEAR(S835)</f>
        <v>2011</v>
      </c>
    </row>
    <row r="836" spans="1:2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91"/>
        <v>154</v>
      </c>
      <c r="P836" s="7">
        <f t="shared" si="92"/>
        <v>94.352941176470594</v>
      </c>
      <c r="Q836" t="str">
        <f t="shared" si="93"/>
        <v>theater</v>
      </c>
      <c r="R836" t="str">
        <f t="shared" si="94"/>
        <v>plays</v>
      </c>
      <c r="S836" s="11">
        <f t="shared" si="95"/>
        <v>41448.208333333336</v>
      </c>
      <c r="T836" s="11">
        <f t="shared" si="96"/>
        <v>25569.000138888889</v>
      </c>
      <c r="U836">
        <f t="shared" si="97"/>
        <v>2013</v>
      </c>
    </row>
    <row r="837" spans="1:21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91"/>
        <v>90</v>
      </c>
      <c r="P837" s="7">
        <f t="shared" si="92"/>
        <v>44.001706484641637</v>
      </c>
      <c r="Q837" t="str">
        <f t="shared" si="93"/>
        <v>technology</v>
      </c>
      <c r="R837" t="str">
        <f t="shared" si="94"/>
        <v>web</v>
      </c>
      <c r="S837" s="11">
        <f t="shared" si="95"/>
        <v>42063.25</v>
      </c>
      <c r="T837" s="11">
        <f t="shared" si="96"/>
        <v>25569.000138888889</v>
      </c>
      <c r="U837">
        <f t="shared" si="97"/>
        <v>2015</v>
      </c>
    </row>
    <row r="838" spans="1:21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91"/>
        <v>75</v>
      </c>
      <c r="P838" s="7">
        <f t="shared" si="92"/>
        <v>64.744680851063833</v>
      </c>
      <c r="Q838" t="str">
        <f t="shared" si="93"/>
        <v>music</v>
      </c>
      <c r="R838" t="str">
        <f t="shared" si="94"/>
        <v>indie rock</v>
      </c>
      <c r="S838" s="11">
        <f t="shared" si="95"/>
        <v>40214.25</v>
      </c>
      <c r="T838" s="11">
        <f t="shared" si="96"/>
        <v>25569.000138888889</v>
      </c>
      <c r="U838">
        <f t="shared" si="97"/>
        <v>2010</v>
      </c>
    </row>
    <row r="839" spans="1:2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91"/>
        <v>853</v>
      </c>
      <c r="P839" s="7">
        <f t="shared" si="92"/>
        <v>84.00667779632721</v>
      </c>
      <c r="Q839" t="str">
        <f t="shared" si="93"/>
        <v>music</v>
      </c>
      <c r="R839" t="str">
        <f t="shared" si="94"/>
        <v>jazz</v>
      </c>
      <c r="S839" s="11">
        <f t="shared" si="95"/>
        <v>40629.208333333336</v>
      </c>
      <c r="T839" s="11">
        <f t="shared" si="96"/>
        <v>25569.000138888889</v>
      </c>
      <c r="U839">
        <f t="shared" si="97"/>
        <v>2011</v>
      </c>
    </row>
    <row r="840" spans="1:2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91"/>
        <v>139</v>
      </c>
      <c r="P840" s="7">
        <f t="shared" si="92"/>
        <v>34.061302681992338</v>
      </c>
      <c r="Q840" t="str">
        <f t="shared" si="93"/>
        <v>theater</v>
      </c>
      <c r="R840" t="str">
        <f t="shared" si="94"/>
        <v>plays</v>
      </c>
      <c r="S840" s="11">
        <f t="shared" si="95"/>
        <v>43370.208333333328</v>
      </c>
      <c r="T840" s="11">
        <f t="shared" si="96"/>
        <v>25569.000138888889</v>
      </c>
      <c r="U840">
        <f t="shared" si="97"/>
        <v>2018</v>
      </c>
    </row>
    <row r="841" spans="1:2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91"/>
        <v>190</v>
      </c>
      <c r="P841" s="7">
        <f t="shared" si="92"/>
        <v>93.273885350318466</v>
      </c>
      <c r="Q841" t="str">
        <f t="shared" si="93"/>
        <v>film &amp; video</v>
      </c>
      <c r="R841" t="str">
        <f t="shared" si="94"/>
        <v>documentary</v>
      </c>
      <c r="S841" s="11">
        <f t="shared" si="95"/>
        <v>41715.208333333336</v>
      </c>
      <c r="T841" s="11">
        <f t="shared" si="96"/>
        <v>25569.000138888889</v>
      </c>
      <c r="U841">
        <f t="shared" si="97"/>
        <v>2014</v>
      </c>
    </row>
    <row r="842" spans="1:2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91"/>
        <v>100</v>
      </c>
      <c r="P842" s="7">
        <f t="shared" si="92"/>
        <v>32.998301726577978</v>
      </c>
      <c r="Q842" t="str">
        <f t="shared" si="93"/>
        <v>theater</v>
      </c>
      <c r="R842" t="str">
        <f t="shared" si="94"/>
        <v>plays</v>
      </c>
      <c r="S842" s="11">
        <f t="shared" si="95"/>
        <v>41836.208333333336</v>
      </c>
      <c r="T842" s="11">
        <f t="shared" si="96"/>
        <v>25569.000138888889</v>
      </c>
      <c r="U842">
        <f t="shared" si="97"/>
        <v>2014</v>
      </c>
    </row>
    <row r="843" spans="1:2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91"/>
        <v>143</v>
      </c>
      <c r="P843" s="7">
        <f t="shared" si="92"/>
        <v>83.812903225806451</v>
      </c>
      <c r="Q843" t="str">
        <f t="shared" si="93"/>
        <v>technology</v>
      </c>
      <c r="R843" t="str">
        <f t="shared" si="94"/>
        <v>web</v>
      </c>
      <c r="S843" s="11">
        <f t="shared" si="95"/>
        <v>42419.25</v>
      </c>
      <c r="T843" s="11">
        <f t="shared" si="96"/>
        <v>25569.000138888889</v>
      </c>
      <c r="U843">
        <f t="shared" si="97"/>
        <v>2016</v>
      </c>
    </row>
    <row r="844" spans="1:21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91"/>
        <v>563</v>
      </c>
      <c r="P844" s="7">
        <f t="shared" si="92"/>
        <v>63.992424242424242</v>
      </c>
      <c r="Q844" t="str">
        <f t="shared" si="93"/>
        <v>technology</v>
      </c>
      <c r="R844" t="str">
        <f t="shared" si="94"/>
        <v>wearables</v>
      </c>
      <c r="S844" s="11">
        <f t="shared" si="95"/>
        <v>43266.208333333328</v>
      </c>
      <c r="T844" s="11">
        <f t="shared" si="96"/>
        <v>25569.000138888889</v>
      </c>
      <c r="U844">
        <f t="shared" si="97"/>
        <v>2018</v>
      </c>
    </row>
    <row r="845" spans="1:21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91"/>
        <v>31</v>
      </c>
      <c r="P845" s="7">
        <f t="shared" si="92"/>
        <v>81.909090909090907</v>
      </c>
      <c r="Q845" t="str">
        <f t="shared" si="93"/>
        <v>photography</v>
      </c>
      <c r="R845" t="str">
        <f t="shared" si="94"/>
        <v>photography books</v>
      </c>
      <c r="S845" s="11">
        <f t="shared" si="95"/>
        <v>43338.208333333328</v>
      </c>
      <c r="T845" s="11">
        <f t="shared" si="96"/>
        <v>25569.000138888889</v>
      </c>
      <c r="U845">
        <f t="shared" si="97"/>
        <v>2018</v>
      </c>
    </row>
    <row r="846" spans="1:2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91"/>
        <v>99</v>
      </c>
      <c r="P846" s="7">
        <f t="shared" si="92"/>
        <v>93.053191489361708</v>
      </c>
      <c r="Q846" t="str">
        <f t="shared" si="93"/>
        <v>film &amp; video</v>
      </c>
      <c r="R846" t="str">
        <f t="shared" si="94"/>
        <v>documentary</v>
      </c>
      <c r="S846" s="11">
        <f t="shared" si="95"/>
        <v>40930.25</v>
      </c>
      <c r="T846" s="11">
        <f t="shared" si="96"/>
        <v>25569.000138888889</v>
      </c>
      <c r="U846">
        <f t="shared" si="97"/>
        <v>2012</v>
      </c>
    </row>
    <row r="847" spans="1:2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91"/>
        <v>198</v>
      </c>
      <c r="P847" s="7">
        <f t="shared" si="92"/>
        <v>101.98449039881831</v>
      </c>
      <c r="Q847" t="str">
        <f t="shared" si="93"/>
        <v>technology</v>
      </c>
      <c r="R847" t="str">
        <f t="shared" si="94"/>
        <v>web</v>
      </c>
      <c r="S847" s="11">
        <f t="shared" si="95"/>
        <v>43235.208333333328</v>
      </c>
      <c r="T847" s="11">
        <f t="shared" si="96"/>
        <v>25569.000138888889</v>
      </c>
      <c r="U847">
        <f t="shared" si="97"/>
        <v>2018</v>
      </c>
    </row>
    <row r="848" spans="1:2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91"/>
        <v>509</v>
      </c>
      <c r="P848" s="7">
        <f t="shared" si="92"/>
        <v>105.9375</v>
      </c>
      <c r="Q848" t="str">
        <f t="shared" si="93"/>
        <v>technology</v>
      </c>
      <c r="R848" t="str">
        <f t="shared" si="94"/>
        <v>web</v>
      </c>
      <c r="S848" s="11">
        <f t="shared" si="95"/>
        <v>43302.208333333328</v>
      </c>
      <c r="T848" s="11">
        <f t="shared" si="96"/>
        <v>25569.000138888889</v>
      </c>
      <c r="U848">
        <f t="shared" si="97"/>
        <v>2018</v>
      </c>
    </row>
    <row r="849" spans="1:2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91"/>
        <v>238</v>
      </c>
      <c r="P849" s="7">
        <f t="shared" si="92"/>
        <v>101.58181818181818</v>
      </c>
      <c r="Q849" t="str">
        <f t="shared" si="93"/>
        <v>food</v>
      </c>
      <c r="R849" t="str">
        <f t="shared" si="94"/>
        <v>food trucks</v>
      </c>
      <c r="S849" s="11">
        <f t="shared" si="95"/>
        <v>43107.25</v>
      </c>
      <c r="T849" s="11">
        <f t="shared" si="96"/>
        <v>25569.000138888889</v>
      </c>
      <c r="U849">
        <f t="shared" si="97"/>
        <v>2018</v>
      </c>
    </row>
    <row r="850" spans="1:2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91"/>
        <v>338</v>
      </c>
      <c r="P850" s="7">
        <f t="shared" si="92"/>
        <v>62.970930232558139</v>
      </c>
      <c r="Q850" t="str">
        <f t="shared" si="93"/>
        <v>film &amp; video</v>
      </c>
      <c r="R850" t="str">
        <f t="shared" si="94"/>
        <v>drama</v>
      </c>
      <c r="S850" s="11">
        <f t="shared" si="95"/>
        <v>40341.208333333336</v>
      </c>
      <c r="T850" s="11">
        <f t="shared" si="96"/>
        <v>25569.000138888889</v>
      </c>
      <c r="U850">
        <f t="shared" si="97"/>
        <v>2010</v>
      </c>
    </row>
    <row r="851" spans="1:21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91"/>
        <v>133</v>
      </c>
      <c r="P851" s="7">
        <f t="shared" si="92"/>
        <v>29.045602605863191</v>
      </c>
      <c r="Q851" t="str">
        <f t="shared" si="93"/>
        <v>music</v>
      </c>
      <c r="R851" t="str">
        <f t="shared" si="94"/>
        <v>indie rock</v>
      </c>
      <c r="S851" s="11">
        <f t="shared" si="95"/>
        <v>40948.25</v>
      </c>
      <c r="T851" s="11">
        <f t="shared" si="96"/>
        <v>25569.000138888889</v>
      </c>
      <c r="U851">
        <f t="shared" si="97"/>
        <v>2012</v>
      </c>
    </row>
    <row r="852" spans="1:21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91"/>
        <v>1</v>
      </c>
      <c r="P852" s="7">
        <f t="shared" si="92"/>
        <v>1</v>
      </c>
      <c r="Q852" t="str">
        <f t="shared" si="93"/>
        <v>music</v>
      </c>
      <c r="R852" t="str">
        <f t="shared" si="94"/>
        <v>rock</v>
      </c>
      <c r="S852" s="11">
        <f t="shared" si="95"/>
        <v>40866.25</v>
      </c>
      <c r="T852" s="11">
        <f t="shared" si="96"/>
        <v>25569.000138888889</v>
      </c>
      <c r="U852">
        <f t="shared" si="97"/>
        <v>2011</v>
      </c>
    </row>
    <row r="853" spans="1:21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91"/>
        <v>208</v>
      </c>
      <c r="P853" s="7">
        <f t="shared" si="92"/>
        <v>77.924999999999997</v>
      </c>
      <c r="Q853" t="str">
        <f t="shared" si="93"/>
        <v>music</v>
      </c>
      <c r="R853" t="str">
        <f t="shared" si="94"/>
        <v>electric music</v>
      </c>
      <c r="S853" s="11">
        <f t="shared" si="95"/>
        <v>41031.208333333336</v>
      </c>
      <c r="T853" s="11">
        <f t="shared" si="96"/>
        <v>25569.000138888889</v>
      </c>
      <c r="U853">
        <f t="shared" si="97"/>
        <v>2012</v>
      </c>
    </row>
    <row r="854" spans="1:21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91"/>
        <v>51</v>
      </c>
      <c r="P854" s="7">
        <f t="shared" si="92"/>
        <v>80.806451612903231</v>
      </c>
      <c r="Q854" t="str">
        <f t="shared" si="93"/>
        <v>games</v>
      </c>
      <c r="R854" t="str">
        <f t="shared" si="94"/>
        <v>video games</v>
      </c>
      <c r="S854" s="11">
        <f t="shared" si="95"/>
        <v>40740.208333333336</v>
      </c>
      <c r="T854" s="11">
        <f t="shared" si="96"/>
        <v>25569.000138888889</v>
      </c>
      <c r="U854">
        <f t="shared" si="97"/>
        <v>2011</v>
      </c>
    </row>
    <row r="855" spans="1:2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91"/>
        <v>652</v>
      </c>
      <c r="P855" s="7">
        <f t="shared" si="92"/>
        <v>76.006816632583508</v>
      </c>
      <c r="Q855" t="str">
        <f t="shared" si="93"/>
        <v>music</v>
      </c>
      <c r="R855" t="str">
        <f t="shared" si="94"/>
        <v>indie rock</v>
      </c>
      <c r="S855" s="11">
        <f t="shared" si="95"/>
        <v>40714.208333333336</v>
      </c>
      <c r="T855" s="11">
        <f t="shared" si="96"/>
        <v>25569.000138888889</v>
      </c>
      <c r="U855">
        <f t="shared" si="97"/>
        <v>2011</v>
      </c>
    </row>
    <row r="856" spans="1:21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91"/>
        <v>114</v>
      </c>
      <c r="P856" s="7">
        <f t="shared" si="92"/>
        <v>72.993613824192337</v>
      </c>
      <c r="Q856" t="str">
        <f t="shared" si="93"/>
        <v>publishing</v>
      </c>
      <c r="R856" t="str">
        <f t="shared" si="94"/>
        <v>fiction</v>
      </c>
      <c r="S856" s="11">
        <f t="shared" si="95"/>
        <v>43787.25</v>
      </c>
      <c r="T856" s="11">
        <f t="shared" si="96"/>
        <v>25569.000138888889</v>
      </c>
      <c r="U856">
        <f t="shared" si="97"/>
        <v>2019</v>
      </c>
    </row>
    <row r="857" spans="1:2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91"/>
        <v>102</v>
      </c>
      <c r="P857" s="7">
        <f t="shared" si="92"/>
        <v>53</v>
      </c>
      <c r="Q857" t="str">
        <f t="shared" si="93"/>
        <v>theater</v>
      </c>
      <c r="R857" t="str">
        <f t="shared" si="94"/>
        <v>plays</v>
      </c>
      <c r="S857" s="11">
        <f t="shared" si="95"/>
        <v>40712.208333333336</v>
      </c>
      <c r="T857" s="11">
        <f t="shared" si="96"/>
        <v>25569.000138888889</v>
      </c>
      <c r="U857">
        <f t="shared" si="97"/>
        <v>2011</v>
      </c>
    </row>
    <row r="858" spans="1:2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91"/>
        <v>357</v>
      </c>
      <c r="P858" s="7">
        <f t="shared" si="92"/>
        <v>54.164556962025316</v>
      </c>
      <c r="Q858" t="str">
        <f t="shared" si="93"/>
        <v>food</v>
      </c>
      <c r="R858" t="str">
        <f t="shared" si="94"/>
        <v>food trucks</v>
      </c>
      <c r="S858" s="11">
        <f t="shared" si="95"/>
        <v>41023.208333333336</v>
      </c>
      <c r="T858" s="11">
        <f t="shared" si="96"/>
        <v>25569.000138888889</v>
      </c>
      <c r="U858">
        <f t="shared" si="97"/>
        <v>2012</v>
      </c>
    </row>
    <row r="859" spans="1:21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91"/>
        <v>140</v>
      </c>
      <c r="P859" s="7">
        <f t="shared" si="92"/>
        <v>32.946666666666665</v>
      </c>
      <c r="Q859" t="str">
        <f t="shared" si="93"/>
        <v>film &amp; video</v>
      </c>
      <c r="R859" t="str">
        <f t="shared" si="94"/>
        <v>shorts</v>
      </c>
      <c r="S859" s="11">
        <f t="shared" si="95"/>
        <v>40944.25</v>
      </c>
      <c r="T859" s="11">
        <f t="shared" si="96"/>
        <v>25569.000138888889</v>
      </c>
      <c r="U859">
        <f t="shared" si="97"/>
        <v>2012</v>
      </c>
    </row>
    <row r="860" spans="1:21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91"/>
        <v>69</v>
      </c>
      <c r="P860" s="7">
        <f t="shared" si="92"/>
        <v>79.371428571428567</v>
      </c>
      <c r="Q860" t="str">
        <f t="shared" si="93"/>
        <v>food</v>
      </c>
      <c r="R860" t="str">
        <f t="shared" si="94"/>
        <v>food trucks</v>
      </c>
      <c r="S860" s="11">
        <f t="shared" si="95"/>
        <v>43211.208333333328</v>
      </c>
      <c r="T860" s="11">
        <f t="shared" si="96"/>
        <v>25569.000138888889</v>
      </c>
      <c r="U860">
        <f t="shared" si="97"/>
        <v>2018</v>
      </c>
    </row>
    <row r="861" spans="1:21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91"/>
        <v>36</v>
      </c>
      <c r="P861" s="7">
        <f t="shared" si="92"/>
        <v>41.174603174603178</v>
      </c>
      <c r="Q861" t="str">
        <f t="shared" si="93"/>
        <v>theater</v>
      </c>
      <c r="R861" t="str">
        <f t="shared" si="94"/>
        <v>plays</v>
      </c>
      <c r="S861" s="11">
        <f t="shared" si="95"/>
        <v>41334.25</v>
      </c>
      <c r="T861" s="11">
        <f t="shared" si="96"/>
        <v>25569.000138888889</v>
      </c>
      <c r="U861">
        <f t="shared" si="97"/>
        <v>2013</v>
      </c>
    </row>
    <row r="862" spans="1:21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91"/>
        <v>252</v>
      </c>
      <c r="P862" s="7">
        <f t="shared" si="92"/>
        <v>77.430769230769229</v>
      </c>
      <c r="Q862" t="str">
        <f t="shared" si="93"/>
        <v>technology</v>
      </c>
      <c r="R862" t="str">
        <f t="shared" si="94"/>
        <v>wearables</v>
      </c>
      <c r="S862" s="11">
        <f t="shared" si="95"/>
        <v>43515.25</v>
      </c>
      <c r="T862" s="11">
        <f t="shared" si="96"/>
        <v>25569.000138888889</v>
      </c>
      <c r="U862">
        <f t="shared" si="97"/>
        <v>2019</v>
      </c>
    </row>
    <row r="863" spans="1:2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91"/>
        <v>106</v>
      </c>
      <c r="P863" s="7">
        <f t="shared" si="92"/>
        <v>57.159509202453989</v>
      </c>
      <c r="Q863" t="str">
        <f t="shared" si="93"/>
        <v>theater</v>
      </c>
      <c r="R863" t="str">
        <f t="shared" si="94"/>
        <v>plays</v>
      </c>
      <c r="S863" s="11">
        <f t="shared" si="95"/>
        <v>40258.208333333336</v>
      </c>
      <c r="T863" s="11">
        <f t="shared" si="96"/>
        <v>25569.000138888889</v>
      </c>
      <c r="U863">
        <f t="shared" si="97"/>
        <v>2010</v>
      </c>
    </row>
    <row r="864" spans="1:21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91"/>
        <v>187</v>
      </c>
      <c r="P864" s="7">
        <f t="shared" si="92"/>
        <v>77.17647058823529</v>
      </c>
      <c r="Q864" t="str">
        <f t="shared" si="93"/>
        <v>theater</v>
      </c>
      <c r="R864" t="str">
        <f t="shared" si="94"/>
        <v>plays</v>
      </c>
      <c r="S864" s="11">
        <f t="shared" si="95"/>
        <v>40756.208333333336</v>
      </c>
      <c r="T864" s="11">
        <f t="shared" si="96"/>
        <v>25569.000138888889</v>
      </c>
      <c r="U864">
        <f t="shared" si="97"/>
        <v>2011</v>
      </c>
    </row>
    <row r="865" spans="1:2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91"/>
        <v>387</v>
      </c>
      <c r="P865" s="7">
        <f t="shared" si="92"/>
        <v>24.953917050691246</v>
      </c>
      <c r="Q865" t="str">
        <f t="shared" si="93"/>
        <v>film &amp; video</v>
      </c>
      <c r="R865" t="str">
        <f t="shared" si="94"/>
        <v>television</v>
      </c>
      <c r="S865" s="11">
        <f t="shared" si="95"/>
        <v>42172.208333333328</v>
      </c>
      <c r="T865" s="11">
        <f t="shared" si="96"/>
        <v>25569.000138888889</v>
      </c>
      <c r="U865">
        <f t="shared" si="97"/>
        <v>2015</v>
      </c>
    </row>
    <row r="866" spans="1:2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91"/>
        <v>347</v>
      </c>
      <c r="P866" s="7">
        <f t="shared" si="92"/>
        <v>97.18</v>
      </c>
      <c r="Q866" t="str">
        <f t="shared" si="93"/>
        <v>film &amp; video</v>
      </c>
      <c r="R866" t="str">
        <f t="shared" si="94"/>
        <v>shorts</v>
      </c>
      <c r="S866" s="11">
        <f t="shared" si="95"/>
        <v>42601.208333333328</v>
      </c>
      <c r="T866" s="11">
        <f t="shared" si="96"/>
        <v>25569.000138888889</v>
      </c>
      <c r="U866">
        <f t="shared" si="97"/>
        <v>2016</v>
      </c>
    </row>
    <row r="867" spans="1:21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91"/>
        <v>186</v>
      </c>
      <c r="P867" s="7">
        <f t="shared" si="92"/>
        <v>46.000916870415651</v>
      </c>
      <c r="Q867" t="str">
        <f t="shared" si="93"/>
        <v>theater</v>
      </c>
      <c r="R867" t="str">
        <f t="shared" si="94"/>
        <v>plays</v>
      </c>
      <c r="S867" s="11">
        <f t="shared" si="95"/>
        <v>41897.208333333336</v>
      </c>
      <c r="T867" s="11">
        <f t="shared" si="96"/>
        <v>25569.000138888889</v>
      </c>
      <c r="U867">
        <f t="shared" si="97"/>
        <v>2014</v>
      </c>
    </row>
    <row r="868" spans="1:2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91"/>
        <v>43</v>
      </c>
      <c r="P868" s="7">
        <f t="shared" si="92"/>
        <v>88.023385300668153</v>
      </c>
      <c r="Q868" t="str">
        <f t="shared" si="93"/>
        <v>photography</v>
      </c>
      <c r="R868" t="str">
        <f t="shared" si="94"/>
        <v>photography books</v>
      </c>
      <c r="S868" s="11">
        <f t="shared" si="95"/>
        <v>40671.208333333336</v>
      </c>
      <c r="T868" s="11">
        <f t="shared" si="96"/>
        <v>25569.000138888889</v>
      </c>
      <c r="U868">
        <f t="shared" si="97"/>
        <v>2011</v>
      </c>
    </row>
    <row r="869" spans="1:21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91"/>
        <v>162</v>
      </c>
      <c r="P869" s="7">
        <f t="shared" si="92"/>
        <v>25.99</v>
      </c>
      <c r="Q869" t="str">
        <f t="shared" si="93"/>
        <v>food</v>
      </c>
      <c r="R869" t="str">
        <f t="shared" si="94"/>
        <v>food trucks</v>
      </c>
      <c r="S869" s="11">
        <f t="shared" si="95"/>
        <v>43382.208333333328</v>
      </c>
      <c r="T869" s="11">
        <f t="shared" si="96"/>
        <v>25569.000138888889</v>
      </c>
      <c r="U869">
        <f t="shared" si="97"/>
        <v>2018</v>
      </c>
    </row>
    <row r="870" spans="1:2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91"/>
        <v>185</v>
      </c>
      <c r="P870" s="7">
        <f t="shared" si="92"/>
        <v>102.69047619047619</v>
      </c>
      <c r="Q870" t="str">
        <f t="shared" si="93"/>
        <v>theater</v>
      </c>
      <c r="R870" t="str">
        <f t="shared" si="94"/>
        <v>plays</v>
      </c>
      <c r="S870" s="11">
        <f t="shared" si="95"/>
        <v>41559.208333333336</v>
      </c>
      <c r="T870" s="11">
        <f t="shared" si="96"/>
        <v>25569.000138888889</v>
      </c>
      <c r="U870">
        <f t="shared" si="97"/>
        <v>2013</v>
      </c>
    </row>
    <row r="871" spans="1:21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91"/>
        <v>24</v>
      </c>
      <c r="P871" s="7">
        <f t="shared" si="92"/>
        <v>72.958174904942965</v>
      </c>
      <c r="Q871" t="str">
        <f t="shared" si="93"/>
        <v>film &amp; video</v>
      </c>
      <c r="R871" t="str">
        <f t="shared" si="94"/>
        <v>drama</v>
      </c>
      <c r="S871" s="11">
        <f t="shared" si="95"/>
        <v>40350.208333333336</v>
      </c>
      <c r="T871" s="11">
        <f t="shared" si="96"/>
        <v>25569.000138888889</v>
      </c>
      <c r="U871">
        <f t="shared" si="97"/>
        <v>2010</v>
      </c>
    </row>
    <row r="872" spans="1:21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91"/>
        <v>90</v>
      </c>
      <c r="P872" s="7">
        <f t="shared" si="92"/>
        <v>57.190082644628099</v>
      </c>
      <c r="Q872" t="str">
        <f t="shared" si="93"/>
        <v>theater</v>
      </c>
      <c r="R872" t="str">
        <f t="shared" si="94"/>
        <v>plays</v>
      </c>
      <c r="S872" s="11">
        <f t="shared" si="95"/>
        <v>42240.208333333328</v>
      </c>
      <c r="T872" s="11">
        <f t="shared" si="96"/>
        <v>25569.000138888889</v>
      </c>
      <c r="U872">
        <f t="shared" si="97"/>
        <v>2015</v>
      </c>
    </row>
    <row r="873" spans="1:21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91"/>
        <v>273</v>
      </c>
      <c r="P873" s="7">
        <f t="shared" si="92"/>
        <v>84.013793103448279</v>
      </c>
      <c r="Q873" t="str">
        <f t="shared" si="93"/>
        <v>theater</v>
      </c>
      <c r="R873" t="str">
        <f t="shared" si="94"/>
        <v>plays</v>
      </c>
      <c r="S873" s="11">
        <f t="shared" si="95"/>
        <v>43040.208333333328</v>
      </c>
      <c r="T873" s="11">
        <f t="shared" si="96"/>
        <v>25569.000138888889</v>
      </c>
      <c r="U873">
        <f t="shared" si="97"/>
        <v>2017</v>
      </c>
    </row>
    <row r="874" spans="1:2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91"/>
        <v>170</v>
      </c>
      <c r="P874" s="7">
        <f t="shared" si="92"/>
        <v>98.666666666666671</v>
      </c>
      <c r="Q874" t="str">
        <f t="shared" si="93"/>
        <v>film &amp; video</v>
      </c>
      <c r="R874" t="str">
        <f t="shared" si="94"/>
        <v>science fiction</v>
      </c>
      <c r="S874" s="11">
        <f t="shared" si="95"/>
        <v>43346.208333333328</v>
      </c>
      <c r="T874" s="11">
        <f t="shared" si="96"/>
        <v>25569.000138888889</v>
      </c>
      <c r="U874">
        <f t="shared" si="97"/>
        <v>2018</v>
      </c>
    </row>
    <row r="875" spans="1:2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91"/>
        <v>188</v>
      </c>
      <c r="P875" s="7">
        <f t="shared" si="92"/>
        <v>42.007419183889773</v>
      </c>
      <c r="Q875" t="str">
        <f t="shared" si="93"/>
        <v>photography</v>
      </c>
      <c r="R875" t="str">
        <f t="shared" si="94"/>
        <v>photography books</v>
      </c>
      <c r="S875" s="11">
        <f t="shared" si="95"/>
        <v>41647.25</v>
      </c>
      <c r="T875" s="11">
        <f t="shared" si="96"/>
        <v>25569.000138888889</v>
      </c>
      <c r="U875">
        <f t="shared" si="97"/>
        <v>2014</v>
      </c>
    </row>
    <row r="876" spans="1:2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91"/>
        <v>347</v>
      </c>
      <c r="P876" s="7">
        <f t="shared" si="92"/>
        <v>32.002753556677376</v>
      </c>
      <c r="Q876" t="str">
        <f t="shared" si="93"/>
        <v>photography</v>
      </c>
      <c r="R876" t="str">
        <f t="shared" si="94"/>
        <v>photography books</v>
      </c>
      <c r="S876" s="11">
        <f t="shared" si="95"/>
        <v>40291.208333333336</v>
      </c>
      <c r="T876" s="11">
        <f t="shared" si="96"/>
        <v>25569.000138888889</v>
      </c>
      <c r="U876">
        <f t="shared" si="97"/>
        <v>2010</v>
      </c>
    </row>
    <row r="877" spans="1:21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91"/>
        <v>69</v>
      </c>
      <c r="P877" s="7">
        <f t="shared" si="92"/>
        <v>81.567164179104481</v>
      </c>
      <c r="Q877" t="str">
        <f t="shared" si="93"/>
        <v>music</v>
      </c>
      <c r="R877" t="str">
        <f t="shared" si="94"/>
        <v>rock</v>
      </c>
      <c r="S877" s="11">
        <f t="shared" si="95"/>
        <v>40556.25</v>
      </c>
      <c r="T877" s="11">
        <f t="shared" si="96"/>
        <v>25569.000138888889</v>
      </c>
      <c r="U877">
        <f t="shared" si="97"/>
        <v>2011</v>
      </c>
    </row>
    <row r="878" spans="1:21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91"/>
        <v>25</v>
      </c>
      <c r="P878" s="7">
        <f t="shared" si="92"/>
        <v>37.035087719298247</v>
      </c>
      <c r="Q878" t="str">
        <f t="shared" si="93"/>
        <v>photography</v>
      </c>
      <c r="R878" t="str">
        <f t="shared" si="94"/>
        <v>photography books</v>
      </c>
      <c r="S878" s="11">
        <f t="shared" si="95"/>
        <v>43624.208333333328</v>
      </c>
      <c r="T878" s="11">
        <f t="shared" si="96"/>
        <v>25569.000138888889</v>
      </c>
      <c r="U878">
        <f t="shared" si="97"/>
        <v>2019</v>
      </c>
    </row>
    <row r="879" spans="1:21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91"/>
        <v>77</v>
      </c>
      <c r="P879" s="7">
        <f t="shared" si="92"/>
        <v>103.033360455655</v>
      </c>
      <c r="Q879" t="str">
        <f t="shared" si="93"/>
        <v>food</v>
      </c>
      <c r="R879" t="str">
        <f t="shared" si="94"/>
        <v>food trucks</v>
      </c>
      <c r="S879" s="11">
        <f t="shared" si="95"/>
        <v>42577.208333333328</v>
      </c>
      <c r="T879" s="11">
        <f t="shared" si="96"/>
        <v>25569.000138888889</v>
      </c>
      <c r="U879">
        <f t="shared" si="97"/>
        <v>2016</v>
      </c>
    </row>
    <row r="880" spans="1:21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91"/>
        <v>37</v>
      </c>
      <c r="P880" s="7">
        <f t="shared" si="92"/>
        <v>84.333333333333329</v>
      </c>
      <c r="Q880" t="str">
        <f t="shared" si="93"/>
        <v>music</v>
      </c>
      <c r="R880" t="str">
        <f t="shared" si="94"/>
        <v>metal</v>
      </c>
      <c r="S880" s="11">
        <f t="shared" si="95"/>
        <v>43845.25</v>
      </c>
      <c r="T880" s="11">
        <f t="shared" si="96"/>
        <v>25569.000138888889</v>
      </c>
      <c r="U880">
        <f t="shared" si="97"/>
        <v>2020</v>
      </c>
    </row>
    <row r="881" spans="1:2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91"/>
        <v>544</v>
      </c>
      <c r="P881" s="7">
        <f t="shared" si="92"/>
        <v>102.60377358490567</v>
      </c>
      <c r="Q881" t="str">
        <f t="shared" si="93"/>
        <v>publishing</v>
      </c>
      <c r="R881" t="str">
        <f t="shared" si="94"/>
        <v>nonfiction</v>
      </c>
      <c r="S881" s="11">
        <f t="shared" si="95"/>
        <v>42788.25</v>
      </c>
      <c r="T881" s="11">
        <f t="shared" si="96"/>
        <v>25569.000138888889</v>
      </c>
      <c r="U881">
        <f t="shared" si="97"/>
        <v>2017</v>
      </c>
    </row>
    <row r="882" spans="1:21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91"/>
        <v>229</v>
      </c>
      <c r="P882" s="7">
        <f t="shared" si="92"/>
        <v>79.992129246064621</v>
      </c>
      <c r="Q882" t="str">
        <f t="shared" si="93"/>
        <v>music</v>
      </c>
      <c r="R882" t="str">
        <f t="shared" si="94"/>
        <v>electric music</v>
      </c>
      <c r="S882" s="11">
        <f t="shared" si="95"/>
        <v>43667.208333333328</v>
      </c>
      <c r="T882" s="11">
        <f t="shared" si="96"/>
        <v>25569.000138888889</v>
      </c>
      <c r="U882">
        <f t="shared" si="97"/>
        <v>2019</v>
      </c>
    </row>
    <row r="883" spans="1:21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91"/>
        <v>39</v>
      </c>
      <c r="P883" s="7">
        <f t="shared" si="92"/>
        <v>70.055309734513273</v>
      </c>
      <c r="Q883" t="str">
        <f t="shared" si="93"/>
        <v>theater</v>
      </c>
      <c r="R883" t="str">
        <f t="shared" si="94"/>
        <v>plays</v>
      </c>
      <c r="S883" s="11">
        <f t="shared" si="95"/>
        <v>42194.208333333328</v>
      </c>
      <c r="T883" s="11">
        <f t="shared" si="96"/>
        <v>25569.000138888889</v>
      </c>
      <c r="U883">
        <f t="shared" si="97"/>
        <v>2015</v>
      </c>
    </row>
    <row r="884" spans="1:2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91"/>
        <v>370</v>
      </c>
      <c r="P884" s="7">
        <f t="shared" si="92"/>
        <v>37</v>
      </c>
      <c r="Q884" t="str">
        <f t="shared" si="93"/>
        <v>theater</v>
      </c>
      <c r="R884" t="str">
        <f t="shared" si="94"/>
        <v>plays</v>
      </c>
      <c r="S884" s="11">
        <f t="shared" si="95"/>
        <v>42025.25</v>
      </c>
      <c r="T884" s="11">
        <f t="shared" si="96"/>
        <v>25569.000138888889</v>
      </c>
      <c r="U884">
        <f t="shared" si="97"/>
        <v>2015</v>
      </c>
    </row>
    <row r="885" spans="1:21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91"/>
        <v>238</v>
      </c>
      <c r="P885" s="7">
        <f t="shared" si="92"/>
        <v>41.911917098445599</v>
      </c>
      <c r="Q885" t="str">
        <f t="shared" si="93"/>
        <v>film &amp; video</v>
      </c>
      <c r="R885" t="str">
        <f t="shared" si="94"/>
        <v>shorts</v>
      </c>
      <c r="S885" s="11">
        <f t="shared" si="95"/>
        <v>40323.208333333336</v>
      </c>
      <c r="T885" s="11">
        <f t="shared" si="96"/>
        <v>25569.000138888889</v>
      </c>
      <c r="U885">
        <f t="shared" si="97"/>
        <v>2010</v>
      </c>
    </row>
    <row r="886" spans="1:21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91"/>
        <v>64</v>
      </c>
      <c r="P886" s="7">
        <f t="shared" si="92"/>
        <v>57.992576882290564</v>
      </c>
      <c r="Q886" t="str">
        <f t="shared" si="93"/>
        <v>theater</v>
      </c>
      <c r="R886" t="str">
        <f t="shared" si="94"/>
        <v>plays</v>
      </c>
      <c r="S886" s="11">
        <f t="shared" si="95"/>
        <v>41763.208333333336</v>
      </c>
      <c r="T886" s="11">
        <f t="shared" si="96"/>
        <v>25569.000138888889</v>
      </c>
      <c r="U886">
        <f t="shared" si="97"/>
        <v>2014</v>
      </c>
    </row>
    <row r="887" spans="1:2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91"/>
        <v>118</v>
      </c>
      <c r="P887" s="7">
        <f t="shared" si="92"/>
        <v>40.942307692307693</v>
      </c>
      <c r="Q887" t="str">
        <f t="shared" si="93"/>
        <v>theater</v>
      </c>
      <c r="R887" t="str">
        <f t="shared" si="94"/>
        <v>plays</v>
      </c>
      <c r="S887" s="11">
        <f t="shared" si="95"/>
        <v>40335.208333333336</v>
      </c>
      <c r="T887" s="11">
        <f t="shared" si="96"/>
        <v>25569.000138888889</v>
      </c>
      <c r="U887">
        <f t="shared" si="97"/>
        <v>2010</v>
      </c>
    </row>
    <row r="888" spans="1:21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91"/>
        <v>85</v>
      </c>
      <c r="P888" s="7">
        <f t="shared" si="92"/>
        <v>69.9972602739726</v>
      </c>
      <c r="Q888" t="str">
        <f t="shared" si="93"/>
        <v>music</v>
      </c>
      <c r="R888" t="str">
        <f t="shared" si="94"/>
        <v>indie rock</v>
      </c>
      <c r="S888" s="11">
        <f t="shared" si="95"/>
        <v>40416.208333333336</v>
      </c>
      <c r="T888" s="11">
        <f t="shared" si="96"/>
        <v>25569.000138888889</v>
      </c>
      <c r="U888">
        <f t="shared" si="97"/>
        <v>2010</v>
      </c>
    </row>
    <row r="889" spans="1:21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91"/>
        <v>29</v>
      </c>
      <c r="P889" s="7">
        <f t="shared" si="92"/>
        <v>73.838709677419359</v>
      </c>
      <c r="Q889" t="str">
        <f t="shared" si="93"/>
        <v>theater</v>
      </c>
      <c r="R889" t="str">
        <f t="shared" si="94"/>
        <v>plays</v>
      </c>
      <c r="S889" s="11">
        <f t="shared" si="95"/>
        <v>42202.208333333328</v>
      </c>
      <c r="T889" s="11">
        <f t="shared" si="96"/>
        <v>25569.000138888889</v>
      </c>
      <c r="U889">
        <f t="shared" si="97"/>
        <v>2015</v>
      </c>
    </row>
    <row r="890" spans="1:21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91"/>
        <v>210</v>
      </c>
      <c r="P890" s="7">
        <f t="shared" si="92"/>
        <v>41.979310344827589</v>
      </c>
      <c r="Q890" t="str">
        <f t="shared" si="93"/>
        <v>theater</v>
      </c>
      <c r="R890" t="str">
        <f t="shared" si="94"/>
        <v>plays</v>
      </c>
      <c r="S890" s="11">
        <f t="shared" si="95"/>
        <v>42836.208333333328</v>
      </c>
      <c r="T890" s="11">
        <f t="shared" si="96"/>
        <v>25569.000138888889</v>
      </c>
      <c r="U890">
        <f t="shared" si="97"/>
        <v>2017</v>
      </c>
    </row>
    <row r="891" spans="1:2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91"/>
        <v>170</v>
      </c>
      <c r="P891" s="7">
        <f t="shared" si="92"/>
        <v>77.93442622950819</v>
      </c>
      <c r="Q891" t="str">
        <f t="shared" si="93"/>
        <v>music</v>
      </c>
      <c r="R891" t="str">
        <f t="shared" si="94"/>
        <v>electric music</v>
      </c>
      <c r="S891" s="11">
        <f t="shared" si="95"/>
        <v>41710.208333333336</v>
      </c>
      <c r="T891" s="11">
        <f t="shared" si="96"/>
        <v>25569.000138888889</v>
      </c>
      <c r="U891">
        <f t="shared" si="97"/>
        <v>2014</v>
      </c>
    </row>
    <row r="892" spans="1:2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91"/>
        <v>116</v>
      </c>
      <c r="P892" s="7">
        <f t="shared" si="92"/>
        <v>106.01972789115646</v>
      </c>
      <c r="Q892" t="str">
        <f t="shared" si="93"/>
        <v>music</v>
      </c>
      <c r="R892" t="str">
        <f t="shared" si="94"/>
        <v>indie rock</v>
      </c>
      <c r="S892" s="11">
        <f t="shared" si="95"/>
        <v>43640.208333333328</v>
      </c>
      <c r="T892" s="11">
        <f t="shared" si="96"/>
        <v>25569.000138888889</v>
      </c>
      <c r="U892">
        <f t="shared" si="97"/>
        <v>2019</v>
      </c>
    </row>
    <row r="893" spans="1:21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91"/>
        <v>259</v>
      </c>
      <c r="P893" s="7">
        <f t="shared" si="92"/>
        <v>47.018181818181816</v>
      </c>
      <c r="Q893" t="str">
        <f t="shared" si="93"/>
        <v>film &amp; video</v>
      </c>
      <c r="R893" t="str">
        <f t="shared" si="94"/>
        <v>documentary</v>
      </c>
      <c r="S893" s="11">
        <f t="shared" si="95"/>
        <v>40880.25</v>
      </c>
      <c r="T893" s="11">
        <f t="shared" si="96"/>
        <v>25569.000138888889</v>
      </c>
      <c r="U893">
        <f t="shared" si="97"/>
        <v>2011</v>
      </c>
    </row>
    <row r="894" spans="1:2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91"/>
        <v>231</v>
      </c>
      <c r="P894" s="7">
        <f t="shared" si="92"/>
        <v>76.016483516483518</v>
      </c>
      <c r="Q894" t="str">
        <f t="shared" si="93"/>
        <v>publishing</v>
      </c>
      <c r="R894" t="str">
        <f t="shared" si="94"/>
        <v>translations</v>
      </c>
      <c r="S894" s="11">
        <f t="shared" si="95"/>
        <v>40319.208333333336</v>
      </c>
      <c r="T894" s="11">
        <f t="shared" si="96"/>
        <v>25569.000138888889</v>
      </c>
      <c r="U894">
        <f t="shared" si="97"/>
        <v>2010</v>
      </c>
    </row>
    <row r="895" spans="1:2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91"/>
        <v>128</v>
      </c>
      <c r="P895" s="7">
        <f t="shared" si="92"/>
        <v>54.120603015075375</v>
      </c>
      <c r="Q895" t="str">
        <f t="shared" si="93"/>
        <v>film &amp; video</v>
      </c>
      <c r="R895" t="str">
        <f t="shared" si="94"/>
        <v>documentary</v>
      </c>
      <c r="S895" s="11">
        <f t="shared" si="95"/>
        <v>42170.208333333328</v>
      </c>
      <c r="T895" s="11">
        <f t="shared" si="96"/>
        <v>25569.000138888889</v>
      </c>
      <c r="U895">
        <f t="shared" si="97"/>
        <v>2015</v>
      </c>
    </row>
    <row r="896" spans="1:2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91"/>
        <v>189</v>
      </c>
      <c r="P896" s="7">
        <f t="shared" si="92"/>
        <v>57.285714285714285</v>
      </c>
      <c r="Q896" t="str">
        <f t="shared" si="93"/>
        <v>film &amp; video</v>
      </c>
      <c r="R896" t="str">
        <f t="shared" si="94"/>
        <v>television</v>
      </c>
      <c r="S896" s="11">
        <f t="shared" si="95"/>
        <v>41466.208333333336</v>
      </c>
      <c r="T896" s="11">
        <f t="shared" si="96"/>
        <v>25569.000138888889</v>
      </c>
      <c r="U896">
        <f t="shared" si="97"/>
        <v>2013</v>
      </c>
    </row>
    <row r="897" spans="1:21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91"/>
        <v>7</v>
      </c>
      <c r="P897" s="7">
        <f t="shared" si="92"/>
        <v>103.81308411214954</v>
      </c>
      <c r="Q897" t="str">
        <f t="shared" si="93"/>
        <v>theater</v>
      </c>
      <c r="R897" t="str">
        <f t="shared" si="94"/>
        <v>plays</v>
      </c>
      <c r="S897" s="11">
        <f t="shared" si="95"/>
        <v>43134.25</v>
      </c>
      <c r="T897" s="11">
        <f t="shared" si="96"/>
        <v>25569.000138888889</v>
      </c>
      <c r="U897">
        <f t="shared" si="97"/>
        <v>2018</v>
      </c>
    </row>
    <row r="898" spans="1:21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ref="O898:O961" si="98">ROUND(E898/D898*100,0)</f>
        <v>774</v>
      </c>
      <c r="P898" s="7">
        <f t="shared" si="92"/>
        <v>105.02602739726028</v>
      </c>
      <c r="Q898" t="str">
        <f t="shared" si="93"/>
        <v>food</v>
      </c>
      <c r="R898" t="str">
        <f t="shared" si="94"/>
        <v>food trucks</v>
      </c>
      <c r="S898" s="11">
        <f t="shared" si="95"/>
        <v>40738.208333333336</v>
      </c>
      <c r="T898" s="11">
        <f t="shared" si="96"/>
        <v>25569.000138888889</v>
      </c>
      <c r="U898">
        <f t="shared" si="97"/>
        <v>2011</v>
      </c>
    </row>
    <row r="899" spans="1:21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98"/>
        <v>28</v>
      </c>
      <c r="P899" s="7">
        <f t="shared" ref="P899:P962" si="99">E899/G899</f>
        <v>90.259259259259252</v>
      </c>
      <c r="Q899" t="str">
        <f t="shared" ref="Q899:Q962" si="100">LEFT(N899,SEARCH("/",N899)-1)</f>
        <v>theater</v>
      </c>
      <c r="R899" t="str">
        <f t="shared" ref="R899:R962" si="101">RIGHT(N899, LEN(N899)-SEARCH("/",N899))</f>
        <v>plays</v>
      </c>
      <c r="S899" s="11">
        <f t="shared" ref="S899:S962" si="102">(((J899/60)/60/24)+DATE(1970,1,1))</f>
        <v>43583.208333333328</v>
      </c>
      <c r="T899" s="11">
        <f t="shared" ref="T899:T962" si="103">(((12/60)/60)/24+DATE(1970,1,1))</f>
        <v>25569.000138888889</v>
      </c>
      <c r="U899">
        <f t="shared" ref="U899:U962" si="104">YEAR(S899)</f>
        <v>2019</v>
      </c>
    </row>
    <row r="900" spans="1:21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98"/>
        <v>52</v>
      </c>
      <c r="P900" s="7">
        <f t="shared" si="99"/>
        <v>76.978705978705975</v>
      </c>
      <c r="Q900" t="str">
        <f t="shared" si="100"/>
        <v>film &amp; video</v>
      </c>
      <c r="R900" t="str">
        <f t="shared" si="101"/>
        <v>documentary</v>
      </c>
      <c r="S900" s="11">
        <f t="shared" si="102"/>
        <v>43815.25</v>
      </c>
      <c r="T900" s="11">
        <f t="shared" si="103"/>
        <v>25569.000138888889</v>
      </c>
      <c r="U900">
        <f t="shared" si="104"/>
        <v>2019</v>
      </c>
    </row>
    <row r="901" spans="1:2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98"/>
        <v>407</v>
      </c>
      <c r="P901" s="7">
        <f t="shared" si="99"/>
        <v>102.60162601626017</v>
      </c>
      <c r="Q901" t="str">
        <f t="shared" si="100"/>
        <v>music</v>
      </c>
      <c r="R901" t="str">
        <f t="shared" si="101"/>
        <v>jazz</v>
      </c>
      <c r="S901" s="11">
        <f t="shared" si="102"/>
        <v>41554.208333333336</v>
      </c>
      <c r="T901" s="11">
        <f t="shared" si="103"/>
        <v>25569.000138888889</v>
      </c>
      <c r="U901">
        <f t="shared" si="104"/>
        <v>2013</v>
      </c>
    </row>
    <row r="902" spans="1:21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98"/>
        <v>2</v>
      </c>
      <c r="P902" s="7">
        <f t="shared" si="99"/>
        <v>2</v>
      </c>
      <c r="Q902" t="str">
        <f t="shared" si="100"/>
        <v>technology</v>
      </c>
      <c r="R902" t="str">
        <f t="shared" si="101"/>
        <v>web</v>
      </c>
      <c r="S902" s="11">
        <f t="shared" si="102"/>
        <v>41901.208333333336</v>
      </c>
      <c r="T902" s="11">
        <f t="shared" si="103"/>
        <v>25569.000138888889</v>
      </c>
      <c r="U902">
        <f t="shared" si="104"/>
        <v>2014</v>
      </c>
    </row>
    <row r="903" spans="1:2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98"/>
        <v>156</v>
      </c>
      <c r="P903" s="7">
        <f t="shared" si="99"/>
        <v>55.0062893081761</v>
      </c>
      <c r="Q903" t="str">
        <f t="shared" si="100"/>
        <v>music</v>
      </c>
      <c r="R903" t="str">
        <f t="shared" si="101"/>
        <v>rock</v>
      </c>
      <c r="S903" s="11">
        <f t="shared" si="102"/>
        <v>43298.208333333328</v>
      </c>
      <c r="T903" s="11">
        <f t="shared" si="103"/>
        <v>25569.000138888889</v>
      </c>
      <c r="U903">
        <f t="shared" si="104"/>
        <v>2018</v>
      </c>
    </row>
    <row r="904" spans="1:2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98"/>
        <v>252</v>
      </c>
      <c r="P904" s="7">
        <f t="shared" si="99"/>
        <v>32.127272727272725</v>
      </c>
      <c r="Q904" t="str">
        <f t="shared" si="100"/>
        <v>technology</v>
      </c>
      <c r="R904" t="str">
        <f t="shared" si="101"/>
        <v>web</v>
      </c>
      <c r="S904" s="11">
        <f t="shared" si="102"/>
        <v>42399.25</v>
      </c>
      <c r="T904" s="11">
        <f t="shared" si="103"/>
        <v>25569.000138888889</v>
      </c>
      <c r="U904">
        <f t="shared" si="104"/>
        <v>2016</v>
      </c>
    </row>
    <row r="905" spans="1:21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98"/>
        <v>2</v>
      </c>
      <c r="P905" s="7">
        <f t="shared" si="99"/>
        <v>50.642857142857146</v>
      </c>
      <c r="Q905" t="str">
        <f t="shared" si="100"/>
        <v>publishing</v>
      </c>
      <c r="R905" t="str">
        <f t="shared" si="101"/>
        <v>nonfiction</v>
      </c>
      <c r="S905" s="11">
        <f t="shared" si="102"/>
        <v>41034.208333333336</v>
      </c>
      <c r="T905" s="11">
        <f t="shared" si="103"/>
        <v>25569.000138888889</v>
      </c>
      <c r="U905">
        <f t="shared" si="104"/>
        <v>2012</v>
      </c>
    </row>
    <row r="906" spans="1:21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98"/>
        <v>12</v>
      </c>
      <c r="P906" s="7">
        <f t="shared" si="99"/>
        <v>49.6875</v>
      </c>
      <c r="Q906" t="str">
        <f t="shared" si="100"/>
        <v>publishing</v>
      </c>
      <c r="R906" t="str">
        <f t="shared" si="101"/>
        <v>radio &amp; podcasts</v>
      </c>
      <c r="S906" s="11">
        <f t="shared" si="102"/>
        <v>41186.208333333336</v>
      </c>
      <c r="T906" s="11">
        <f t="shared" si="103"/>
        <v>25569.000138888889</v>
      </c>
      <c r="U906">
        <f t="shared" si="104"/>
        <v>2012</v>
      </c>
    </row>
    <row r="907" spans="1:2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98"/>
        <v>164</v>
      </c>
      <c r="P907" s="7">
        <f t="shared" si="99"/>
        <v>54.894067796610166</v>
      </c>
      <c r="Q907" t="str">
        <f t="shared" si="100"/>
        <v>theater</v>
      </c>
      <c r="R907" t="str">
        <f t="shared" si="101"/>
        <v>plays</v>
      </c>
      <c r="S907" s="11">
        <f t="shared" si="102"/>
        <v>41536.208333333336</v>
      </c>
      <c r="T907" s="11">
        <f t="shared" si="103"/>
        <v>25569.000138888889</v>
      </c>
      <c r="U907">
        <f t="shared" si="104"/>
        <v>2013</v>
      </c>
    </row>
    <row r="908" spans="1:21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98"/>
        <v>163</v>
      </c>
      <c r="P908" s="7">
        <f t="shared" si="99"/>
        <v>46.931937172774866</v>
      </c>
      <c r="Q908" t="str">
        <f t="shared" si="100"/>
        <v>film &amp; video</v>
      </c>
      <c r="R908" t="str">
        <f t="shared" si="101"/>
        <v>documentary</v>
      </c>
      <c r="S908" s="11">
        <f t="shared" si="102"/>
        <v>42868.208333333328</v>
      </c>
      <c r="T908" s="11">
        <f t="shared" si="103"/>
        <v>25569.000138888889</v>
      </c>
      <c r="U908">
        <f t="shared" si="104"/>
        <v>2017</v>
      </c>
    </row>
    <row r="909" spans="1:21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98"/>
        <v>20</v>
      </c>
      <c r="P909" s="7">
        <f t="shared" si="99"/>
        <v>44.951219512195124</v>
      </c>
      <c r="Q909" t="str">
        <f t="shared" si="100"/>
        <v>theater</v>
      </c>
      <c r="R909" t="str">
        <f t="shared" si="101"/>
        <v>plays</v>
      </c>
      <c r="S909" s="11">
        <f t="shared" si="102"/>
        <v>40660.208333333336</v>
      </c>
      <c r="T909" s="11">
        <f t="shared" si="103"/>
        <v>25569.000138888889</v>
      </c>
      <c r="U909">
        <f t="shared" si="104"/>
        <v>2011</v>
      </c>
    </row>
    <row r="910" spans="1:2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98"/>
        <v>319</v>
      </c>
      <c r="P910" s="7">
        <f t="shared" si="99"/>
        <v>30.99898322318251</v>
      </c>
      <c r="Q910" t="str">
        <f t="shared" si="100"/>
        <v>games</v>
      </c>
      <c r="R910" t="str">
        <f t="shared" si="101"/>
        <v>video games</v>
      </c>
      <c r="S910" s="11">
        <f t="shared" si="102"/>
        <v>41031.208333333336</v>
      </c>
      <c r="T910" s="11">
        <f t="shared" si="103"/>
        <v>25569.000138888889</v>
      </c>
      <c r="U910">
        <f t="shared" si="104"/>
        <v>2012</v>
      </c>
    </row>
    <row r="911" spans="1:2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98"/>
        <v>479</v>
      </c>
      <c r="P911" s="7">
        <f t="shared" si="99"/>
        <v>107.7625</v>
      </c>
      <c r="Q911" t="str">
        <f t="shared" si="100"/>
        <v>theater</v>
      </c>
      <c r="R911" t="str">
        <f t="shared" si="101"/>
        <v>plays</v>
      </c>
      <c r="S911" s="11">
        <f t="shared" si="102"/>
        <v>43255.208333333328</v>
      </c>
      <c r="T911" s="11">
        <f t="shared" si="103"/>
        <v>25569.000138888889</v>
      </c>
      <c r="U911">
        <f t="shared" si="104"/>
        <v>2018</v>
      </c>
    </row>
    <row r="912" spans="1:2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98"/>
        <v>20</v>
      </c>
      <c r="P912" s="7">
        <f t="shared" si="99"/>
        <v>102.07770270270271</v>
      </c>
      <c r="Q912" t="str">
        <f t="shared" si="100"/>
        <v>theater</v>
      </c>
      <c r="R912" t="str">
        <f t="shared" si="101"/>
        <v>plays</v>
      </c>
      <c r="S912" s="11">
        <f t="shared" si="102"/>
        <v>42026.25</v>
      </c>
      <c r="T912" s="11">
        <f t="shared" si="103"/>
        <v>25569.000138888889</v>
      </c>
      <c r="U912">
        <f t="shared" si="104"/>
        <v>2015</v>
      </c>
    </row>
    <row r="913" spans="1:2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98"/>
        <v>199</v>
      </c>
      <c r="P913" s="7">
        <f t="shared" si="99"/>
        <v>24.976190476190474</v>
      </c>
      <c r="Q913" t="str">
        <f t="shared" si="100"/>
        <v>technology</v>
      </c>
      <c r="R913" t="str">
        <f t="shared" si="101"/>
        <v>web</v>
      </c>
      <c r="S913" s="11">
        <f t="shared" si="102"/>
        <v>43717.208333333328</v>
      </c>
      <c r="T913" s="11">
        <f t="shared" si="103"/>
        <v>25569.000138888889</v>
      </c>
      <c r="U913">
        <f t="shared" si="104"/>
        <v>2019</v>
      </c>
    </row>
    <row r="914" spans="1:2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98"/>
        <v>795</v>
      </c>
      <c r="P914" s="7">
        <f t="shared" si="99"/>
        <v>79.944134078212286</v>
      </c>
      <c r="Q914" t="str">
        <f t="shared" si="100"/>
        <v>film &amp; video</v>
      </c>
      <c r="R914" t="str">
        <f t="shared" si="101"/>
        <v>drama</v>
      </c>
      <c r="S914" s="11">
        <f t="shared" si="102"/>
        <v>41157.208333333336</v>
      </c>
      <c r="T914" s="11">
        <f t="shared" si="103"/>
        <v>25569.000138888889</v>
      </c>
      <c r="U914">
        <f t="shared" si="104"/>
        <v>2012</v>
      </c>
    </row>
    <row r="915" spans="1:21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98"/>
        <v>51</v>
      </c>
      <c r="P915" s="7">
        <f t="shared" si="99"/>
        <v>67.946462715105156</v>
      </c>
      <c r="Q915" t="str">
        <f t="shared" si="100"/>
        <v>film &amp; video</v>
      </c>
      <c r="R915" t="str">
        <f t="shared" si="101"/>
        <v>drama</v>
      </c>
      <c r="S915" s="11">
        <f t="shared" si="102"/>
        <v>43597.208333333328</v>
      </c>
      <c r="T915" s="11">
        <f t="shared" si="103"/>
        <v>25569.000138888889</v>
      </c>
      <c r="U915">
        <f t="shared" si="104"/>
        <v>2019</v>
      </c>
    </row>
    <row r="916" spans="1:21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98"/>
        <v>57</v>
      </c>
      <c r="P916" s="7">
        <f t="shared" si="99"/>
        <v>26.070921985815602</v>
      </c>
      <c r="Q916" t="str">
        <f t="shared" si="100"/>
        <v>theater</v>
      </c>
      <c r="R916" t="str">
        <f t="shared" si="101"/>
        <v>plays</v>
      </c>
      <c r="S916" s="11">
        <f t="shared" si="102"/>
        <v>41490.208333333336</v>
      </c>
      <c r="T916" s="11">
        <f t="shared" si="103"/>
        <v>25569.000138888889</v>
      </c>
      <c r="U916">
        <f t="shared" si="104"/>
        <v>2013</v>
      </c>
    </row>
    <row r="917" spans="1:21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98"/>
        <v>156</v>
      </c>
      <c r="P917" s="7">
        <f t="shared" si="99"/>
        <v>105.0032154340836</v>
      </c>
      <c r="Q917" t="str">
        <f t="shared" si="100"/>
        <v>film &amp; video</v>
      </c>
      <c r="R917" t="str">
        <f t="shared" si="101"/>
        <v>television</v>
      </c>
      <c r="S917" s="11">
        <f t="shared" si="102"/>
        <v>42976.208333333328</v>
      </c>
      <c r="T917" s="11">
        <f t="shared" si="103"/>
        <v>25569.000138888889</v>
      </c>
      <c r="U917">
        <f t="shared" si="104"/>
        <v>2017</v>
      </c>
    </row>
    <row r="918" spans="1:21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98"/>
        <v>36</v>
      </c>
      <c r="P918" s="7">
        <f t="shared" si="99"/>
        <v>25.826923076923077</v>
      </c>
      <c r="Q918" t="str">
        <f t="shared" si="100"/>
        <v>photography</v>
      </c>
      <c r="R918" t="str">
        <f t="shared" si="101"/>
        <v>photography books</v>
      </c>
      <c r="S918" s="11">
        <f t="shared" si="102"/>
        <v>41991.25</v>
      </c>
      <c r="T918" s="11">
        <f t="shared" si="103"/>
        <v>25569.000138888889</v>
      </c>
      <c r="U918">
        <f t="shared" si="104"/>
        <v>2014</v>
      </c>
    </row>
    <row r="919" spans="1:2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98"/>
        <v>58</v>
      </c>
      <c r="P919" s="7">
        <f t="shared" si="99"/>
        <v>77.666666666666671</v>
      </c>
      <c r="Q919" t="str">
        <f t="shared" si="100"/>
        <v>film &amp; video</v>
      </c>
      <c r="R919" t="str">
        <f t="shared" si="101"/>
        <v>shorts</v>
      </c>
      <c r="S919" s="11">
        <f t="shared" si="102"/>
        <v>40722.208333333336</v>
      </c>
      <c r="T919" s="11">
        <f t="shared" si="103"/>
        <v>25569.000138888889</v>
      </c>
      <c r="U919">
        <f t="shared" si="104"/>
        <v>2011</v>
      </c>
    </row>
    <row r="920" spans="1:2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98"/>
        <v>237</v>
      </c>
      <c r="P920" s="7">
        <f t="shared" si="99"/>
        <v>57.82692307692308</v>
      </c>
      <c r="Q920" t="str">
        <f t="shared" si="100"/>
        <v>publishing</v>
      </c>
      <c r="R920" t="str">
        <f t="shared" si="101"/>
        <v>radio &amp; podcasts</v>
      </c>
      <c r="S920" s="11">
        <f t="shared" si="102"/>
        <v>41117.208333333336</v>
      </c>
      <c r="T920" s="11">
        <f t="shared" si="103"/>
        <v>25569.000138888889</v>
      </c>
      <c r="U920">
        <f t="shared" si="104"/>
        <v>2012</v>
      </c>
    </row>
    <row r="921" spans="1:21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98"/>
        <v>59</v>
      </c>
      <c r="P921" s="7">
        <f t="shared" si="99"/>
        <v>92.955555555555549</v>
      </c>
      <c r="Q921" t="str">
        <f t="shared" si="100"/>
        <v>theater</v>
      </c>
      <c r="R921" t="str">
        <f t="shared" si="101"/>
        <v>plays</v>
      </c>
      <c r="S921" s="11">
        <f t="shared" si="102"/>
        <v>43022.208333333328</v>
      </c>
      <c r="T921" s="11">
        <f t="shared" si="103"/>
        <v>25569.000138888889</v>
      </c>
      <c r="U921">
        <f t="shared" si="104"/>
        <v>2017</v>
      </c>
    </row>
    <row r="922" spans="1:2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98"/>
        <v>183</v>
      </c>
      <c r="P922" s="7">
        <f t="shared" si="99"/>
        <v>37.945098039215686</v>
      </c>
      <c r="Q922" t="str">
        <f t="shared" si="100"/>
        <v>film &amp; video</v>
      </c>
      <c r="R922" t="str">
        <f t="shared" si="101"/>
        <v>animation</v>
      </c>
      <c r="S922" s="11">
        <f t="shared" si="102"/>
        <v>43503.25</v>
      </c>
      <c r="T922" s="11">
        <f t="shared" si="103"/>
        <v>25569.000138888889</v>
      </c>
      <c r="U922">
        <f t="shared" si="104"/>
        <v>2019</v>
      </c>
    </row>
    <row r="923" spans="1:21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98"/>
        <v>1</v>
      </c>
      <c r="P923" s="7">
        <f t="shared" si="99"/>
        <v>31.842105263157894</v>
      </c>
      <c r="Q923" t="str">
        <f t="shared" si="100"/>
        <v>technology</v>
      </c>
      <c r="R923" t="str">
        <f t="shared" si="101"/>
        <v>web</v>
      </c>
      <c r="S923" s="11">
        <f t="shared" si="102"/>
        <v>40951.25</v>
      </c>
      <c r="T923" s="11">
        <f t="shared" si="103"/>
        <v>25569.000138888889</v>
      </c>
      <c r="U923">
        <f t="shared" si="104"/>
        <v>2012</v>
      </c>
    </row>
    <row r="924" spans="1:2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98"/>
        <v>176</v>
      </c>
      <c r="P924" s="7">
        <f t="shared" si="99"/>
        <v>40</v>
      </c>
      <c r="Q924" t="str">
        <f t="shared" si="100"/>
        <v>music</v>
      </c>
      <c r="R924" t="str">
        <f t="shared" si="101"/>
        <v>world music</v>
      </c>
      <c r="S924" s="11">
        <f t="shared" si="102"/>
        <v>43443.25</v>
      </c>
      <c r="T924" s="11">
        <f t="shared" si="103"/>
        <v>25569.000138888889</v>
      </c>
      <c r="U924">
        <f t="shared" si="104"/>
        <v>2018</v>
      </c>
    </row>
    <row r="925" spans="1:2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98"/>
        <v>238</v>
      </c>
      <c r="P925" s="7">
        <f t="shared" si="99"/>
        <v>101.1</v>
      </c>
      <c r="Q925" t="str">
        <f t="shared" si="100"/>
        <v>theater</v>
      </c>
      <c r="R925" t="str">
        <f t="shared" si="101"/>
        <v>plays</v>
      </c>
      <c r="S925" s="11">
        <f t="shared" si="102"/>
        <v>40373.208333333336</v>
      </c>
      <c r="T925" s="11">
        <f t="shared" si="103"/>
        <v>25569.000138888889</v>
      </c>
      <c r="U925">
        <f t="shared" si="104"/>
        <v>2010</v>
      </c>
    </row>
    <row r="926" spans="1:2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98"/>
        <v>488</v>
      </c>
      <c r="P926" s="7">
        <f t="shared" si="99"/>
        <v>84.006989951944078</v>
      </c>
      <c r="Q926" t="str">
        <f t="shared" si="100"/>
        <v>theater</v>
      </c>
      <c r="R926" t="str">
        <f t="shared" si="101"/>
        <v>plays</v>
      </c>
      <c r="S926" s="11">
        <f t="shared" si="102"/>
        <v>43769.208333333328</v>
      </c>
      <c r="T926" s="11">
        <f t="shared" si="103"/>
        <v>25569.000138888889</v>
      </c>
      <c r="U926">
        <f t="shared" si="104"/>
        <v>2019</v>
      </c>
    </row>
    <row r="927" spans="1:21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98"/>
        <v>224</v>
      </c>
      <c r="P927" s="7">
        <f t="shared" si="99"/>
        <v>103.41538461538461</v>
      </c>
      <c r="Q927" t="str">
        <f t="shared" si="100"/>
        <v>theater</v>
      </c>
      <c r="R927" t="str">
        <f t="shared" si="101"/>
        <v>plays</v>
      </c>
      <c r="S927" s="11">
        <f t="shared" si="102"/>
        <v>43000.208333333328</v>
      </c>
      <c r="T927" s="11">
        <f t="shared" si="103"/>
        <v>25569.000138888889</v>
      </c>
      <c r="U927">
        <f t="shared" si="104"/>
        <v>2017</v>
      </c>
    </row>
    <row r="928" spans="1:21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98"/>
        <v>18</v>
      </c>
      <c r="P928" s="7">
        <f t="shared" si="99"/>
        <v>105.13333333333334</v>
      </c>
      <c r="Q928" t="str">
        <f t="shared" si="100"/>
        <v>food</v>
      </c>
      <c r="R928" t="str">
        <f t="shared" si="101"/>
        <v>food trucks</v>
      </c>
      <c r="S928" s="11">
        <f t="shared" si="102"/>
        <v>42502.208333333328</v>
      </c>
      <c r="T928" s="11">
        <f t="shared" si="103"/>
        <v>25569.000138888889</v>
      </c>
      <c r="U928">
        <f t="shared" si="104"/>
        <v>2016</v>
      </c>
    </row>
    <row r="929" spans="1:21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98"/>
        <v>46</v>
      </c>
      <c r="P929" s="7">
        <f t="shared" si="99"/>
        <v>89.21621621621621</v>
      </c>
      <c r="Q929" t="str">
        <f t="shared" si="100"/>
        <v>theater</v>
      </c>
      <c r="R929" t="str">
        <f t="shared" si="101"/>
        <v>plays</v>
      </c>
      <c r="S929" s="11">
        <f t="shared" si="102"/>
        <v>41102.208333333336</v>
      </c>
      <c r="T929" s="11">
        <f t="shared" si="103"/>
        <v>25569.000138888889</v>
      </c>
      <c r="U929">
        <f t="shared" si="104"/>
        <v>2012</v>
      </c>
    </row>
    <row r="930" spans="1:2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98"/>
        <v>117</v>
      </c>
      <c r="P930" s="7">
        <f t="shared" si="99"/>
        <v>51.995234312946785</v>
      </c>
      <c r="Q930" t="str">
        <f t="shared" si="100"/>
        <v>technology</v>
      </c>
      <c r="R930" t="str">
        <f t="shared" si="101"/>
        <v>web</v>
      </c>
      <c r="S930" s="11">
        <f t="shared" si="102"/>
        <v>41637.25</v>
      </c>
      <c r="T930" s="11">
        <f t="shared" si="103"/>
        <v>25569.000138888889</v>
      </c>
      <c r="U930">
        <f t="shared" si="104"/>
        <v>2013</v>
      </c>
    </row>
    <row r="931" spans="1:2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98"/>
        <v>217</v>
      </c>
      <c r="P931" s="7">
        <f t="shared" si="99"/>
        <v>64.956521739130437</v>
      </c>
      <c r="Q931" t="str">
        <f t="shared" si="100"/>
        <v>theater</v>
      </c>
      <c r="R931" t="str">
        <f t="shared" si="101"/>
        <v>plays</v>
      </c>
      <c r="S931" s="11">
        <f t="shared" si="102"/>
        <v>42858.208333333328</v>
      </c>
      <c r="T931" s="11">
        <f t="shared" si="103"/>
        <v>25569.000138888889</v>
      </c>
      <c r="U931">
        <f t="shared" si="104"/>
        <v>2017</v>
      </c>
    </row>
    <row r="932" spans="1:2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98"/>
        <v>112</v>
      </c>
      <c r="P932" s="7">
        <f t="shared" si="99"/>
        <v>46.235294117647058</v>
      </c>
      <c r="Q932" t="str">
        <f t="shared" si="100"/>
        <v>theater</v>
      </c>
      <c r="R932" t="str">
        <f t="shared" si="101"/>
        <v>plays</v>
      </c>
      <c r="S932" s="11">
        <f t="shared" si="102"/>
        <v>42060.25</v>
      </c>
      <c r="T932" s="11">
        <f t="shared" si="103"/>
        <v>25569.000138888889</v>
      </c>
      <c r="U932">
        <f t="shared" si="104"/>
        <v>2015</v>
      </c>
    </row>
    <row r="933" spans="1:21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98"/>
        <v>73</v>
      </c>
      <c r="P933" s="7">
        <f t="shared" si="99"/>
        <v>51.151785714285715</v>
      </c>
      <c r="Q933" t="str">
        <f t="shared" si="100"/>
        <v>theater</v>
      </c>
      <c r="R933" t="str">
        <f t="shared" si="101"/>
        <v>plays</v>
      </c>
      <c r="S933" s="11">
        <f t="shared" si="102"/>
        <v>41818.208333333336</v>
      </c>
      <c r="T933" s="11">
        <f t="shared" si="103"/>
        <v>25569.000138888889</v>
      </c>
      <c r="U933">
        <f t="shared" si="104"/>
        <v>2014</v>
      </c>
    </row>
    <row r="934" spans="1:2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98"/>
        <v>212</v>
      </c>
      <c r="P934" s="7">
        <f t="shared" si="99"/>
        <v>33.909722222222221</v>
      </c>
      <c r="Q934" t="str">
        <f t="shared" si="100"/>
        <v>music</v>
      </c>
      <c r="R934" t="str">
        <f t="shared" si="101"/>
        <v>rock</v>
      </c>
      <c r="S934" s="11">
        <f t="shared" si="102"/>
        <v>41709.208333333336</v>
      </c>
      <c r="T934" s="11">
        <f t="shared" si="103"/>
        <v>25569.000138888889</v>
      </c>
      <c r="U934">
        <f t="shared" si="104"/>
        <v>2014</v>
      </c>
    </row>
    <row r="935" spans="1:2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98"/>
        <v>240</v>
      </c>
      <c r="P935" s="7">
        <f t="shared" si="99"/>
        <v>92.016298633017882</v>
      </c>
      <c r="Q935" t="str">
        <f t="shared" si="100"/>
        <v>theater</v>
      </c>
      <c r="R935" t="str">
        <f t="shared" si="101"/>
        <v>plays</v>
      </c>
      <c r="S935" s="11">
        <f t="shared" si="102"/>
        <v>41372.208333333336</v>
      </c>
      <c r="T935" s="11">
        <f t="shared" si="103"/>
        <v>25569.000138888889</v>
      </c>
      <c r="U935">
        <f t="shared" si="104"/>
        <v>2013</v>
      </c>
    </row>
    <row r="936" spans="1:2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98"/>
        <v>182</v>
      </c>
      <c r="P936" s="7">
        <f t="shared" si="99"/>
        <v>107.42857142857143</v>
      </c>
      <c r="Q936" t="str">
        <f t="shared" si="100"/>
        <v>theater</v>
      </c>
      <c r="R936" t="str">
        <f t="shared" si="101"/>
        <v>plays</v>
      </c>
      <c r="S936" s="11">
        <f t="shared" si="102"/>
        <v>42422.25</v>
      </c>
      <c r="T936" s="11">
        <f t="shared" si="103"/>
        <v>25569.000138888889</v>
      </c>
      <c r="U936">
        <f t="shared" si="104"/>
        <v>2016</v>
      </c>
    </row>
    <row r="937" spans="1:21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98"/>
        <v>164</v>
      </c>
      <c r="P937" s="7">
        <f t="shared" si="99"/>
        <v>75.848484848484844</v>
      </c>
      <c r="Q937" t="str">
        <f t="shared" si="100"/>
        <v>theater</v>
      </c>
      <c r="R937" t="str">
        <f t="shared" si="101"/>
        <v>plays</v>
      </c>
      <c r="S937" s="11">
        <f t="shared" si="102"/>
        <v>42209.208333333328</v>
      </c>
      <c r="T937" s="11">
        <f t="shared" si="103"/>
        <v>25569.000138888889</v>
      </c>
      <c r="U937">
        <f t="shared" si="104"/>
        <v>2015</v>
      </c>
    </row>
    <row r="938" spans="1:21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98"/>
        <v>2</v>
      </c>
      <c r="P938" s="7">
        <f t="shared" si="99"/>
        <v>80.476190476190482</v>
      </c>
      <c r="Q938" t="str">
        <f t="shared" si="100"/>
        <v>theater</v>
      </c>
      <c r="R938" t="str">
        <f t="shared" si="101"/>
        <v>plays</v>
      </c>
      <c r="S938" s="11">
        <f t="shared" si="102"/>
        <v>43668.208333333328</v>
      </c>
      <c r="T938" s="11">
        <f t="shared" si="103"/>
        <v>25569.000138888889</v>
      </c>
      <c r="U938">
        <f t="shared" si="104"/>
        <v>2019</v>
      </c>
    </row>
    <row r="939" spans="1:2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98"/>
        <v>50</v>
      </c>
      <c r="P939" s="7">
        <f t="shared" si="99"/>
        <v>86.978483606557376</v>
      </c>
      <c r="Q939" t="str">
        <f t="shared" si="100"/>
        <v>film &amp; video</v>
      </c>
      <c r="R939" t="str">
        <f t="shared" si="101"/>
        <v>documentary</v>
      </c>
      <c r="S939" s="11">
        <f t="shared" si="102"/>
        <v>42334.25</v>
      </c>
      <c r="T939" s="11">
        <f t="shared" si="103"/>
        <v>25569.000138888889</v>
      </c>
      <c r="U939">
        <f t="shared" si="104"/>
        <v>2015</v>
      </c>
    </row>
    <row r="940" spans="1:2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98"/>
        <v>110</v>
      </c>
      <c r="P940" s="7">
        <f t="shared" si="99"/>
        <v>105.13541666666667</v>
      </c>
      <c r="Q940" t="str">
        <f t="shared" si="100"/>
        <v>publishing</v>
      </c>
      <c r="R940" t="str">
        <f t="shared" si="101"/>
        <v>fiction</v>
      </c>
      <c r="S940" s="11">
        <f t="shared" si="102"/>
        <v>43263.208333333328</v>
      </c>
      <c r="T940" s="11">
        <f t="shared" si="103"/>
        <v>25569.000138888889</v>
      </c>
      <c r="U940">
        <f t="shared" si="104"/>
        <v>2018</v>
      </c>
    </row>
    <row r="941" spans="1:21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98"/>
        <v>49</v>
      </c>
      <c r="P941" s="7">
        <f t="shared" si="99"/>
        <v>57.298507462686565</v>
      </c>
      <c r="Q941" t="str">
        <f t="shared" si="100"/>
        <v>games</v>
      </c>
      <c r="R941" t="str">
        <f t="shared" si="101"/>
        <v>video games</v>
      </c>
      <c r="S941" s="11">
        <f t="shared" si="102"/>
        <v>40670.208333333336</v>
      </c>
      <c r="T941" s="11">
        <f t="shared" si="103"/>
        <v>25569.000138888889</v>
      </c>
      <c r="U941">
        <f t="shared" si="104"/>
        <v>2011</v>
      </c>
    </row>
    <row r="942" spans="1:2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98"/>
        <v>62</v>
      </c>
      <c r="P942" s="7">
        <f t="shared" si="99"/>
        <v>93.348484848484844</v>
      </c>
      <c r="Q942" t="str">
        <f t="shared" si="100"/>
        <v>technology</v>
      </c>
      <c r="R942" t="str">
        <f t="shared" si="101"/>
        <v>web</v>
      </c>
      <c r="S942" s="11">
        <f t="shared" si="102"/>
        <v>41244.25</v>
      </c>
      <c r="T942" s="11">
        <f t="shared" si="103"/>
        <v>25569.000138888889</v>
      </c>
      <c r="U942">
        <f t="shared" si="104"/>
        <v>2012</v>
      </c>
    </row>
    <row r="943" spans="1:21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98"/>
        <v>13</v>
      </c>
      <c r="P943" s="7">
        <f t="shared" si="99"/>
        <v>71.987179487179489</v>
      </c>
      <c r="Q943" t="str">
        <f t="shared" si="100"/>
        <v>theater</v>
      </c>
      <c r="R943" t="str">
        <f t="shared" si="101"/>
        <v>plays</v>
      </c>
      <c r="S943" s="11">
        <f t="shared" si="102"/>
        <v>40552.25</v>
      </c>
      <c r="T943" s="11">
        <f t="shared" si="103"/>
        <v>25569.000138888889</v>
      </c>
      <c r="U943">
        <f t="shared" si="104"/>
        <v>2011</v>
      </c>
    </row>
    <row r="944" spans="1:21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98"/>
        <v>65</v>
      </c>
      <c r="P944" s="7">
        <f t="shared" si="99"/>
        <v>92.611940298507463</v>
      </c>
      <c r="Q944" t="str">
        <f t="shared" si="100"/>
        <v>theater</v>
      </c>
      <c r="R944" t="str">
        <f t="shared" si="101"/>
        <v>plays</v>
      </c>
      <c r="S944" s="11">
        <f t="shared" si="102"/>
        <v>40568.25</v>
      </c>
      <c r="T944" s="11">
        <f t="shared" si="103"/>
        <v>25569.000138888889</v>
      </c>
      <c r="U944">
        <f t="shared" si="104"/>
        <v>2011</v>
      </c>
    </row>
    <row r="945" spans="1:2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98"/>
        <v>160</v>
      </c>
      <c r="P945" s="7">
        <f t="shared" si="99"/>
        <v>104.99122807017544</v>
      </c>
      <c r="Q945" t="str">
        <f t="shared" si="100"/>
        <v>food</v>
      </c>
      <c r="R945" t="str">
        <f t="shared" si="101"/>
        <v>food trucks</v>
      </c>
      <c r="S945" s="11">
        <f t="shared" si="102"/>
        <v>41906.208333333336</v>
      </c>
      <c r="T945" s="11">
        <f t="shared" si="103"/>
        <v>25569.000138888889</v>
      </c>
      <c r="U945">
        <f t="shared" si="104"/>
        <v>2014</v>
      </c>
    </row>
    <row r="946" spans="1:21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98"/>
        <v>81</v>
      </c>
      <c r="P946" s="7">
        <f t="shared" si="99"/>
        <v>30.958174904942965</v>
      </c>
      <c r="Q946" t="str">
        <f t="shared" si="100"/>
        <v>photography</v>
      </c>
      <c r="R946" t="str">
        <f t="shared" si="101"/>
        <v>photography books</v>
      </c>
      <c r="S946" s="11">
        <f t="shared" si="102"/>
        <v>42776.25</v>
      </c>
      <c r="T946" s="11">
        <f t="shared" si="103"/>
        <v>25569.000138888889</v>
      </c>
      <c r="U946">
        <f t="shared" si="104"/>
        <v>2017</v>
      </c>
    </row>
    <row r="947" spans="1:21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98"/>
        <v>32</v>
      </c>
      <c r="P947" s="7">
        <f t="shared" si="99"/>
        <v>33.001182732111175</v>
      </c>
      <c r="Q947" t="str">
        <f t="shared" si="100"/>
        <v>photography</v>
      </c>
      <c r="R947" t="str">
        <f t="shared" si="101"/>
        <v>photography books</v>
      </c>
      <c r="S947" s="11">
        <f t="shared" si="102"/>
        <v>41004.208333333336</v>
      </c>
      <c r="T947" s="11">
        <f t="shared" si="103"/>
        <v>25569.000138888889</v>
      </c>
      <c r="U947">
        <f t="shared" si="104"/>
        <v>2012</v>
      </c>
    </row>
    <row r="948" spans="1:21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98"/>
        <v>10</v>
      </c>
      <c r="P948" s="7">
        <f t="shared" si="99"/>
        <v>84.187845303867405</v>
      </c>
      <c r="Q948" t="str">
        <f t="shared" si="100"/>
        <v>theater</v>
      </c>
      <c r="R948" t="str">
        <f t="shared" si="101"/>
        <v>plays</v>
      </c>
      <c r="S948" s="11">
        <f t="shared" si="102"/>
        <v>40710.208333333336</v>
      </c>
      <c r="T948" s="11">
        <f t="shared" si="103"/>
        <v>25569.000138888889</v>
      </c>
      <c r="U948">
        <f t="shared" si="104"/>
        <v>2011</v>
      </c>
    </row>
    <row r="949" spans="1:21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98"/>
        <v>27</v>
      </c>
      <c r="P949" s="7">
        <f t="shared" si="99"/>
        <v>73.92307692307692</v>
      </c>
      <c r="Q949" t="str">
        <f t="shared" si="100"/>
        <v>theater</v>
      </c>
      <c r="R949" t="str">
        <f t="shared" si="101"/>
        <v>plays</v>
      </c>
      <c r="S949" s="11">
        <f t="shared" si="102"/>
        <v>41908.208333333336</v>
      </c>
      <c r="T949" s="11">
        <f t="shared" si="103"/>
        <v>25569.000138888889</v>
      </c>
      <c r="U949">
        <f t="shared" si="104"/>
        <v>2014</v>
      </c>
    </row>
    <row r="950" spans="1:2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98"/>
        <v>63</v>
      </c>
      <c r="P950" s="7">
        <f t="shared" si="99"/>
        <v>36.987499999999997</v>
      </c>
      <c r="Q950" t="str">
        <f t="shared" si="100"/>
        <v>film &amp; video</v>
      </c>
      <c r="R950" t="str">
        <f t="shared" si="101"/>
        <v>documentary</v>
      </c>
      <c r="S950" s="11">
        <f t="shared" si="102"/>
        <v>41985.25</v>
      </c>
      <c r="T950" s="11">
        <f t="shared" si="103"/>
        <v>25569.000138888889</v>
      </c>
      <c r="U950">
        <f t="shared" si="104"/>
        <v>2014</v>
      </c>
    </row>
    <row r="951" spans="1:21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98"/>
        <v>161</v>
      </c>
      <c r="P951" s="7">
        <f t="shared" si="99"/>
        <v>46.896551724137929</v>
      </c>
      <c r="Q951" t="str">
        <f t="shared" si="100"/>
        <v>technology</v>
      </c>
      <c r="R951" t="str">
        <f t="shared" si="101"/>
        <v>web</v>
      </c>
      <c r="S951" s="11">
        <f t="shared" si="102"/>
        <v>42112.208333333328</v>
      </c>
      <c r="T951" s="11">
        <f t="shared" si="103"/>
        <v>25569.000138888889</v>
      </c>
      <c r="U951">
        <f t="shared" si="104"/>
        <v>2015</v>
      </c>
    </row>
    <row r="952" spans="1:21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98"/>
        <v>5</v>
      </c>
      <c r="P952" s="7">
        <f t="shared" si="99"/>
        <v>5</v>
      </c>
      <c r="Q952" t="str">
        <f t="shared" si="100"/>
        <v>theater</v>
      </c>
      <c r="R952" t="str">
        <f t="shared" si="101"/>
        <v>plays</v>
      </c>
      <c r="S952" s="11">
        <f t="shared" si="102"/>
        <v>43571.208333333328</v>
      </c>
      <c r="T952" s="11">
        <f t="shared" si="103"/>
        <v>25569.000138888889</v>
      </c>
      <c r="U952">
        <f t="shared" si="104"/>
        <v>2019</v>
      </c>
    </row>
    <row r="953" spans="1:2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98"/>
        <v>1097</v>
      </c>
      <c r="P953" s="7">
        <f t="shared" si="99"/>
        <v>102.02437459910199</v>
      </c>
      <c r="Q953" t="str">
        <f t="shared" si="100"/>
        <v>music</v>
      </c>
      <c r="R953" t="str">
        <f t="shared" si="101"/>
        <v>rock</v>
      </c>
      <c r="S953" s="11">
        <f t="shared" si="102"/>
        <v>42730.25</v>
      </c>
      <c r="T953" s="11">
        <f t="shared" si="103"/>
        <v>25569.000138888889</v>
      </c>
      <c r="U953">
        <f t="shared" si="104"/>
        <v>2016</v>
      </c>
    </row>
    <row r="954" spans="1:2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98"/>
        <v>70</v>
      </c>
      <c r="P954" s="7">
        <f t="shared" si="99"/>
        <v>45.007502206531335</v>
      </c>
      <c r="Q954" t="str">
        <f t="shared" si="100"/>
        <v>film &amp; video</v>
      </c>
      <c r="R954" t="str">
        <f t="shared" si="101"/>
        <v>documentary</v>
      </c>
      <c r="S954" s="11">
        <f t="shared" si="102"/>
        <v>42591.208333333328</v>
      </c>
      <c r="T954" s="11">
        <f t="shared" si="103"/>
        <v>25569.000138888889</v>
      </c>
      <c r="U954">
        <f t="shared" si="104"/>
        <v>2016</v>
      </c>
    </row>
    <row r="955" spans="1:21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98"/>
        <v>60</v>
      </c>
      <c r="P955" s="7">
        <f t="shared" si="99"/>
        <v>94.285714285714292</v>
      </c>
      <c r="Q955" t="str">
        <f t="shared" si="100"/>
        <v>film &amp; video</v>
      </c>
      <c r="R955" t="str">
        <f t="shared" si="101"/>
        <v>science fiction</v>
      </c>
      <c r="S955" s="11">
        <f t="shared" si="102"/>
        <v>42358.25</v>
      </c>
      <c r="T955" s="11">
        <f t="shared" si="103"/>
        <v>25569.000138888889</v>
      </c>
      <c r="U955">
        <f t="shared" si="104"/>
        <v>2015</v>
      </c>
    </row>
    <row r="956" spans="1:2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98"/>
        <v>367</v>
      </c>
      <c r="P956" s="7">
        <f t="shared" si="99"/>
        <v>101.02325581395348</v>
      </c>
      <c r="Q956" t="str">
        <f t="shared" si="100"/>
        <v>technology</v>
      </c>
      <c r="R956" t="str">
        <f t="shared" si="101"/>
        <v>web</v>
      </c>
      <c r="S956" s="11">
        <f t="shared" si="102"/>
        <v>41174.208333333336</v>
      </c>
      <c r="T956" s="11">
        <f t="shared" si="103"/>
        <v>25569.000138888889</v>
      </c>
      <c r="U956">
        <f t="shared" si="104"/>
        <v>2012</v>
      </c>
    </row>
    <row r="957" spans="1:21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98"/>
        <v>1109</v>
      </c>
      <c r="P957" s="7">
        <f t="shared" si="99"/>
        <v>97.037499999999994</v>
      </c>
      <c r="Q957" t="str">
        <f t="shared" si="100"/>
        <v>theater</v>
      </c>
      <c r="R957" t="str">
        <f t="shared" si="101"/>
        <v>plays</v>
      </c>
      <c r="S957" s="11">
        <f t="shared" si="102"/>
        <v>41238.25</v>
      </c>
      <c r="T957" s="11">
        <f t="shared" si="103"/>
        <v>25569.000138888889</v>
      </c>
      <c r="U957">
        <f t="shared" si="104"/>
        <v>2012</v>
      </c>
    </row>
    <row r="958" spans="1:21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98"/>
        <v>19</v>
      </c>
      <c r="P958" s="7">
        <f t="shared" si="99"/>
        <v>43.00963855421687</v>
      </c>
      <c r="Q958" t="str">
        <f t="shared" si="100"/>
        <v>film &amp; video</v>
      </c>
      <c r="R958" t="str">
        <f t="shared" si="101"/>
        <v>science fiction</v>
      </c>
      <c r="S958" s="11">
        <f t="shared" si="102"/>
        <v>42360.25</v>
      </c>
      <c r="T958" s="11">
        <f t="shared" si="103"/>
        <v>25569.000138888889</v>
      </c>
      <c r="U958">
        <f t="shared" si="104"/>
        <v>2015</v>
      </c>
    </row>
    <row r="959" spans="1:2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98"/>
        <v>127</v>
      </c>
      <c r="P959" s="7">
        <f t="shared" si="99"/>
        <v>94.916030534351151</v>
      </c>
      <c r="Q959" t="str">
        <f t="shared" si="100"/>
        <v>theater</v>
      </c>
      <c r="R959" t="str">
        <f t="shared" si="101"/>
        <v>plays</v>
      </c>
      <c r="S959" s="11">
        <f t="shared" si="102"/>
        <v>40955.25</v>
      </c>
      <c r="T959" s="11">
        <f t="shared" si="103"/>
        <v>25569.000138888889</v>
      </c>
      <c r="U959">
        <f t="shared" si="104"/>
        <v>2012</v>
      </c>
    </row>
    <row r="960" spans="1:21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98"/>
        <v>735</v>
      </c>
      <c r="P960" s="7">
        <f t="shared" si="99"/>
        <v>72.151785714285708</v>
      </c>
      <c r="Q960" t="str">
        <f t="shared" si="100"/>
        <v>film &amp; video</v>
      </c>
      <c r="R960" t="str">
        <f t="shared" si="101"/>
        <v>animation</v>
      </c>
      <c r="S960" s="11">
        <f t="shared" si="102"/>
        <v>40350.208333333336</v>
      </c>
      <c r="T960" s="11">
        <f t="shared" si="103"/>
        <v>25569.000138888889</v>
      </c>
      <c r="U960">
        <f t="shared" si="104"/>
        <v>2010</v>
      </c>
    </row>
    <row r="961" spans="1:21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98"/>
        <v>5</v>
      </c>
      <c r="P961" s="7">
        <f t="shared" si="99"/>
        <v>51.007692307692309</v>
      </c>
      <c r="Q961" t="str">
        <f t="shared" si="100"/>
        <v>publishing</v>
      </c>
      <c r="R961" t="str">
        <f t="shared" si="101"/>
        <v>translations</v>
      </c>
      <c r="S961" s="11">
        <f t="shared" si="102"/>
        <v>40357.208333333336</v>
      </c>
      <c r="T961" s="11">
        <f t="shared" si="103"/>
        <v>25569.000138888889</v>
      </c>
      <c r="U961">
        <f t="shared" si="104"/>
        <v>2010</v>
      </c>
    </row>
    <row r="962" spans="1:21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ref="O962:O1001" si="105">ROUND(E962/D962*100,0)</f>
        <v>85</v>
      </c>
      <c r="P962" s="7">
        <f t="shared" si="99"/>
        <v>85.054545454545448</v>
      </c>
      <c r="Q962" t="str">
        <f t="shared" si="100"/>
        <v>technology</v>
      </c>
      <c r="R962" t="str">
        <f t="shared" si="101"/>
        <v>web</v>
      </c>
      <c r="S962" s="11">
        <f t="shared" si="102"/>
        <v>42408.25</v>
      </c>
      <c r="T962" s="11">
        <f t="shared" si="103"/>
        <v>25569.000138888889</v>
      </c>
      <c r="U962">
        <f t="shared" si="104"/>
        <v>2016</v>
      </c>
    </row>
    <row r="963" spans="1:21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105"/>
        <v>119</v>
      </c>
      <c r="P963" s="7">
        <f t="shared" ref="P963:P1001" si="106">E963/G963</f>
        <v>43.87096774193548</v>
      </c>
      <c r="Q963" t="str">
        <f t="shared" ref="Q963:Q1001" si="107">LEFT(N963,SEARCH("/",N963)-1)</f>
        <v>publishing</v>
      </c>
      <c r="R963" t="str">
        <f t="shared" ref="R963:R1001" si="108">RIGHT(N963, LEN(N963)-SEARCH("/",N963))</f>
        <v>translations</v>
      </c>
      <c r="S963" s="11">
        <f t="shared" ref="S963:S1001" si="109">(((J963/60)/60/24)+DATE(1970,1,1))</f>
        <v>40591.25</v>
      </c>
      <c r="T963" s="11">
        <f t="shared" ref="T963:T1001" si="110">(((12/60)/60)/24+DATE(1970,1,1))</f>
        <v>25569.000138888889</v>
      </c>
      <c r="U963">
        <f t="shared" ref="U963:U1001" si="111">YEAR(S963)</f>
        <v>2011</v>
      </c>
    </row>
    <row r="964" spans="1:2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105"/>
        <v>296</v>
      </c>
      <c r="P964" s="7">
        <f t="shared" si="106"/>
        <v>40.063909774436091</v>
      </c>
      <c r="Q964" t="str">
        <f t="shared" si="107"/>
        <v>food</v>
      </c>
      <c r="R964" t="str">
        <f t="shared" si="108"/>
        <v>food trucks</v>
      </c>
      <c r="S964" s="11">
        <f t="shared" si="109"/>
        <v>41592.25</v>
      </c>
      <c r="T964" s="11">
        <f t="shared" si="110"/>
        <v>25569.000138888889</v>
      </c>
      <c r="U964">
        <f t="shared" si="111"/>
        <v>2013</v>
      </c>
    </row>
    <row r="965" spans="1:21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105"/>
        <v>85</v>
      </c>
      <c r="P965" s="7">
        <f t="shared" si="106"/>
        <v>43.833333333333336</v>
      </c>
      <c r="Q965" t="str">
        <f t="shared" si="107"/>
        <v>photography</v>
      </c>
      <c r="R965" t="str">
        <f t="shared" si="108"/>
        <v>photography books</v>
      </c>
      <c r="S965" s="11">
        <f t="shared" si="109"/>
        <v>40607.25</v>
      </c>
      <c r="T965" s="11">
        <f t="shared" si="110"/>
        <v>25569.000138888889</v>
      </c>
      <c r="U965">
        <f t="shared" si="111"/>
        <v>2011</v>
      </c>
    </row>
    <row r="966" spans="1:2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105"/>
        <v>356</v>
      </c>
      <c r="P966" s="7">
        <f t="shared" si="106"/>
        <v>84.92903225806451</v>
      </c>
      <c r="Q966" t="str">
        <f t="shared" si="107"/>
        <v>theater</v>
      </c>
      <c r="R966" t="str">
        <f t="shared" si="108"/>
        <v>plays</v>
      </c>
      <c r="S966" s="11">
        <f t="shared" si="109"/>
        <v>42135.208333333328</v>
      </c>
      <c r="T966" s="11">
        <f t="shared" si="110"/>
        <v>25569.000138888889</v>
      </c>
      <c r="U966">
        <f t="shared" si="111"/>
        <v>2015</v>
      </c>
    </row>
    <row r="967" spans="1:2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105"/>
        <v>386</v>
      </c>
      <c r="P967" s="7">
        <f t="shared" si="106"/>
        <v>41.067632850241544</v>
      </c>
      <c r="Q967" t="str">
        <f t="shared" si="107"/>
        <v>music</v>
      </c>
      <c r="R967" t="str">
        <f t="shared" si="108"/>
        <v>rock</v>
      </c>
      <c r="S967" s="11">
        <f t="shared" si="109"/>
        <v>40203.25</v>
      </c>
      <c r="T967" s="11">
        <f t="shared" si="110"/>
        <v>25569.000138888889</v>
      </c>
      <c r="U967">
        <f t="shared" si="111"/>
        <v>2010</v>
      </c>
    </row>
    <row r="968" spans="1:2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105"/>
        <v>792</v>
      </c>
      <c r="P968" s="7">
        <f t="shared" si="106"/>
        <v>54.971428571428568</v>
      </c>
      <c r="Q968" t="str">
        <f t="shared" si="107"/>
        <v>theater</v>
      </c>
      <c r="R968" t="str">
        <f t="shared" si="108"/>
        <v>plays</v>
      </c>
      <c r="S968" s="11">
        <f t="shared" si="109"/>
        <v>42901.208333333328</v>
      </c>
      <c r="T968" s="11">
        <f t="shared" si="110"/>
        <v>25569.000138888889</v>
      </c>
      <c r="U968">
        <f t="shared" si="111"/>
        <v>2017</v>
      </c>
    </row>
    <row r="969" spans="1:2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105"/>
        <v>137</v>
      </c>
      <c r="P969" s="7">
        <f t="shared" si="106"/>
        <v>77.010807374443743</v>
      </c>
      <c r="Q969" t="str">
        <f t="shared" si="107"/>
        <v>music</v>
      </c>
      <c r="R969" t="str">
        <f t="shared" si="108"/>
        <v>world music</v>
      </c>
      <c r="S969" s="11">
        <f t="shared" si="109"/>
        <v>41005.208333333336</v>
      </c>
      <c r="T969" s="11">
        <f t="shared" si="110"/>
        <v>25569.000138888889</v>
      </c>
      <c r="U969">
        <f t="shared" si="111"/>
        <v>2012</v>
      </c>
    </row>
    <row r="970" spans="1:21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105"/>
        <v>338</v>
      </c>
      <c r="P970" s="7">
        <f t="shared" si="106"/>
        <v>71.201754385964918</v>
      </c>
      <c r="Q970" t="str">
        <f t="shared" si="107"/>
        <v>food</v>
      </c>
      <c r="R970" t="str">
        <f t="shared" si="108"/>
        <v>food trucks</v>
      </c>
      <c r="S970" s="11">
        <f t="shared" si="109"/>
        <v>40544.25</v>
      </c>
      <c r="T970" s="11">
        <f t="shared" si="110"/>
        <v>25569.000138888889</v>
      </c>
      <c r="U970">
        <f t="shared" si="111"/>
        <v>2011</v>
      </c>
    </row>
    <row r="971" spans="1:2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105"/>
        <v>108</v>
      </c>
      <c r="P971" s="7">
        <f t="shared" si="106"/>
        <v>91.935483870967744</v>
      </c>
      <c r="Q971" t="str">
        <f t="shared" si="107"/>
        <v>theater</v>
      </c>
      <c r="R971" t="str">
        <f t="shared" si="108"/>
        <v>plays</v>
      </c>
      <c r="S971" s="11">
        <f t="shared" si="109"/>
        <v>43821.25</v>
      </c>
      <c r="T971" s="11">
        <f t="shared" si="110"/>
        <v>25569.000138888889</v>
      </c>
      <c r="U971">
        <f t="shared" si="111"/>
        <v>2019</v>
      </c>
    </row>
    <row r="972" spans="1:21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105"/>
        <v>61</v>
      </c>
      <c r="P972" s="7">
        <f t="shared" si="106"/>
        <v>97.069023569023571</v>
      </c>
      <c r="Q972" t="str">
        <f t="shared" si="107"/>
        <v>theater</v>
      </c>
      <c r="R972" t="str">
        <f t="shared" si="108"/>
        <v>plays</v>
      </c>
      <c r="S972" s="11">
        <f t="shared" si="109"/>
        <v>40672.208333333336</v>
      </c>
      <c r="T972" s="11">
        <f t="shared" si="110"/>
        <v>25569.000138888889</v>
      </c>
      <c r="U972">
        <f t="shared" si="111"/>
        <v>2011</v>
      </c>
    </row>
    <row r="973" spans="1:21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105"/>
        <v>28</v>
      </c>
      <c r="P973" s="7">
        <f t="shared" si="106"/>
        <v>58.916666666666664</v>
      </c>
      <c r="Q973" t="str">
        <f t="shared" si="107"/>
        <v>film &amp; video</v>
      </c>
      <c r="R973" t="str">
        <f t="shared" si="108"/>
        <v>television</v>
      </c>
      <c r="S973" s="11">
        <f t="shared" si="109"/>
        <v>41555.208333333336</v>
      </c>
      <c r="T973" s="11">
        <f t="shared" si="110"/>
        <v>25569.000138888889</v>
      </c>
      <c r="U973">
        <f t="shared" si="111"/>
        <v>2013</v>
      </c>
    </row>
    <row r="974" spans="1:21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105"/>
        <v>228</v>
      </c>
      <c r="P974" s="7">
        <f t="shared" si="106"/>
        <v>58.015466983938133</v>
      </c>
      <c r="Q974" t="str">
        <f t="shared" si="107"/>
        <v>technology</v>
      </c>
      <c r="R974" t="str">
        <f t="shared" si="108"/>
        <v>web</v>
      </c>
      <c r="S974" s="11">
        <f t="shared" si="109"/>
        <v>41792.208333333336</v>
      </c>
      <c r="T974" s="11">
        <f t="shared" si="110"/>
        <v>25569.000138888889</v>
      </c>
      <c r="U974">
        <f t="shared" si="111"/>
        <v>2014</v>
      </c>
    </row>
    <row r="975" spans="1:21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105"/>
        <v>22</v>
      </c>
      <c r="P975" s="7">
        <f t="shared" si="106"/>
        <v>103.87301587301587</v>
      </c>
      <c r="Q975" t="str">
        <f t="shared" si="107"/>
        <v>theater</v>
      </c>
      <c r="R975" t="str">
        <f t="shared" si="108"/>
        <v>plays</v>
      </c>
      <c r="S975" s="11">
        <f t="shared" si="109"/>
        <v>40522.25</v>
      </c>
      <c r="T975" s="11">
        <f t="shared" si="110"/>
        <v>25569.000138888889</v>
      </c>
      <c r="U975">
        <f t="shared" si="111"/>
        <v>2010</v>
      </c>
    </row>
    <row r="976" spans="1:2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105"/>
        <v>374</v>
      </c>
      <c r="P976" s="7">
        <f t="shared" si="106"/>
        <v>93.46875</v>
      </c>
      <c r="Q976" t="str">
        <f t="shared" si="107"/>
        <v>music</v>
      </c>
      <c r="R976" t="str">
        <f t="shared" si="108"/>
        <v>indie rock</v>
      </c>
      <c r="S976" s="11">
        <f t="shared" si="109"/>
        <v>41412.208333333336</v>
      </c>
      <c r="T976" s="11">
        <f t="shared" si="110"/>
        <v>25569.000138888889</v>
      </c>
      <c r="U976">
        <f t="shared" si="111"/>
        <v>2013</v>
      </c>
    </row>
    <row r="977" spans="1:2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105"/>
        <v>155</v>
      </c>
      <c r="P977" s="7">
        <f t="shared" si="106"/>
        <v>61.970370370370368</v>
      </c>
      <c r="Q977" t="str">
        <f t="shared" si="107"/>
        <v>theater</v>
      </c>
      <c r="R977" t="str">
        <f t="shared" si="108"/>
        <v>plays</v>
      </c>
      <c r="S977" s="11">
        <f t="shared" si="109"/>
        <v>42337.25</v>
      </c>
      <c r="T977" s="11">
        <f t="shared" si="110"/>
        <v>25569.000138888889</v>
      </c>
      <c r="U977">
        <f t="shared" si="111"/>
        <v>2015</v>
      </c>
    </row>
    <row r="978" spans="1:21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105"/>
        <v>322</v>
      </c>
      <c r="P978" s="7">
        <f t="shared" si="106"/>
        <v>92.042857142857144</v>
      </c>
      <c r="Q978" t="str">
        <f t="shared" si="107"/>
        <v>theater</v>
      </c>
      <c r="R978" t="str">
        <f t="shared" si="108"/>
        <v>plays</v>
      </c>
      <c r="S978" s="11">
        <f t="shared" si="109"/>
        <v>40571.25</v>
      </c>
      <c r="T978" s="11">
        <f t="shared" si="110"/>
        <v>25569.000138888889</v>
      </c>
      <c r="U978">
        <f t="shared" si="111"/>
        <v>2011</v>
      </c>
    </row>
    <row r="979" spans="1:21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105"/>
        <v>74</v>
      </c>
      <c r="P979" s="7">
        <f t="shared" si="106"/>
        <v>77.268656716417908</v>
      </c>
      <c r="Q979" t="str">
        <f t="shared" si="107"/>
        <v>food</v>
      </c>
      <c r="R979" t="str">
        <f t="shared" si="108"/>
        <v>food trucks</v>
      </c>
      <c r="S979" s="11">
        <f t="shared" si="109"/>
        <v>43138.25</v>
      </c>
      <c r="T979" s="11">
        <f t="shared" si="110"/>
        <v>25569.000138888889</v>
      </c>
      <c r="U979">
        <f t="shared" si="111"/>
        <v>2018</v>
      </c>
    </row>
    <row r="980" spans="1:2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105"/>
        <v>864</v>
      </c>
      <c r="P980" s="7">
        <f t="shared" si="106"/>
        <v>93.923913043478265</v>
      </c>
      <c r="Q980" t="str">
        <f t="shared" si="107"/>
        <v>games</v>
      </c>
      <c r="R980" t="str">
        <f t="shared" si="108"/>
        <v>video games</v>
      </c>
      <c r="S980" s="11">
        <f t="shared" si="109"/>
        <v>42686.25</v>
      </c>
      <c r="T980" s="11">
        <f t="shared" si="110"/>
        <v>25569.000138888889</v>
      </c>
      <c r="U980">
        <f t="shared" si="111"/>
        <v>2016</v>
      </c>
    </row>
    <row r="981" spans="1:2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105"/>
        <v>143</v>
      </c>
      <c r="P981" s="7">
        <f t="shared" si="106"/>
        <v>84.969458128078813</v>
      </c>
      <c r="Q981" t="str">
        <f t="shared" si="107"/>
        <v>theater</v>
      </c>
      <c r="R981" t="str">
        <f t="shared" si="108"/>
        <v>plays</v>
      </c>
      <c r="S981" s="11">
        <f t="shared" si="109"/>
        <v>42078.208333333328</v>
      </c>
      <c r="T981" s="11">
        <f t="shared" si="110"/>
        <v>25569.000138888889</v>
      </c>
      <c r="U981">
        <f t="shared" si="111"/>
        <v>2015</v>
      </c>
    </row>
    <row r="982" spans="1:21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105"/>
        <v>40</v>
      </c>
      <c r="P982" s="7">
        <f t="shared" si="106"/>
        <v>105.97035040431267</v>
      </c>
      <c r="Q982" t="str">
        <f t="shared" si="107"/>
        <v>publishing</v>
      </c>
      <c r="R982" t="str">
        <f t="shared" si="108"/>
        <v>nonfiction</v>
      </c>
      <c r="S982" s="11">
        <f t="shared" si="109"/>
        <v>42307.208333333328</v>
      </c>
      <c r="T982" s="11">
        <f t="shared" si="110"/>
        <v>25569.000138888889</v>
      </c>
      <c r="U982">
        <f t="shared" si="111"/>
        <v>2015</v>
      </c>
    </row>
    <row r="983" spans="1:2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105"/>
        <v>178</v>
      </c>
      <c r="P983" s="7">
        <f t="shared" si="106"/>
        <v>36.969040247678016</v>
      </c>
      <c r="Q983" t="str">
        <f t="shared" si="107"/>
        <v>technology</v>
      </c>
      <c r="R983" t="str">
        <f t="shared" si="108"/>
        <v>web</v>
      </c>
      <c r="S983" s="11">
        <f t="shared" si="109"/>
        <v>43094.25</v>
      </c>
      <c r="T983" s="11">
        <f t="shared" si="110"/>
        <v>25569.000138888889</v>
      </c>
      <c r="U983">
        <f t="shared" si="111"/>
        <v>2017</v>
      </c>
    </row>
    <row r="984" spans="1:21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105"/>
        <v>85</v>
      </c>
      <c r="P984" s="7">
        <f t="shared" si="106"/>
        <v>81.533333333333331</v>
      </c>
      <c r="Q984" t="str">
        <f t="shared" si="107"/>
        <v>film &amp; video</v>
      </c>
      <c r="R984" t="str">
        <f t="shared" si="108"/>
        <v>documentary</v>
      </c>
      <c r="S984" s="11">
        <f t="shared" si="109"/>
        <v>40743.208333333336</v>
      </c>
      <c r="T984" s="11">
        <f t="shared" si="110"/>
        <v>25569.000138888889</v>
      </c>
      <c r="U984">
        <f t="shared" si="111"/>
        <v>2011</v>
      </c>
    </row>
    <row r="985" spans="1:2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105"/>
        <v>146</v>
      </c>
      <c r="P985" s="7">
        <f t="shared" si="106"/>
        <v>80.999140154772135</v>
      </c>
      <c r="Q985" t="str">
        <f t="shared" si="107"/>
        <v>film &amp; video</v>
      </c>
      <c r="R985" t="str">
        <f t="shared" si="108"/>
        <v>documentary</v>
      </c>
      <c r="S985" s="11">
        <f t="shared" si="109"/>
        <v>43681.208333333328</v>
      </c>
      <c r="T985" s="11">
        <f t="shared" si="110"/>
        <v>25569.000138888889</v>
      </c>
      <c r="U985">
        <f t="shared" si="111"/>
        <v>2019</v>
      </c>
    </row>
    <row r="986" spans="1:21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105"/>
        <v>152</v>
      </c>
      <c r="P986" s="7">
        <f t="shared" si="106"/>
        <v>26.010498687664043</v>
      </c>
      <c r="Q986" t="str">
        <f t="shared" si="107"/>
        <v>theater</v>
      </c>
      <c r="R986" t="str">
        <f t="shared" si="108"/>
        <v>plays</v>
      </c>
      <c r="S986" s="11">
        <f t="shared" si="109"/>
        <v>43716.208333333328</v>
      </c>
      <c r="T986" s="11">
        <f t="shared" si="110"/>
        <v>25569.000138888889</v>
      </c>
      <c r="U986">
        <f t="shared" si="111"/>
        <v>2019</v>
      </c>
    </row>
    <row r="987" spans="1:21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105"/>
        <v>67</v>
      </c>
      <c r="P987" s="7">
        <f t="shared" si="106"/>
        <v>25.998410896708286</v>
      </c>
      <c r="Q987" t="str">
        <f t="shared" si="107"/>
        <v>music</v>
      </c>
      <c r="R987" t="str">
        <f t="shared" si="108"/>
        <v>rock</v>
      </c>
      <c r="S987" s="11">
        <f t="shared" si="109"/>
        <v>41614.25</v>
      </c>
      <c r="T987" s="11">
        <f t="shared" si="110"/>
        <v>25569.000138888889</v>
      </c>
      <c r="U987">
        <f t="shared" si="111"/>
        <v>2013</v>
      </c>
    </row>
    <row r="988" spans="1:21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105"/>
        <v>40</v>
      </c>
      <c r="P988" s="7">
        <f t="shared" si="106"/>
        <v>34.173913043478258</v>
      </c>
      <c r="Q988" t="str">
        <f t="shared" si="107"/>
        <v>music</v>
      </c>
      <c r="R988" t="str">
        <f t="shared" si="108"/>
        <v>rock</v>
      </c>
      <c r="S988" s="11">
        <f t="shared" si="109"/>
        <v>40638.208333333336</v>
      </c>
      <c r="T988" s="11">
        <f t="shared" si="110"/>
        <v>25569.000138888889</v>
      </c>
      <c r="U988">
        <f t="shared" si="111"/>
        <v>2011</v>
      </c>
    </row>
    <row r="989" spans="1:2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105"/>
        <v>217</v>
      </c>
      <c r="P989" s="7">
        <f t="shared" si="106"/>
        <v>28.002083333333335</v>
      </c>
      <c r="Q989" t="str">
        <f t="shared" si="107"/>
        <v>film &amp; video</v>
      </c>
      <c r="R989" t="str">
        <f t="shared" si="108"/>
        <v>documentary</v>
      </c>
      <c r="S989" s="11">
        <f t="shared" si="109"/>
        <v>42852.208333333328</v>
      </c>
      <c r="T989" s="11">
        <f t="shared" si="110"/>
        <v>25569.000138888889</v>
      </c>
      <c r="U989">
        <f t="shared" si="111"/>
        <v>2017</v>
      </c>
    </row>
    <row r="990" spans="1:21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105"/>
        <v>52</v>
      </c>
      <c r="P990" s="7">
        <f t="shared" si="106"/>
        <v>76.546875</v>
      </c>
      <c r="Q990" t="str">
        <f t="shared" si="107"/>
        <v>publishing</v>
      </c>
      <c r="R990" t="str">
        <f t="shared" si="108"/>
        <v>radio &amp; podcasts</v>
      </c>
      <c r="S990" s="11">
        <f t="shared" si="109"/>
        <v>42686.25</v>
      </c>
      <c r="T990" s="11">
        <f t="shared" si="110"/>
        <v>25569.000138888889</v>
      </c>
      <c r="U990">
        <f t="shared" si="111"/>
        <v>2016</v>
      </c>
    </row>
    <row r="991" spans="1:2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105"/>
        <v>500</v>
      </c>
      <c r="P991" s="7">
        <f t="shared" si="106"/>
        <v>53.053097345132741</v>
      </c>
      <c r="Q991" t="str">
        <f t="shared" si="107"/>
        <v>publishing</v>
      </c>
      <c r="R991" t="str">
        <f t="shared" si="108"/>
        <v>translations</v>
      </c>
      <c r="S991" s="11">
        <f t="shared" si="109"/>
        <v>43571.208333333328</v>
      </c>
      <c r="T991" s="11">
        <f t="shared" si="110"/>
        <v>25569.000138888889</v>
      </c>
      <c r="U991">
        <f t="shared" si="111"/>
        <v>2019</v>
      </c>
    </row>
    <row r="992" spans="1:21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105"/>
        <v>88</v>
      </c>
      <c r="P992" s="7">
        <f t="shared" si="106"/>
        <v>106.859375</v>
      </c>
      <c r="Q992" t="str">
        <f t="shared" si="107"/>
        <v>film &amp; video</v>
      </c>
      <c r="R992" t="str">
        <f t="shared" si="108"/>
        <v>drama</v>
      </c>
      <c r="S992" s="11">
        <f t="shared" si="109"/>
        <v>42432.25</v>
      </c>
      <c r="T992" s="11">
        <f t="shared" si="110"/>
        <v>25569.000138888889</v>
      </c>
      <c r="U992">
        <f t="shared" si="111"/>
        <v>2016</v>
      </c>
    </row>
    <row r="993" spans="1:2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105"/>
        <v>113</v>
      </c>
      <c r="P993" s="7">
        <f t="shared" si="106"/>
        <v>46.020746887966808</v>
      </c>
      <c r="Q993" t="str">
        <f t="shared" si="107"/>
        <v>music</v>
      </c>
      <c r="R993" t="str">
        <f t="shared" si="108"/>
        <v>rock</v>
      </c>
      <c r="S993" s="11">
        <f t="shared" si="109"/>
        <v>41907.208333333336</v>
      </c>
      <c r="T993" s="11">
        <f t="shared" si="110"/>
        <v>25569.000138888889</v>
      </c>
      <c r="U993">
        <f t="shared" si="111"/>
        <v>2014</v>
      </c>
    </row>
    <row r="994" spans="1:2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105"/>
        <v>427</v>
      </c>
      <c r="P994" s="7">
        <f t="shared" si="106"/>
        <v>100.17424242424242</v>
      </c>
      <c r="Q994" t="str">
        <f t="shared" si="107"/>
        <v>film &amp; video</v>
      </c>
      <c r="R994" t="str">
        <f t="shared" si="108"/>
        <v>drama</v>
      </c>
      <c r="S994" s="11">
        <f t="shared" si="109"/>
        <v>43227.208333333328</v>
      </c>
      <c r="T994" s="11">
        <f t="shared" si="110"/>
        <v>25569.000138888889</v>
      </c>
      <c r="U994">
        <f t="shared" si="111"/>
        <v>2018</v>
      </c>
    </row>
    <row r="995" spans="1:2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105"/>
        <v>78</v>
      </c>
      <c r="P995" s="7">
        <f t="shared" si="106"/>
        <v>101.44</v>
      </c>
      <c r="Q995" t="str">
        <f t="shared" si="107"/>
        <v>photography</v>
      </c>
      <c r="R995" t="str">
        <f t="shared" si="108"/>
        <v>photography books</v>
      </c>
      <c r="S995" s="11">
        <f t="shared" si="109"/>
        <v>42362.25</v>
      </c>
      <c r="T995" s="11">
        <f t="shared" si="110"/>
        <v>25569.000138888889</v>
      </c>
      <c r="U995">
        <f t="shared" si="111"/>
        <v>2015</v>
      </c>
    </row>
    <row r="996" spans="1:21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105"/>
        <v>52</v>
      </c>
      <c r="P996" s="7">
        <f t="shared" si="106"/>
        <v>87.972684085510693</v>
      </c>
      <c r="Q996" t="str">
        <f t="shared" si="107"/>
        <v>publishing</v>
      </c>
      <c r="R996" t="str">
        <f t="shared" si="108"/>
        <v>translations</v>
      </c>
      <c r="S996" s="11">
        <f t="shared" si="109"/>
        <v>41929.208333333336</v>
      </c>
      <c r="T996" s="11">
        <f t="shared" si="110"/>
        <v>25569.000138888889</v>
      </c>
      <c r="U996">
        <f t="shared" si="111"/>
        <v>2014</v>
      </c>
    </row>
    <row r="997" spans="1:2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105"/>
        <v>157</v>
      </c>
      <c r="P997" s="7">
        <f t="shared" si="106"/>
        <v>74.995594713656388</v>
      </c>
      <c r="Q997" t="str">
        <f t="shared" si="107"/>
        <v>food</v>
      </c>
      <c r="R997" t="str">
        <f t="shared" si="108"/>
        <v>food trucks</v>
      </c>
      <c r="S997" s="11">
        <f t="shared" si="109"/>
        <v>43408.208333333328</v>
      </c>
      <c r="T997" s="11">
        <f t="shared" si="110"/>
        <v>25569.000138888889</v>
      </c>
      <c r="U997">
        <f t="shared" si="111"/>
        <v>2018</v>
      </c>
    </row>
    <row r="998" spans="1:21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105"/>
        <v>73</v>
      </c>
      <c r="P998" s="7">
        <f t="shared" si="106"/>
        <v>42.982142857142854</v>
      </c>
      <c r="Q998" t="str">
        <f t="shared" si="107"/>
        <v>theater</v>
      </c>
      <c r="R998" t="str">
        <f t="shared" si="108"/>
        <v>plays</v>
      </c>
      <c r="S998" s="11">
        <f t="shared" si="109"/>
        <v>41276.25</v>
      </c>
      <c r="T998" s="11">
        <f t="shared" si="110"/>
        <v>25569.000138888889</v>
      </c>
      <c r="U998">
        <f t="shared" si="111"/>
        <v>2013</v>
      </c>
    </row>
    <row r="999" spans="1:2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105"/>
        <v>61</v>
      </c>
      <c r="P999" s="7">
        <f t="shared" si="106"/>
        <v>33.115107913669064</v>
      </c>
      <c r="Q999" t="str">
        <f t="shared" si="107"/>
        <v>theater</v>
      </c>
      <c r="R999" t="str">
        <f t="shared" si="108"/>
        <v>plays</v>
      </c>
      <c r="S999" s="11">
        <f t="shared" si="109"/>
        <v>41659.25</v>
      </c>
      <c r="T999" s="11">
        <f t="shared" si="110"/>
        <v>25569.000138888889</v>
      </c>
      <c r="U999">
        <f t="shared" si="111"/>
        <v>2014</v>
      </c>
    </row>
    <row r="1000" spans="1:2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105"/>
        <v>57</v>
      </c>
      <c r="P1000" s="7">
        <f t="shared" si="106"/>
        <v>101.13101604278074</v>
      </c>
      <c r="Q1000" t="str">
        <f t="shared" si="107"/>
        <v>music</v>
      </c>
      <c r="R1000" t="str">
        <f t="shared" si="108"/>
        <v>indie rock</v>
      </c>
      <c r="S1000" s="11">
        <f t="shared" si="109"/>
        <v>40220.25</v>
      </c>
      <c r="T1000" s="11">
        <f t="shared" si="110"/>
        <v>25569.000138888889</v>
      </c>
      <c r="U1000">
        <f t="shared" si="111"/>
        <v>2010</v>
      </c>
    </row>
    <row r="1001" spans="1:2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105"/>
        <v>57</v>
      </c>
      <c r="P1001" s="7">
        <f t="shared" si="106"/>
        <v>55.98841354723708</v>
      </c>
      <c r="Q1001" t="str">
        <f t="shared" si="107"/>
        <v>food</v>
      </c>
      <c r="R1001" t="str">
        <f t="shared" si="108"/>
        <v>food trucks</v>
      </c>
      <c r="S1001" s="11">
        <f t="shared" si="109"/>
        <v>42550.208333333328</v>
      </c>
      <c r="T1001" s="11">
        <f t="shared" si="110"/>
        <v>25569.000138888889</v>
      </c>
      <c r="U1001">
        <f t="shared" si="111"/>
        <v>2016</v>
      </c>
    </row>
  </sheetData>
  <conditionalFormatting sqref="F1:F1048576">
    <cfRule type="containsText" dxfId="7" priority="2" operator="containsText" text="live">
      <formula>NOT(ISERROR(SEARCH("live",F1)))</formula>
    </cfRule>
    <cfRule type="containsText" dxfId="6" priority="4" operator="containsText" text="canceled">
      <formula>NOT(ISERROR(SEARCH("canceled",F1)))</formula>
    </cfRule>
    <cfRule type="containsText" dxfId="5" priority="6" operator="containsText" text="failed">
      <formula>NOT(ISERROR(SEARCH("failed",F1)))</formula>
    </cfRule>
    <cfRule type="containsText" dxfId="4" priority="7" operator="containsText" text="successful">
      <formula>NOT(ISERROR(SEARCH("successful",F1)))</formula>
    </cfRule>
  </conditionalFormatting>
  <conditionalFormatting sqref="O1:O1048576 P1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79F4-C970-43C9-B0CB-7B4B4C2EF75E}">
  <sheetPr codeName="Sheet2"/>
  <dimension ref="A1:F14"/>
  <sheetViews>
    <sheetView zoomScale="80" zoomScaleNormal="80" workbookViewId="0">
      <selection activeCell="A7" sqref="A7"/>
    </sheetView>
  </sheetViews>
  <sheetFormatPr defaultRowHeight="15.6" x14ac:dyDescent="0.3"/>
  <cols>
    <col min="1" max="1" width="22.8984375" customWidth="1"/>
    <col min="2" max="2" width="15.3984375" bestFit="1" customWidth="1"/>
    <col min="3" max="3" width="5.59765625" bestFit="1" customWidth="1"/>
    <col min="4" max="4" width="3.8984375" bestFit="1" customWidth="1"/>
    <col min="5" max="5" width="9.3984375" bestFit="1" customWidth="1"/>
    <col min="6" max="7" width="10.8984375" bestFit="1" customWidth="1"/>
  </cols>
  <sheetData>
    <row r="1" spans="1:6" x14ac:dyDescent="0.3">
      <c r="A1" s="8" t="s">
        <v>6</v>
      </c>
      <c r="B1" t="s">
        <v>2037</v>
      </c>
    </row>
    <row r="3" spans="1:6" x14ac:dyDescent="0.3">
      <c r="A3" s="8" t="s">
        <v>2106</v>
      </c>
      <c r="B3" s="8" t="s">
        <v>2036</v>
      </c>
    </row>
    <row r="4" spans="1:6" x14ac:dyDescent="0.3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9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2041</v>
      </c>
      <c r="E8">
        <v>4</v>
      </c>
      <c r="F8">
        <v>4</v>
      </c>
    </row>
    <row r="9" spans="1:6" x14ac:dyDescent="0.3">
      <c r="A9" s="9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F56F-DA98-4644-9200-A4CAC1236C4C}">
  <sheetPr codeName="Sheet8"/>
  <dimension ref="A1:F30"/>
  <sheetViews>
    <sheetView topLeftCell="A7" workbookViewId="0">
      <selection activeCell="F19" sqref="F1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  <col min="8" max="12" width="15.19921875" bestFit="1" customWidth="1"/>
    <col min="13" max="13" width="10.8984375" bestFit="1" customWidth="1"/>
  </cols>
  <sheetData>
    <row r="1" spans="1:6" x14ac:dyDescent="0.3">
      <c r="A1" s="8" t="s">
        <v>2073</v>
      </c>
      <c r="B1" t="s">
        <v>2037</v>
      </c>
    </row>
    <row r="2" spans="1:6" x14ac:dyDescent="0.3">
      <c r="A2" s="8" t="s">
        <v>6</v>
      </c>
      <c r="B2" t="s">
        <v>2037</v>
      </c>
    </row>
    <row r="4" spans="1:6" x14ac:dyDescent="0.3">
      <c r="A4" s="8" t="s">
        <v>2035</v>
      </c>
      <c r="B4" s="8" t="s">
        <v>2036</v>
      </c>
    </row>
    <row r="5" spans="1:6" x14ac:dyDescent="0.3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2048</v>
      </c>
      <c r="E7">
        <v>4</v>
      </c>
      <c r="F7">
        <v>4</v>
      </c>
    </row>
    <row r="8" spans="1:6" x14ac:dyDescent="0.3">
      <c r="A8" s="9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2051</v>
      </c>
      <c r="C10">
        <v>8</v>
      </c>
      <c r="E10">
        <v>10</v>
      </c>
      <c r="F10">
        <v>18</v>
      </c>
    </row>
    <row r="11" spans="1:6" x14ac:dyDescent="0.3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2056</v>
      </c>
      <c r="C15">
        <v>3</v>
      </c>
      <c r="E15">
        <v>4</v>
      </c>
      <c r="F15">
        <v>7</v>
      </c>
    </row>
    <row r="16" spans="1:6" x14ac:dyDescent="0.3">
      <c r="A16" s="9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2061</v>
      </c>
      <c r="C20">
        <v>4</v>
      </c>
      <c r="E20">
        <v>4</v>
      </c>
      <c r="F20">
        <v>8</v>
      </c>
    </row>
    <row r="21" spans="1:6" x14ac:dyDescent="0.3">
      <c r="A21" s="9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2063</v>
      </c>
      <c r="C22">
        <v>9</v>
      </c>
      <c r="E22">
        <v>5</v>
      </c>
      <c r="F22">
        <v>14</v>
      </c>
    </row>
    <row r="23" spans="1:6" x14ac:dyDescent="0.3">
      <c r="A23" s="9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2066</v>
      </c>
      <c r="C25">
        <v>7</v>
      </c>
      <c r="E25">
        <v>14</v>
      </c>
      <c r="F25">
        <v>21</v>
      </c>
    </row>
    <row r="26" spans="1:6" x14ac:dyDescent="0.3">
      <c r="A26" s="9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2070</v>
      </c>
      <c r="E29">
        <v>3</v>
      </c>
      <c r="F29">
        <v>3</v>
      </c>
    </row>
    <row r="30" spans="1:6" x14ac:dyDescent="0.3">
      <c r="A30" s="9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76A3-3AA0-40F4-9B4A-6A1D04C3C4D4}">
  <sheetPr codeName="Sheet4"/>
  <dimension ref="A1:E18"/>
  <sheetViews>
    <sheetView tabSelected="1" zoomScale="90" zoomScaleNormal="90" workbookViewId="0">
      <selection activeCell="A5" sqref="A5:D1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  <col min="6" max="6" width="6.796875" bestFit="1" customWidth="1"/>
    <col min="7" max="7" width="10.8984375" bestFit="1" customWidth="1"/>
  </cols>
  <sheetData>
    <row r="1" spans="1:5" x14ac:dyDescent="0.3">
      <c r="A1" s="8" t="s">
        <v>2031</v>
      </c>
      <c r="B1" t="s">
        <v>2037</v>
      </c>
    </row>
    <row r="2" spans="1:5" x14ac:dyDescent="0.3">
      <c r="A2" s="8" t="s">
        <v>2073</v>
      </c>
      <c r="B2" t="s">
        <v>2037</v>
      </c>
    </row>
    <row r="4" spans="1:5" x14ac:dyDescent="0.3">
      <c r="A4" s="8" t="s">
        <v>2035</v>
      </c>
      <c r="B4" s="8" t="s">
        <v>2036</v>
      </c>
    </row>
    <row r="5" spans="1:5" x14ac:dyDescent="0.3">
      <c r="A5" s="8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6F3B-FABC-4560-A075-DEEC99C13B3E}">
  <sheetPr codeName="Sheet5"/>
  <dimension ref="A1:H13"/>
  <sheetViews>
    <sheetView zoomScale="90" zoomScaleNormal="90" workbookViewId="0">
      <selection activeCell="B2" sqref="B2"/>
    </sheetView>
  </sheetViews>
  <sheetFormatPr defaultRowHeight="15.6" x14ac:dyDescent="0.3"/>
  <cols>
    <col min="1" max="1" width="27.19921875" customWidth="1"/>
    <col min="2" max="2" width="43.69921875" customWidth="1"/>
    <col min="3" max="3" width="21.3984375" customWidth="1"/>
    <col min="4" max="4" width="17.5" customWidth="1"/>
    <col min="5" max="5" width="17" customWidth="1"/>
    <col min="6" max="6" width="21.796875" customWidth="1"/>
    <col min="7" max="8" width="18.796875" customWidth="1"/>
  </cols>
  <sheetData>
    <row r="1" spans="1:8" s="12" customFormat="1" x14ac:dyDescent="0.3">
      <c r="A1" s="12" t="s">
        <v>2098</v>
      </c>
      <c r="B1" s="12" t="s">
        <v>2099</v>
      </c>
      <c r="C1" s="12" t="s">
        <v>2100</v>
      </c>
      <c r="D1" s="12" t="s">
        <v>2101</v>
      </c>
      <c r="E1" s="12" t="s">
        <v>2102</v>
      </c>
      <c r="F1" s="12" t="s">
        <v>2103</v>
      </c>
      <c r="G1" s="12" t="s">
        <v>2104</v>
      </c>
      <c r="H1" s="12" t="s">
        <v>2105</v>
      </c>
    </row>
    <row r="2" spans="1:8" x14ac:dyDescent="0.3">
      <c r="A2" t="s">
        <v>2086</v>
      </c>
      <c r="B2">
        <f>COUNTIFS(Crowdfunding!$F:$F,"failed",Crowdfunding!$D:$D,"&lt;1000")</f>
        <v>20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>SUM(B2:D2)</f>
        <v>41</v>
      </c>
      <c r="F2" s="13">
        <f>B2/$E2</f>
        <v>0.48780487804878048</v>
      </c>
      <c r="G2" s="13">
        <f t="shared" ref="G2:H13" si="0">C2/$E2</f>
        <v>0.48780487804878048</v>
      </c>
      <c r="H2" s="13">
        <f t="shared" si="0"/>
        <v>2.4390243902439025E-2</v>
      </c>
    </row>
    <row r="3" spans="1:8" x14ac:dyDescent="0.3">
      <c r="A3" t="s">
        <v>2087</v>
      </c>
      <c r="B3">
        <f>COUNTIFS(Crowdfunding!$F:$F,"successful",Crowdfunding!$D:$D,"&gt;=1000",Crowdfunding!$D:$D,"&lt;5000")</f>
        <v>191</v>
      </c>
      <c r="C3">
        <f>COUNTIFS(Crowdfunding!$F:$F,"failed",Crowdfunding!$D:$D,"&gt;=1000",Crowdfunding!$D:$D,"&lt;5000")</f>
        <v>38</v>
      </c>
      <c r="D3">
        <f>COUNTIFS(Crowdfunding!$F:$F,"canceled",Crowdfunding!$D:$D,"&gt;=1000",Crowdfunding!$D:$D,"&lt;5000")</f>
        <v>2</v>
      </c>
      <c r="E3">
        <f t="shared" ref="E3:E13" si="1">SUM(B3:D3)</f>
        <v>231</v>
      </c>
      <c r="F3" s="13">
        <f t="shared" ref="F3:F13" si="2">B3/$E3</f>
        <v>0.82683982683982682</v>
      </c>
      <c r="G3" s="13">
        <f t="shared" si="0"/>
        <v>0.16450216450216451</v>
      </c>
      <c r="H3" s="13">
        <f t="shared" si="0"/>
        <v>8.658008658008658E-3</v>
      </c>
    </row>
    <row r="4" spans="1:8" x14ac:dyDescent="0.3">
      <c r="A4" t="s">
        <v>2088</v>
      </c>
      <c r="B4">
        <f>COUNTIFS(Crowdfunding!$F:$F,"successful",Crowdfunding!$D:$D,"&gt;=5000",Crowdfunding!$D:$D,"&lt;10000")</f>
        <v>164</v>
      </c>
      <c r="C4">
        <f>COUNTIFS(Crowdfunding!$F:$F,"failed",Crowdfunding!$D:$D,"&gt;=5000",Crowdfunding!$D:$D,"&lt;10000")</f>
        <v>126</v>
      </c>
      <c r="D4">
        <f>COUNTIFS(Crowdfunding!$F:$F,"canceled",Crowdfunding!$D:$D,"&gt;=5000",Crowdfunding!$D:$D,"&lt;10000")</f>
        <v>25</v>
      </c>
      <c r="E4">
        <f t="shared" si="1"/>
        <v>315</v>
      </c>
      <c r="F4" s="13">
        <f t="shared" si="2"/>
        <v>0.52063492063492067</v>
      </c>
      <c r="G4" s="13">
        <f t="shared" si="0"/>
        <v>0.4</v>
      </c>
      <c r="H4" s="13">
        <f t="shared" si="0"/>
        <v>7.9365079365079361E-2</v>
      </c>
    </row>
    <row r="5" spans="1:8" x14ac:dyDescent="0.3">
      <c r="A5" t="s">
        <v>2089</v>
      </c>
      <c r="B5">
        <f>COUNTIFS(Crowdfunding!$F:$F,"successful",Crowdfunding!$D:$D,"&gt;=10000",Crowdfunding!$D:$D,"&lt;15000")</f>
        <v>4</v>
      </c>
      <c r="C5">
        <f>COUNTIFS(Crowdfunding!$F:$F,"failed",Crowdfunding!$D:$D,"&gt;=10000",Crowdfunding!$D:$D,"&lt;15000")</f>
        <v>5</v>
      </c>
      <c r="D5">
        <f>COUNTIFS(Crowdfunding!$F:$F,"canceled",Crowdfunding!$D:$D,"&gt;=10000",Crowdfunding!$D:$D,"&lt;15000")</f>
        <v>0</v>
      </c>
      <c r="E5">
        <f t="shared" si="1"/>
        <v>9</v>
      </c>
      <c r="F5" s="13">
        <f t="shared" si="2"/>
        <v>0.44444444444444442</v>
      </c>
      <c r="G5" s="13">
        <f t="shared" si="0"/>
        <v>0.55555555555555558</v>
      </c>
      <c r="H5" s="13">
        <f t="shared" si="0"/>
        <v>0</v>
      </c>
    </row>
    <row r="6" spans="1:8" x14ac:dyDescent="0.3">
      <c r="A6" t="s">
        <v>2090</v>
      </c>
      <c r="B6">
        <f>COUNTIFS(Crowdfunding!$F:$F,"successful",Crowdfunding!$D:$D,"&gt;=15000",Crowdfunding!$D:$D,"&lt;20000")</f>
        <v>10</v>
      </c>
      <c r="C6">
        <f>COUNTIFS(Crowdfunding!$F:$F,"failed",Crowdfunding!$D:$D,"&gt;=15000",Crowdfunding!$D:$D,"&lt;20000")</f>
        <v>0</v>
      </c>
      <c r="D6">
        <f>COUNTIFS(Crowdfunding!$F:$F,"canceled",Crowdfunding!$D:$D,"&gt;=15000",Crowdfunding!$D:$D,"&lt;20000")</f>
        <v>0</v>
      </c>
      <c r="E6">
        <f t="shared" si="1"/>
        <v>10</v>
      </c>
      <c r="F6" s="13">
        <f t="shared" si="2"/>
        <v>1</v>
      </c>
      <c r="G6" s="13">
        <f t="shared" si="0"/>
        <v>0</v>
      </c>
      <c r="H6" s="13">
        <f t="shared" si="0"/>
        <v>0</v>
      </c>
    </row>
    <row r="7" spans="1:8" x14ac:dyDescent="0.3">
      <c r="A7" t="s">
        <v>2091</v>
      </c>
      <c r="B7">
        <f>COUNTIFS(Crowdfunding!$F:$F,"successful",Crowdfunding!$D:$D,"&gt;=20000",Crowdfunding!$D:$D,"&lt;25000")</f>
        <v>7</v>
      </c>
      <c r="C7">
        <f>COUNTIFS(Crowdfunding!$F:$F,"failed",Crowdfunding!$D:$D,"&gt;=20000",Crowdfunding!$D:$D,"&lt;25000")</f>
        <v>0</v>
      </c>
      <c r="D7">
        <f>COUNTIFS(Crowdfunding!$F:$F,"canceled",Crowdfunding!$D:$D,"&gt;=20000",Crowdfunding!$D:$D,"&lt;25000")</f>
        <v>0</v>
      </c>
      <c r="E7">
        <f t="shared" si="1"/>
        <v>7</v>
      </c>
      <c r="F7" s="13">
        <f t="shared" si="2"/>
        <v>1</v>
      </c>
      <c r="G7" s="13">
        <f t="shared" si="0"/>
        <v>0</v>
      </c>
      <c r="H7" s="13">
        <f t="shared" si="0"/>
        <v>0</v>
      </c>
    </row>
    <row r="8" spans="1:8" x14ac:dyDescent="0.3">
      <c r="A8" t="s">
        <v>2092</v>
      </c>
      <c r="B8">
        <f>COUNTIFS(Crowdfunding!$F:$F,"successful",Crowdfunding!$D:$D,"&gt;=25000",Crowdfunding!$D:$D,"&lt;30000")</f>
        <v>11</v>
      </c>
      <c r="C8">
        <f>COUNTIFS(Crowdfunding!$F:$F,"failed",Crowdfunding!$D:$D,"&gt;=25000",Crowdfunding!$D:$D,"&lt;30000")</f>
        <v>3</v>
      </c>
      <c r="D8">
        <f>COUNTIFS(Crowdfunding!$F:$F,"canceled",Crowdfunding!$D:$D,"&gt;=25000",Crowdfunding!$D:$D,"&lt;30000")</f>
        <v>0</v>
      </c>
      <c r="E8">
        <f t="shared" si="1"/>
        <v>14</v>
      </c>
      <c r="F8" s="13">
        <f t="shared" si="2"/>
        <v>0.7857142857142857</v>
      </c>
      <c r="G8" s="13">
        <f t="shared" si="0"/>
        <v>0.21428571428571427</v>
      </c>
      <c r="H8" s="13">
        <f t="shared" si="0"/>
        <v>0</v>
      </c>
    </row>
    <row r="9" spans="1:8" x14ac:dyDescent="0.3">
      <c r="A9" t="s">
        <v>2093</v>
      </c>
      <c r="B9">
        <f>COUNTIFS(Crowdfunding!$F:$F,"successful",Crowdfunding!$D:$D,"&gt;=30000",Crowdfunding!$D:$D,"&lt;35000")</f>
        <v>7</v>
      </c>
      <c r="C9">
        <f>COUNTIFS(Crowdfunding!$F:$F,"failed",Crowdfunding!$D:$D,"&gt;=30000",Crowdfunding!$D:$D,"&lt;35000")</f>
        <v>0</v>
      </c>
      <c r="D9">
        <f>COUNTIFS(Crowdfunding!$F:$F,"canceled",Crowdfunding!$D:$D,"&gt;=30000",Crowdfunding!$D:$D,"&lt;35000")</f>
        <v>0</v>
      </c>
      <c r="E9">
        <f>COUNTIFS(Crowdfunding!$F:$F,"successful",Crowdfunding!$D:$D,"&gt;=30000",Crowdfunding!$D:$D,"&lt;35000")</f>
        <v>7</v>
      </c>
      <c r="F9" s="13">
        <f t="shared" si="2"/>
        <v>1</v>
      </c>
      <c r="G9" s="13">
        <f t="shared" si="0"/>
        <v>0</v>
      </c>
      <c r="H9" s="13">
        <f t="shared" si="0"/>
        <v>0</v>
      </c>
    </row>
    <row r="10" spans="1:8" x14ac:dyDescent="0.3">
      <c r="A10" t="s">
        <v>2094</v>
      </c>
      <c r="B10">
        <f>COUNTIFS(Crowdfunding!$F:$F,"successful",Crowdfunding!$D:$D,"&gt;=35000",Crowdfunding!$D:$D,"&lt;40000")</f>
        <v>8</v>
      </c>
      <c r="C10">
        <f>COUNTIFS(Crowdfunding!$F:$F,"failed",Crowdfunding!$D:$D,"&gt;=35000",Crowdfunding!$D:$D,"&lt;40000")</f>
        <v>3</v>
      </c>
      <c r="D10">
        <f>COUNTIFS(Crowdfunding!$F:$F,"canceled",Crowdfunding!$D:$D,"&gt;=35000",Crowdfunding!$D:$D,"&lt;40000")</f>
        <v>1</v>
      </c>
      <c r="E10">
        <f t="shared" si="1"/>
        <v>12</v>
      </c>
      <c r="F10" s="13">
        <f t="shared" si="2"/>
        <v>0.66666666666666663</v>
      </c>
      <c r="G10" s="13">
        <f t="shared" si="0"/>
        <v>0.25</v>
      </c>
      <c r="H10" s="13">
        <f t="shared" si="0"/>
        <v>8.3333333333333329E-2</v>
      </c>
    </row>
    <row r="11" spans="1:8" x14ac:dyDescent="0.3">
      <c r="A11" t="s">
        <v>2095</v>
      </c>
      <c r="B11">
        <f>COUNTIFS(Crowdfunding!$F:$F,"successful",Crowdfunding!$D:$D,"&gt;=40000",Crowdfunding!$D:$D,"&lt;45000")</f>
        <v>11</v>
      </c>
      <c r="C11">
        <f>COUNTIFS(Crowdfunding!$F:$F,"failed",Crowdfunding!$D:$D,"&gt;=40000",Crowdfunding!$D:$D,"&lt;45000")</f>
        <v>3</v>
      </c>
      <c r="D11">
        <f>COUNTIFS(Crowdfunding!$F:$F,"canceled",Crowdfunding!$D:$D,"&gt;=40000",Crowdfunding!$D:$D,"&lt;45000")</f>
        <v>0</v>
      </c>
      <c r="E11">
        <f t="shared" si="1"/>
        <v>14</v>
      </c>
      <c r="F11" s="13">
        <f t="shared" si="2"/>
        <v>0.7857142857142857</v>
      </c>
      <c r="G11" s="13">
        <f t="shared" si="0"/>
        <v>0.21428571428571427</v>
      </c>
      <c r="H11" s="13">
        <f t="shared" si="0"/>
        <v>0</v>
      </c>
    </row>
    <row r="12" spans="1:8" x14ac:dyDescent="0.3">
      <c r="A12" t="s">
        <v>2096</v>
      </c>
      <c r="B12">
        <f>COUNTIFS(Crowdfunding!$F:$F,"successful",Crowdfunding!$D:$D,"&gt;=45000",Crowdfunding!$D:$D,"&lt;50000")</f>
        <v>8</v>
      </c>
      <c r="C12">
        <f>COUNTIFS(Crowdfunding!$F:$F,"failed",Crowdfunding!$D:$D,"&gt;=45000",Crowdfunding!$D:$D,"&lt;50000")</f>
        <v>3</v>
      </c>
      <c r="D12">
        <f>COUNTIFS(Crowdfunding!$F:$F,"canceled",Crowdfunding!$D:$D,"&gt;=45000",Crowdfunding!$D:$D,"&lt;50000")</f>
        <v>0</v>
      </c>
      <c r="E12">
        <f t="shared" si="1"/>
        <v>11</v>
      </c>
      <c r="F12" s="13">
        <f t="shared" si="2"/>
        <v>0.72727272727272729</v>
      </c>
      <c r="G12" s="13">
        <f t="shared" si="0"/>
        <v>0.27272727272727271</v>
      </c>
      <c r="H12" s="13">
        <f t="shared" si="0"/>
        <v>0</v>
      </c>
    </row>
    <row r="13" spans="1:8" x14ac:dyDescent="0.3">
      <c r="A13" t="s">
        <v>2097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 t="shared" si="1"/>
        <v>305</v>
      </c>
      <c r="F13" s="13">
        <f t="shared" si="2"/>
        <v>0.3737704918032787</v>
      </c>
      <c r="G13" s="13">
        <f t="shared" si="0"/>
        <v>0.53442622950819674</v>
      </c>
      <c r="H13" s="13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7FD8-7219-4B28-99FE-8CE1E06B7F9D}">
  <sheetPr codeName="Sheet6"/>
  <dimension ref="A1:D566"/>
  <sheetViews>
    <sheetView workbookViewId="0">
      <selection activeCell="J8" sqref="J8"/>
    </sheetView>
  </sheetViews>
  <sheetFormatPr defaultRowHeight="15.6" x14ac:dyDescent="0.3"/>
  <cols>
    <col min="1" max="1" width="19.59765625" bestFit="1" customWidth="1"/>
    <col min="2" max="2" width="15.19921875" style="14" bestFit="1" customWidth="1"/>
    <col min="3" max="3" width="9.19921875" style="15" bestFit="1" customWidth="1"/>
    <col min="4" max="4" width="10.8984375" bestFit="1" customWidth="1"/>
    <col min="5" max="5" width="9.19921875" bestFit="1" customWidth="1"/>
    <col min="6" max="6" width="10.8984375" bestFit="1" customWidth="1"/>
  </cols>
  <sheetData>
    <row r="1" spans="1:4" x14ac:dyDescent="0.3">
      <c r="B1"/>
      <c r="C1"/>
      <c r="D1" s="1"/>
    </row>
    <row r="2" spans="1:4" x14ac:dyDescent="0.3">
      <c r="B2"/>
      <c r="C2"/>
    </row>
    <row r="3" spans="1:4" x14ac:dyDescent="0.3">
      <c r="A3" s="8" t="s">
        <v>2107</v>
      </c>
      <c r="B3" s="14" t="s">
        <v>2036</v>
      </c>
    </row>
    <row r="4" spans="1:4" x14ac:dyDescent="0.3">
      <c r="A4" s="8" t="s">
        <v>2033</v>
      </c>
      <c r="B4" s="14" t="s">
        <v>14</v>
      </c>
      <c r="C4" s="15" t="s">
        <v>20</v>
      </c>
      <c r="D4" t="s">
        <v>2034</v>
      </c>
    </row>
    <row r="5" spans="1:4" x14ac:dyDescent="0.3">
      <c r="A5" s="9">
        <v>0</v>
      </c>
      <c r="B5" s="14">
        <v>0</v>
      </c>
      <c r="D5">
        <v>0</v>
      </c>
    </row>
    <row r="6" spans="1:4" x14ac:dyDescent="0.3">
      <c r="A6" s="9">
        <v>1</v>
      </c>
      <c r="B6" s="14">
        <v>17</v>
      </c>
      <c r="D6">
        <v>17</v>
      </c>
    </row>
    <row r="7" spans="1:4" x14ac:dyDescent="0.3">
      <c r="A7" s="9">
        <v>5</v>
      </c>
      <c r="B7" s="14">
        <v>10</v>
      </c>
      <c r="D7">
        <v>10</v>
      </c>
    </row>
    <row r="8" spans="1:4" ht="16.2" customHeight="1" x14ac:dyDescent="0.3">
      <c r="A8" s="9">
        <v>6</v>
      </c>
      <c r="B8" s="14">
        <v>6</v>
      </c>
      <c r="D8">
        <v>6</v>
      </c>
    </row>
    <row r="9" spans="1:4" x14ac:dyDescent="0.3">
      <c r="A9" s="9">
        <v>7</v>
      </c>
      <c r="B9" s="14">
        <v>14</v>
      </c>
      <c r="D9">
        <v>14</v>
      </c>
    </row>
    <row r="10" spans="1:4" x14ac:dyDescent="0.3">
      <c r="A10" s="9">
        <v>9</v>
      </c>
      <c r="B10" s="14">
        <v>18</v>
      </c>
      <c r="D10">
        <v>18</v>
      </c>
    </row>
    <row r="11" spans="1:4" x14ac:dyDescent="0.3">
      <c r="A11" s="9">
        <v>10</v>
      </c>
      <c r="B11" s="14">
        <v>40</v>
      </c>
      <c r="D11">
        <v>40</v>
      </c>
    </row>
    <row r="12" spans="1:4" x14ac:dyDescent="0.3">
      <c r="A12" s="9">
        <v>12</v>
      </c>
      <c r="B12" s="14">
        <v>24</v>
      </c>
      <c r="D12">
        <v>24</v>
      </c>
    </row>
    <row r="13" spans="1:4" x14ac:dyDescent="0.3">
      <c r="A13" s="9">
        <v>13</v>
      </c>
      <c r="B13" s="14">
        <v>26</v>
      </c>
      <c r="D13">
        <v>26</v>
      </c>
    </row>
    <row r="14" spans="1:4" x14ac:dyDescent="0.3">
      <c r="A14" s="9">
        <v>14</v>
      </c>
      <c r="B14" s="14">
        <v>28</v>
      </c>
      <c r="D14">
        <v>28</v>
      </c>
    </row>
    <row r="15" spans="1:4" x14ac:dyDescent="0.3">
      <c r="A15" s="9">
        <v>15</v>
      </c>
      <c r="B15" s="14">
        <v>90</v>
      </c>
      <c r="D15">
        <v>90</v>
      </c>
    </row>
    <row r="16" spans="1:4" x14ac:dyDescent="0.3">
      <c r="A16" s="9">
        <v>16</v>
      </c>
      <c r="B16" s="14">
        <v>64</v>
      </c>
      <c r="C16" s="15">
        <v>16</v>
      </c>
      <c r="D16">
        <v>80</v>
      </c>
    </row>
    <row r="17" spans="1:4" x14ac:dyDescent="0.3">
      <c r="A17" s="9">
        <v>17</v>
      </c>
      <c r="B17" s="14">
        <v>51</v>
      </c>
      <c r="D17">
        <v>51</v>
      </c>
    </row>
    <row r="18" spans="1:4" x14ac:dyDescent="0.3">
      <c r="A18" s="9">
        <v>18</v>
      </c>
      <c r="B18" s="14">
        <v>36</v>
      </c>
      <c r="D18">
        <v>36</v>
      </c>
    </row>
    <row r="19" spans="1:4" x14ac:dyDescent="0.3">
      <c r="A19" s="9">
        <v>19</v>
      </c>
      <c r="B19" s="14">
        <v>57</v>
      </c>
      <c r="D19">
        <v>57</v>
      </c>
    </row>
    <row r="20" spans="1:4" x14ac:dyDescent="0.3">
      <c r="A20" s="9">
        <v>21</v>
      </c>
      <c r="B20" s="14">
        <v>63</v>
      </c>
      <c r="D20">
        <v>63</v>
      </c>
    </row>
    <row r="21" spans="1:4" x14ac:dyDescent="0.3">
      <c r="A21" s="9">
        <v>22</v>
      </c>
      <c r="B21" s="14">
        <v>22</v>
      </c>
      <c r="D21">
        <v>22</v>
      </c>
    </row>
    <row r="22" spans="1:4" x14ac:dyDescent="0.3">
      <c r="A22" s="9">
        <v>23</v>
      </c>
      <c r="B22" s="14">
        <v>23</v>
      </c>
      <c r="D22">
        <v>23</v>
      </c>
    </row>
    <row r="23" spans="1:4" x14ac:dyDescent="0.3">
      <c r="A23" s="9">
        <v>24</v>
      </c>
      <c r="B23" s="14">
        <v>72</v>
      </c>
      <c r="D23">
        <v>72</v>
      </c>
    </row>
    <row r="24" spans="1:4" x14ac:dyDescent="0.3">
      <c r="A24" s="9">
        <v>25</v>
      </c>
      <c r="B24" s="14">
        <v>50</v>
      </c>
      <c r="D24">
        <v>50</v>
      </c>
    </row>
    <row r="25" spans="1:4" x14ac:dyDescent="0.3">
      <c r="A25" s="9">
        <v>26</v>
      </c>
      <c r="B25" s="14">
        <v>78</v>
      </c>
      <c r="C25" s="15">
        <v>26</v>
      </c>
      <c r="D25">
        <v>104</v>
      </c>
    </row>
    <row r="26" spans="1:4" x14ac:dyDescent="0.3">
      <c r="A26" s="9">
        <v>27</v>
      </c>
      <c r="B26" s="14">
        <v>54</v>
      </c>
      <c r="C26" s="15">
        <v>27</v>
      </c>
      <c r="D26">
        <v>81</v>
      </c>
    </row>
    <row r="27" spans="1:4" x14ac:dyDescent="0.3">
      <c r="A27" s="9">
        <v>29</v>
      </c>
      <c r="B27" s="14">
        <v>29</v>
      </c>
      <c r="D27">
        <v>29</v>
      </c>
    </row>
    <row r="28" spans="1:4" x14ac:dyDescent="0.3">
      <c r="A28" s="9">
        <v>30</v>
      </c>
      <c r="B28" s="14">
        <v>60</v>
      </c>
      <c r="D28">
        <v>60</v>
      </c>
    </row>
    <row r="29" spans="1:4" x14ac:dyDescent="0.3">
      <c r="A29" s="9">
        <v>31</v>
      </c>
      <c r="B29" s="14">
        <v>155</v>
      </c>
      <c r="D29">
        <v>155</v>
      </c>
    </row>
    <row r="30" spans="1:4" x14ac:dyDescent="0.3">
      <c r="A30" s="9">
        <v>32</v>
      </c>
      <c r="B30" s="14">
        <v>64</v>
      </c>
      <c r="C30" s="15">
        <v>64</v>
      </c>
      <c r="D30">
        <v>128</v>
      </c>
    </row>
    <row r="31" spans="1:4" x14ac:dyDescent="0.3">
      <c r="A31" s="9">
        <v>33</v>
      </c>
      <c r="B31" s="14">
        <v>99</v>
      </c>
      <c r="D31">
        <v>99</v>
      </c>
    </row>
    <row r="32" spans="1:4" x14ac:dyDescent="0.3">
      <c r="A32" s="9">
        <v>34</v>
      </c>
      <c r="B32" s="14">
        <v>34</v>
      </c>
      <c r="C32" s="15">
        <v>34</v>
      </c>
      <c r="D32">
        <v>68</v>
      </c>
    </row>
    <row r="33" spans="1:4" x14ac:dyDescent="0.3">
      <c r="A33" s="9">
        <v>35</v>
      </c>
      <c r="B33" s="14">
        <v>105</v>
      </c>
      <c r="D33">
        <v>105</v>
      </c>
    </row>
    <row r="34" spans="1:4" x14ac:dyDescent="0.3">
      <c r="A34" s="9">
        <v>36</v>
      </c>
      <c r="B34" s="14">
        <v>36</v>
      </c>
      <c r="D34">
        <v>36</v>
      </c>
    </row>
    <row r="35" spans="1:4" x14ac:dyDescent="0.3">
      <c r="A35" s="9">
        <v>37</v>
      </c>
      <c r="B35" s="14">
        <v>111</v>
      </c>
      <c r="D35">
        <v>111</v>
      </c>
    </row>
    <row r="36" spans="1:4" x14ac:dyDescent="0.3">
      <c r="A36" s="9">
        <v>38</v>
      </c>
      <c r="B36" s="14">
        <v>114</v>
      </c>
      <c r="D36">
        <v>114</v>
      </c>
    </row>
    <row r="37" spans="1:4" x14ac:dyDescent="0.3">
      <c r="A37" s="9">
        <v>39</v>
      </c>
      <c r="B37" s="14">
        <v>39</v>
      </c>
      <c r="D37">
        <v>39</v>
      </c>
    </row>
    <row r="38" spans="1:4" x14ac:dyDescent="0.3">
      <c r="A38" s="9">
        <v>40</v>
      </c>
      <c r="B38" s="14">
        <v>120</v>
      </c>
      <c r="C38" s="15">
        <v>40</v>
      </c>
      <c r="D38">
        <v>160</v>
      </c>
    </row>
    <row r="39" spans="1:4" x14ac:dyDescent="0.3">
      <c r="A39" s="9">
        <v>41</v>
      </c>
      <c r="B39" s="14">
        <v>82</v>
      </c>
      <c r="C39" s="15">
        <v>82</v>
      </c>
      <c r="D39">
        <v>164</v>
      </c>
    </row>
    <row r="40" spans="1:4" x14ac:dyDescent="0.3">
      <c r="A40" s="9">
        <v>42</v>
      </c>
      <c r="B40" s="14">
        <v>42</v>
      </c>
      <c r="C40" s="15">
        <v>42</v>
      </c>
      <c r="D40">
        <v>84</v>
      </c>
    </row>
    <row r="41" spans="1:4" x14ac:dyDescent="0.3">
      <c r="A41" s="9">
        <v>43</v>
      </c>
      <c r="C41" s="15">
        <v>86</v>
      </c>
      <c r="D41">
        <v>86</v>
      </c>
    </row>
    <row r="42" spans="1:4" x14ac:dyDescent="0.3">
      <c r="A42" s="9">
        <v>44</v>
      </c>
      <c r="B42" s="14">
        <v>88</v>
      </c>
      <c r="D42">
        <v>88</v>
      </c>
    </row>
    <row r="43" spans="1:4" x14ac:dyDescent="0.3">
      <c r="A43" s="9">
        <v>45</v>
      </c>
      <c r="B43" s="14">
        <v>45</v>
      </c>
      <c r="D43">
        <v>45</v>
      </c>
    </row>
    <row r="44" spans="1:4" x14ac:dyDescent="0.3">
      <c r="A44" s="9">
        <v>46</v>
      </c>
      <c r="B44" s="14">
        <v>46</v>
      </c>
      <c r="D44">
        <v>46</v>
      </c>
    </row>
    <row r="45" spans="1:4" x14ac:dyDescent="0.3">
      <c r="A45" s="9">
        <v>47</v>
      </c>
      <c r="B45" s="14">
        <v>47</v>
      </c>
      <c r="D45">
        <v>47</v>
      </c>
    </row>
    <row r="46" spans="1:4" x14ac:dyDescent="0.3">
      <c r="A46" s="9">
        <v>48</v>
      </c>
      <c r="B46" s="14">
        <v>48</v>
      </c>
      <c r="C46" s="15">
        <v>144</v>
      </c>
      <c r="D46">
        <v>192</v>
      </c>
    </row>
    <row r="47" spans="1:4" x14ac:dyDescent="0.3">
      <c r="A47" s="9">
        <v>49</v>
      </c>
      <c r="B47" s="14">
        <v>98</v>
      </c>
      <c r="D47">
        <v>98</v>
      </c>
    </row>
    <row r="48" spans="1:4" x14ac:dyDescent="0.3">
      <c r="A48" s="9">
        <v>50</v>
      </c>
      <c r="C48" s="15">
        <v>150</v>
      </c>
      <c r="D48">
        <v>150</v>
      </c>
    </row>
    <row r="49" spans="1:4" x14ac:dyDescent="0.3">
      <c r="A49" s="9">
        <v>52</v>
      </c>
      <c r="B49" s="14">
        <v>52</v>
      </c>
      <c r="C49" s="15">
        <v>52</v>
      </c>
      <c r="D49">
        <v>104</v>
      </c>
    </row>
    <row r="50" spans="1:4" x14ac:dyDescent="0.3">
      <c r="A50" s="9">
        <v>53</v>
      </c>
      <c r="B50" s="14">
        <v>53</v>
      </c>
      <c r="C50" s="15">
        <v>106</v>
      </c>
      <c r="D50">
        <v>159</v>
      </c>
    </row>
    <row r="51" spans="1:4" x14ac:dyDescent="0.3">
      <c r="A51" s="9">
        <v>54</v>
      </c>
      <c r="B51" s="14">
        <v>54</v>
      </c>
      <c r="C51" s="15">
        <v>54</v>
      </c>
      <c r="D51">
        <v>108</v>
      </c>
    </row>
    <row r="52" spans="1:4" x14ac:dyDescent="0.3">
      <c r="A52" s="9">
        <v>55</v>
      </c>
      <c r="B52" s="14">
        <v>110</v>
      </c>
      <c r="C52" s="15">
        <v>55</v>
      </c>
      <c r="D52">
        <v>165</v>
      </c>
    </row>
    <row r="53" spans="1:4" x14ac:dyDescent="0.3">
      <c r="A53" s="9">
        <v>56</v>
      </c>
      <c r="B53" s="14">
        <v>112</v>
      </c>
      <c r="C53" s="15">
        <v>56</v>
      </c>
      <c r="D53">
        <v>168</v>
      </c>
    </row>
    <row r="54" spans="1:4" x14ac:dyDescent="0.3">
      <c r="A54" s="9">
        <v>57</v>
      </c>
      <c r="B54" s="14">
        <v>114</v>
      </c>
      <c r="D54">
        <v>114</v>
      </c>
    </row>
    <row r="55" spans="1:4" x14ac:dyDescent="0.3">
      <c r="A55" s="9">
        <v>58</v>
      </c>
      <c r="B55" s="14">
        <v>58</v>
      </c>
      <c r="D55">
        <v>58</v>
      </c>
    </row>
    <row r="56" spans="1:4" x14ac:dyDescent="0.3">
      <c r="A56" s="9">
        <v>59</v>
      </c>
      <c r="C56" s="15">
        <v>59</v>
      </c>
      <c r="D56">
        <v>59</v>
      </c>
    </row>
    <row r="57" spans="1:4" x14ac:dyDescent="0.3">
      <c r="A57" s="9">
        <v>60</v>
      </c>
      <c r="B57" s="14">
        <v>60</v>
      </c>
      <c r="D57">
        <v>60</v>
      </c>
    </row>
    <row r="58" spans="1:4" x14ac:dyDescent="0.3">
      <c r="A58" s="9">
        <v>62</v>
      </c>
      <c r="B58" s="14">
        <v>124</v>
      </c>
      <c r="C58" s="15">
        <v>62</v>
      </c>
      <c r="D58">
        <v>186</v>
      </c>
    </row>
    <row r="59" spans="1:4" x14ac:dyDescent="0.3">
      <c r="A59" s="9">
        <v>63</v>
      </c>
      <c r="B59" s="14">
        <v>126</v>
      </c>
      <c r="D59">
        <v>126</v>
      </c>
    </row>
    <row r="60" spans="1:4" x14ac:dyDescent="0.3">
      <c r="A60" s="9">
        <v>64</v>
      </c>
      <c r="B60" s="14">
        <v>256</v>
      </c>
      <c r="C60" s="15">
        <v>64</v>
      </c>
      <c r="D60">
        <v>320</v>
      </c>
    </row>
    <row r="61" spans="1:4" x14ac:dyDescent="0.3">
      <c r="A61" s="9">
        <v>65</v>
      </c>
      <c r="B61" s="14">
        <v>130</v>
      </c>
      <c r="C61" s="15">
        <v>130</v>
      </c>
      <c r="D61">
        <v>260</v>
      </c>
    </row>
    <row r="62" spans="1:4" x14ac:dyDescent="0.3">
      <c r="A62" s="9">
        <v>67</v>
      </c>
      <c r="B62" s="14">
        <v>469</v>
      </c>
      <c r="C62" s="15">
        <v>67</v>
      </c>
      <c r="D62">
        <v>536</v>
      </c>
    </row>
    <row r="63" spans="1:4" x14ac:dyDescent="0.3">
      <c r="A63" s="9">
        <v>68</v>
      </c>
      <c r="C63" s="15">
        <v>68</v>
      </c>
      <c r="D63">
        <v>68</v>
      </c>
    </row>
    <row r="64" spans="1:4" x14ac:dyDescent="0.3">
      <c r="A64" s="9">
        <v>69</v>
      </c>
      <c r="C64" s="15">
        <v>138</v>
      </c>
      <c r="D64">
        <v>138</v>
      </c>
    </row>
    <row r="65" spans="1:4" x14ac:dyDescent="0.3">
      <c r="A65" s="9">
        <v>70</v>
      </c>
      <c r="B65" s="14">
        <v>70</v>
      </c>
      <c r="C65" s="15">
        <v>70</v>
      </c>
      <c r="D65">
        <v>140</v>
      </c>
    </row>
    <row r="66" spans="1:4" x14ac:dyDescent="0.3">
      <c r="A66" s="9">
        <v>71</v>
      </c>
      <c r="B66" s="14">
        <v>71</v>
      </c>
      <c r="C66" s="15">
        <v>71</v>
      </c>
      <c r="D66">
        <v>142</v>
      </c>
    </row>
    <row r="67" spans="1:4" x14ac:dyDescent="0.3">
      <c r="A67" s="9">
        <v>72</v>
      </c>
      <c r="C67" s="15">
        <v>72</v>
      </c>
      <c r="D67">
        <v>72</v>
      </c>
    </row>
    <row r="68" spans="1:4" x14ac:dyDescent="0.3">
      <c r="A68" s="9">
        <v>73</v>
      </c>
      <c r="B68" s="14">
        <v>146</v>
      </c>
      <c r="D68">
        <v>146</v>
      </c>
    </row>
    <row r="69" spans="1:4" x14ac:dyDescent="0.3">
      <c r="A69" s="9">
        <v>75</v>
      </c>
      <c r="B69" s="14">
        <v>300</v>
      </c>
      <c r="D69">
        <v>300</v>
      </c>
    </row>
    <row r="70" spans="1:4" x14ac:dyDescent="0.3">
      <c r="A70" s="9">
        <v>76</v>
      </c>
      <c r="B70" s="14">
        <v>76</v>
      </c>
      <c r="C70" s="15">
        <v>152</v>
      </c>
      <c r="D70">
        <v>228</v>
      </c>
    </row>
    <row r="71" spans="1:4" x14ac:dyDescent="0.3">
      <c r="A71" s="9">
        <v>77</v>
      </c>
      <c r="B71" s="14">
        <v>231</v>
      </c>
      <c r="D71">
        <v>231</v>
      </c>
    </row>
    <row r="72" spans="1:4" x14ac:dyDescent="0.3">
      <c r="A72" s="9">
        <v>78</v>
      </c>
      <c r="B72" s="14">
        <v>156</v>
      </c>
      <c r="C72" s="15">
        <v>156</v>
      </c>
      <c r="D72">
        <v>312</v>
      </c>
    </row>
    <row r="73" spans="1:4" x14ac:dyDescent="0.3">
      <c r="A73" s="9">
        <v>79</v>
      </c>
      <c r="B73" s="14">
        <v>79</v>
      </c>
      <c r="D73">
        <v>79</v>
      </c>
    </row>
    <row r="74" spans="1:4" x14ac:dyDescent="0.3">
      <c r="A74" s="9">
        <v>80</v>
      </c>
      <c r="B74" s="14">
        <v>160</v>
      </c>
      <c r="C74" s="15">
        <v>480</v>
      </c>
      <c r="D74">
        <v>640</v>
      </c>
    </row>
    <row r="75" spans="1:4" x14ac:dyDescent="0.3">
      <c r="A75" s="9">
        <v>81</v>
      </c>
      <c r="C75" s="15">
        <v>81</v>
      </c>
      <c r="D75">
        <v>81</v>
      </c>
    </row>
    <row r="76" spans="1:4" x14ac:dyDescent="0.3">
      <c r="A76" s="9">
        <v>82</v>
      </c>
      <c r="B76" s="14">
        <v>82</v>
      </c>
      <c r="C76" s="15">
        <v>164</v>
      </c>
      <c r="D76">
        <v>246</v>
      </c>
    </row>
    <row r="77" spans="1:4" x14ac:dyDescent="0.3">
      <c r="A77" s="9">
        <v>83</v>
      </c>
      <c r="B77" s="14">
        <v>166</v>
      </c>
      <c r="C77" s="15">
        <v>166</v>
      </c>
      <c r="D77">
        <v>332</v>
      </c>
    </row>
    <row r="78" spans="1:4" x14ac:dyDescent="0.3">
      <c r="A78" s="9">
        <v>84</v>
      </c>
      <c r="B78" s="14">
        <v>84</v>
      </c>
      <c r="C78" s="15">
        <v>168</v>
      </c>
      <c r="D78">
        <v>252</v>
      </c>
    </row>
    <row r="79" spans="1:4" x14ac:dyDescent="0.3">
      <c r="A79" s="9">
        <v>85</v>
      </c>
      <c r="C79" s="15">
        <v>510</v>
      </c>
      <c r="D79">
        <v>510</v>
      </c>
    </row>
    <row r="80" spans="1:4" x14ac:dyDescent="0.3">
      <c r="A80" s="9">
        <v>86</v>
      </c>
      <c r="B80" s="14">
        <v>258</v>
      </c>
      <c r="C80" s="15">
        <v>258</v>
      </c>
      <c r="D80">
        <v>516</v>
      </c>
    </row>
    <row r="81" spans="1:4" x14ac:dyDescent="0.3">
      <c r="A81" s="9">
        <v>87</v>
      </c>
      <c r="B81" s="14">
        <v>87</v>
      </c>
      <c r="C81" s="15">
        <v>261</v>
      </c>
      <c r="D81">
        <v>348</v>
      </c>
    </row>
    <row r="82" spans="1:4" x14ac:dyDescent="0.3">
      <c r="A82" s="9">
        <v>88</v>
      </c>
      <c r="B82" s="14">
        <v>88</v>
      </c>
      <c r="C82" s="15">
        <v>352</v>
      </c>
      <c r="D82">
        <v>440</v>
      </c>
    </row>
    <row r="83" spans="1:4" x14ac:dyDescent="0.3">
      <c r="A83" s="9">
        <v>89</v>
      </c>
      <c r="C83" s="15">
        <v>178</v>
      </c>
      <c r="D83">
        <v>178</v>
      </c>
    </row>
    <row r="84" spans="1:4" x14ac:dyDescent="0.3">
      <c r="A84" s="9">
        <v>91</v>
      </c>
      <c r="B84" s="14">
        <v>91</v>
      </c>
      <c r="C84" s="15">
        <v>91</v>
      </c>
      <c r="D84">
        <v>182</v>
      </c>
    </row>
    <row r="85" spans="1:4" x14ac:dyDescent="0.3">
      <c r="A85" s="9">
        <v>92</v>
      </c>
      <c r="B85" s="14">
        <v>276</v>
      </c>
      <c r="C85" s="15">
        <v>460</v>
      </c>
      <c r="D85">
        <v>736</v>
      </c>
    </row>
    <row r="86" spans="1:4" x14ac:dyDescent="0.3">
      <c r="A86" s="9">
        <v>93</v>
      </c>
      <c r="C86" s="15">
        <v>93</v>
      </c>
      <c r="D86">
        <v>93</v>
      </c>
    </row>
    <row r="87" spans="1:4" x14ac:dyDescent="0.3">
      <c r="A87" s="9">
        <v>94</v>
      </c>
      <c r="B87" s="14">
        <v>188</v>
      </c>
      <c r="C87" s="15">
        <v>282</v>
      </c>
      <c r="D87">
        <v>470</v>
      </c>
    </row>
    <row r="88" spans="1:4" x14ac:dyDescent="0.3">
      <c r="A88" s="9">
        <v>95</v>
      </c>
      <c r="C88" s="15">
        <v>95</v>
      </c>
      <c r="D88">
        <v>95</v>
      </c>
    </row>
    <row r="89" spans="1:4" x14ac:dyDescent="0.3">
      <c r="A89" s="9">
        <v>96</v>
      </c>
      <c r="C89" s="15">
        <v>288</v>
      </c>
      <c r="D89">
        <v>288</v>
      </c>
    </row>
    <row r="90" spans="1:4" x14ac:dyDescent="0.3">
      <c r="A90" s="9">
        <v>97</v>
      </c>
      <c r="C90" s="15">
        <v>97</v>
      </c>
      <c r="D90">
        <v>97</v>
      </c>
    </row>
    <row r="91" spans="1:4" x14ac:dyDescent="0.3">
      <c r="A91" s="9">
        <v>98</v>
      </c>
      <c r="C91" s="15">
        <v>196</v>
      </c>
      <c r="D91">
        <v>196</v>
      </c>
    </row>
    <row r="92" spans="1:4" x14ac:dyDescent="0.3">
      <c r="A92" s="9">
        <v>100</v>
      </c>
      <c r="B92" s="14">
        <v>100</v>
      </c>
      <c r="C92" s="15">
        <v>200</v>
      </c>
      <c r="D92">
        <v>300</v>
      </c>
    </row>
    <row r="93" spans="1:4" x14ac:dyDescent="0.3">
      <c r="A93" s="9">
        <v>101</v>
      </c>
      <c r="B93" s="14">
        <v>101</v>
      </c>
      <c r="C93" s="15">
        <v>202</v>
      </c>
      <c r="D93">
        <v>303</v>
      </c>
    </row>
    <row r="94" spans="1:4" x14ac:dyDescent="0.3">
      <c r="A94" s="9">
        <v>102</v>
      </c>
      <c r="B94" s="14">
        <v>102</v>
      </c>
      <c r="C94" s="15">
        <v>204</v>
      </c>
      <c r="D94">
        <v>306</v>
      </c>
    </row>
    <row r="95" spans="1:4" x14ac:dyDescent="0.3">
      <c r="A95" s="9">
        <v>103</v>
      </c>
      <c r="C95" s="15">
        <v>206</v>
      </c>
      <c r="D95">
        <v>206</v>
      </c>
    </row>
    <row r="96" spans="1:4" x14ac:dyDescent="0.3">
      <c r="A96" s="9">
        <v>104</v>
      </c>
      <c r="B96" s="14">
        <v>104</v>
      </c>
      <c r="D96">
        <v>104</v>
      </c>
    </row>
    <row r="97" spans="1:4" x14ac:dyDescent="0.3">
      <c r="A97" s="9">
        <v>105</v>
      </c>
      <c r="B97" s="14">
        <v>210</v>
      </c>
      <c r="C97" s="15">
        <v>105</v>
      </c>
      <c r="D97">
        <v>315</v>
      </c>
    </row>
    <row r="98" spans="1:4" x14ac:dyDescent="0.3">
      <c r="A98" s="9">
        <v>106</v>
      </c>
      <c r="B98" s="14">
        <v>106</v>
      </c>
      <c r="C98" s="15">
        <v>212</v>
      </c>
      <c r="D98">
        <v>318</v>
      </c>
    </row>
    <row r="99" spans="1:4" x14ac:dyDescent="0.3">
      <c r="A99" s="9">
        <v>107</v>
      </c>
      <c r="B99" s="14">
        <v>107</v>
      </c>
      <c r="C99" s="15">
        <v>535</v>
      </c>
      <c r="D99">
        <v>642</v>
      </c>
    </row>
    <row r="100" spans="1:4" x14ac:dyDescent="0.3">
      <c r="A100" s="9">
        <v>108</v>
      </c>
      <c r="B100" s="14">
        <v>108</v>
      </c>
      <c r="D100">
        <v>108</v>
      </c>
    </row>
    <row r="101" spans="1:4" x14ac:dyDescent="0.3">
      <c r="A101" s="9">
        <v>110</v>
      </c>
      <c r="C101" s="15">
        <v>440</v>
      </c>
      <c r="D101">
        <v>440</v>
      </c>
    </row>
    <row r="102" spans="1:4" x14ac:dyDescent="0.3">
      <c r="A102" s="9">
        <v>111</v>
      </c>
      <c r="B102" s="14">
        <v>111</v>
      </c>
      <c r="C102" s="15">
        <v>111</v>
      </c>
      <c r="D102">
        <v>222</v>
      </c>
    </row>
    <row r="103" spans="1:4" x14ac:dyDescent="0.3">
      <c r="A103" s="9">
        <v>112</v>
      </c>
      <c r="B103" s="14">
        <v>224</v>
      </c>
      <c r="C103" s="15">
        <v>336</v>
      </c>
      <c r="D103">
        <v>560</v>
      </c>
    </row>
    <row r="104" spans="1:4" x14ac:dyDescent="0.3">
      <c r="A104" s="9">
        <v>113</v>
      </c>
      <c r="B104" s="14">
        <v>113</v>
      </c>
      <c r="C104" s="15">
        <v>226</v>
      </c>
      <c r="D104">
        <v>339</v>
      </c>
    </row>
    <row r="105" spans="1:4" x14ac:dyDescent="0.3">
      <c r="A105" s="9">
        <v>114</v>
      </c>
      <c r="B105" s="14">
        <v>114</v>
      </c>
      <c r="C105" s="15">
        <v>342</v>
      </c>
      <c r="D105">
        <v>456</v>
      </c>
    </row>
    <row r="106" spans="1:4" x14ac:dyDescent="0.3">
      <c r="A106" s="9">
        <v>115</v>
      </c>
      <c r="B106" s="14">
        <v>115</v>
      </c>
      <c r="C106" s="15">
        <v>115</v>
      </c>
      <c r="D106">
        <v>230</v>
      </c>
    </row>
    <row r="107" spans="1:4" x14ac:dyDescent="0.3">
      <c r="A107" s="9">
        <v>116</v>
      </c>
      <c r="C107" s="15">
        <v>232</v>
      </c>
      <c r="D107">
        <v>232</v>
      </c>
    </row>
    <row r="108" spans="1:4" x14ac:dyDescent="0.3">
      <c r="A108" s="9">
        <v>117</v>
      </c>
      <c r="B108" s="14">
        <v>117</v>
      </c>
      <c r="C108" s="15">
        <v>234</v>
      </c>
      <c r="D108">
        <v>351</v>
      </c>
    </row>
    <row r="109" spans="1:4" x14ac:dyDescent="0.3">
      <c r="A109" s="9">
        <v>118</v>
      </c>
      <c r="B109" s="14">
        <v>118</v>
      </c>
      <c r="D109">
        <v>118</v>
      </c>
    </row>
    <row r="110" spans="1:4" x14ac:dyDescent="0.3">
      <c r="A110" s="9">
        <v>119</v>
      </c>
      <c r="C110" s="15">
        <v>119</v>
      </c>
      <c r="D110">
        <v>119</v>
      </c>
    </row>
    <row r="111" spans="1:4" x14ac:dyDescent="0.3">
      <c r="A111" s="9">
        <v>120</v>
      </c>
      <c r="B111" s="14">
        <v>240</v>
      </c>
      <c r="D111">
        <v>240</v>
      </c>
    </row>
    <row r="112" spans="1:4" x14ac:dyDescent="0.3">
      <c r="A112" s="9">
        <v>121</v>
      </c>
      <c r="B112" s="14">
        <v>121</v>
      </c>
      <c r="C112" s="15">
        <v>363</v>
      </c>
      <c r="D112">
        <v>484</v>
      </c>
    </row>
    <row r="113" spans="1:4" x14ac:dyDescent="0.3">
      <c r="A113" s="9">
        <v>122</v>
      </c>
      <c r="C113" s="15">
        <v>488</v>
      </c>
      <c r="D113">
        <v>488</v>
      </c>
    </row>
    <row r="114" spans="1:4" x14ac:dyDescent="0.3">
      <c r="A114" s="9">
        <v>123</v>
      </c>
      <c r="C114" s="15">
        <v>369</v>
      </c>
      <c r="D114">
        <v>369</v>
      </c>
    </row>
    <row r="115" spans="1:4" x14ac:dyDescent="0.3">
      <c r="A115" s="9">
        <v>125</v>
      </c>
      <c r="C115" s="15">
        <v>125</v>
      </c>
      <c r="D115">
        <v>125</v>
      </c>
    </row>
    <row r="116" spans="1:4" x14ac:dyDescent="0.3">
      <c r="A116" s="9">
        <v>126</v>
      </c>
      <c r="C116" s="15">
        <v>630</v>
      </c>
      <c r="D116">
        <v>630</v>
      </c>
    </row>
    <row r="117" spans="1:4" x14ac:dyDescent="0.3">
      <c r="A117" s="9">
        <v>127</v>
      </c>
      <c r="B117" s="14">
        <v>127</v>
      </c>
      <c r="C117" s="15">
        <v>254</v>
      </c>
      <c r="D117">
        <v>381</v>
      </c>
    </row>
    <row r="118" spans="1:4" x14ac:dyDescent="0.3">
      <c r="A118" s="9">
        <v>128</v>
      </c>
      <c r="B118" s="14">
        <v>128</v>
      </c>
      <c r="C118" s="15">
        <v>256</v>
      </c>
      <c r="D118">
        <v>384</v>
      </c>
    </row>
    <row r="119" spans="1:4" x14ac:dyDescent="0.3">
      <c r="A119" s="9">
        <v>129</v>
      </c>
      <c r="C119" s="15">
        <v>258</v>
      </c>
      <c r="D119">
        <v>258</v>
      </c>
    </row>
    <row r="120" spans="1:4" x14ac:dyDescent="0.3">
      <c r="A120" s="9">
        <v>130</v>
      </c>
      <c r="B120" s="14">
        <v>130</v>
      </c>
      <c r="C120" s="15">
        <v>260</v>
      </c>
      <c r="D120">
        <v>390</v>
      </c>
    </row>
    <row r="121" spans="1:4" x14ac:dyDescent="0.3">
      <c r="A121" s="9">
        <v>131</v>
      </c>
      <c r="B121" s="14">
        <v>131</v>
      </c>
      <c r="C121" s="15">
        <v>655</v>
      </c>
      <c r="D121">
        <v>786</v>
      </c>
    </row>
    <row r="122" spans="1:4" x14ac:dyDescent="0.3">
      <c r="A122" s="9">
        <v>132</v>
      </c>
      <c r="B122" s="14">
        <v>132</v>
      </c>
      <c r="C122" s="15">
        <v>396</v>
      </c>
      <c r="D122">
        <v>528</v>
      </c>
    </row>
    <row r="123" spans="1:4" x14ac:dyDescent="0.3">
      <c r="A123" s="9">
        <v>133</v>
      </c>
      <c r="B123" s="14">
        <v>266</v>
      </c>
      <c r="C123" s="15">
        <v>399</v>
      </c>
      <c r="D123">
        <v>665</v>
      </c>
    </row>
    <row r="124" spans="1:4" x14ac:dyDescent="0.3">
      <c r="A124" s="9">
        <v>134</v>
      </c>
      <c r="C124" s="15">
        <v>402</v>
      </c>
      <c r="D124">
        <v>402</v>
      </c>
    </row>
    <row r="125" spans="1:4" x14ac:dyDescent="0.3">
      <c r="A125" s="9">
        <v>135</v>
      </c>
      <c r="C125" s="15">
        <v>405</v>
      </c>
      <c r="D125">
        <v>405</v>
      </c>
    </row>
    <row r="126" spans="1:4" x14ac:dyDescent="0.3">
      <c r="A126" s="9">
        <v>136</v>
      </c>
      <c r="B126" s="14">
        <v>136</v>
      </c>
      <c r="C126" s="15">
        <v>136</v>
      </c>
      <c r="D126">
        <v>272</v>
      </c>
    </row>
    <row r="127" spans="1:4" x14ac:dyDescent="0.3">
      <c r="A127" s="9">
        <v>137</v>
      </c>
      <c r="B127" s="14">
        <v>137</v>
      </c>
      <c r="C127" s="15">
        <v>274</v>
      </c>
      <c r="D127">
        <v>411</v>
      </c>
    </row>
    <row r="128" spans="1:4" x14ac:dyDescent="0.3">
      <c r="A128" s="9">
        <v>138</v>
      </c>
      <c r="C128" s="15">
        <v>414</v>
      </c>
      <c r="D128">
        <v>414</v>
      </c>
    </row>
    <row r="129" spans="1:4" x14ac:dyDescent="0.3">
      <c r="A129" s="9">
        <v>139</v>
      </c>
      <c r="C129" s="15">
        <v>278</v>
      </c>
      <c r="D129">
        <v>278</v>
      </c>
    </row>
    <row r="130" spans="1:4" x14ac:dyDescent="0.3">
      <c r="A130" s="9">
        <v>140</v>
      </c>
      <c r="C130" s="15">
        <v>420</v>
      </c>
      <c r="D130">
        <v>420</v>
      </c>
    </row>
    <row r="131" spans="1:4" x14ac:dyDescent="0.3">
      <c r="A131" s="9">
        <v>141</v>
      </c>
      <c r="B131" s="14">
        <v>141</v>
      </c>
      <c r="D131">
        <v>141</v>
      </c>
    </row>
    <row r="132" spans="1:4" x14ac:dyDescent="0.3">
      <c r="A132" s="9">
        <v>142</v>
      </c>
      <c r="C132" s="15">
        <v>568</v>
      </c>
      <c r="D132">
        <v>568</v>
      </c>
    </row>
    <row r="133" spans="1:4" x14ac:dyDescent="0.3">
      <c r="A133" s="9">
        <v>143</v>
      </c>
      <c r="B133" s="14">
        <v>143</v>
      </c>
      <c r="C133" s="15">
        <v>143</v>
      </c>
      <c r="D133">
        <v>286</v>
      </c>
    </row>
    <row r="134" spans="1:4" x14ac:dyDescent="0.3">
      <c r="A134" s="9">
        <v>144</v>
      </c>
      <c r="C134" s="15">
        <v>576</v>
      </c>
      <c r="D134">
        <v>576</v>
      </c>
    </row>
    <row r="135" spans="1:4" x14ac:dyDescent="0.3">
      <c r="A135" s="9">
        <v>146</v>
      </c>
      <c r="C135" s="15">
        <v>146</v>
      </c>
      <c r="D135">
        <v>146</v>
      </c>
    </row>
    <row r="136" spans="1:4" x14ac:dyDescent="0.3">
      <c r="A136" s="9">
        <v>147</v>
      </c>
      <c r="B136" s="14">
        <v>147</v>
      </c>
      <c r="C136" s="15">
        <v>441</v>
      </c>
      <c r="D136">
        <v>588</v>
      </c>
    </row>
    <row r="137" spans="1:4" x14ac:dyDescent="0.3">
      <c r="A137" s="9">
        <v>148</v>
      </c>
      <c r="C137" s="15">
        <v>296</v>
      </c>
      <c r="D137">
        <v>296</v>
      </c>
    </row>
    <row r="138" spans="1:4" x14ac:dyDescent="0.3">
      <c r="A138" s="9">
        <v>149</v>
      </c>
      <c r="C138" s="15">
        <v>298</v>
      </c>
      <c r="D138">
        <v>298</v>
      </c>
    </row>
    <row r="139" spans="1:4" x14ac:dyDescent="0.3">
      <c r="A139" s="9">
        <v>150</v>
      </c>
      <c r="C139" s="15">
        <v>300</v>
      </c>
      <c r="D139">
        <v>300</v>
      </c>
    </row>
    <row r="140" spans="1:4" x14ac:dyDescent="0.3">
      <c r="A140" s="9">
        <v>151</v>
      </c>
      <c r="B140" s="14">
        <v>151</v>
      </c>
      <c r="D140">
        <v>151</v>
      </c>
    </row>
    <row r="141" spans="1:4" x14ac:dyDescent="0.3">
      <c r="A141" s="9">
        <v>154</v>
      </c>
      <c r="B141" s="14">
        <v>154</v>
      </c>
      <c r="C141" s="15">
        <v>616</v>
      </c>
      <c r="D141">
        <v>770</v>
      </c>
    </row>
    <row r="142" spans="1:4" x14ac:dyDescent="0.3">
      <c r="A142" s="9">
        <v>155</v>
      </c>
      <c r="C142" s="15">
        <v>620</v>
      </c>
      <c r="D142">
        <v>620</v>
      </c>
    </row>
    <row r="143" spans="1:4" x14ac:dyDescent="0.3">
      <c r="A143" s="9">
        <v>156</v>
      </c>
      <c r="B143" s="14">
        <v>156</v>
      </c>
      <c r="C143" s="15">
        <v>312</v>
      </c>
      <c r="D143">
        <v>468</v>
      </c>
    </row>
    <row r="144" spans="1:4" x14ac:dyDescent="0.3">
      <c r="A144" s="9">
        <v>157</v>
      </c>
      <c r="B144" s="14">
        <v>157</v>
      </c>
      <c r="C144" s="15">
        <v>785</v>
      </c>
      <c r="D144">
        <v>942</v>
      </c>
    </row>
    <row r="145" spans="1:4" x14ac:dyDescent="0.3">
      <c r="A145" s="9">
        <v>158</v>
      </c>
      <c r="C145" s="15">
        <v>316</v>
      </c>
      <c r="D145">
        <v>316</v>
      </c>
    </row>
    <row r="146" spans="1:4" x14ac:dyDescent="0.3">
      <c r="A146" s="9">
        <v>159</v>
      </c>
      <c r="C146" s="15">
        <v>477</v>
      </c>
      <c r="D146">
        <v>477</v>
      </c>
    </row>
    <row r="147" spans="1:4" x14ac:dyDescent="0.3">
      <c r="A147" s="9">
        <v>160</v>
      </c>
      <c r="C147" s="15">
        <v>320</v>
      </c>
      <c r="D147">
        <v>320</v>
      </c>
    </row>
    <row r="148" spans="1:4" x14ac:dyDescent="0.3">
      <c r="A148" s="9">
        <v>161</v>
      </c>
      <c r="C148" s="15">
        <v>161</v>
      </c>
      <c r="D148">
        <v>161</v>
      </c>
    </row>
    <row r="149" spans="1:4" x14ac:dyDescent="0.3">
      <c r="A149" s="9">
        <v>162</v>
      </c>
      <c r="B149" s="14">
        <v>162</v>
      </c>
      <c r="D149">
        <v>162</v>
      </c>
    </row>
    <row r="150" spans="1:4" x14ac:dyDescent="0.3">
      <c r="A150" s="9">
        <v>163</v>
      </c>
      <c r="C150" s="15">
        <v>326</v>
      </c>
      <c r="D150">
        <v>326</v>
      </c>
    </row>
    <row r="151" spans="1:4" x14ac:dyDescent="0.3">
      <c r="A151" s="9">
        <v>164</v>
      </c>
      <c r="C151" s="15">
        <v>820</v>
      </c>
      <c r="D151">
        <v>820</v>
      </c>
    </row>
    <row r="152" spans="1:4" x14ac:dyDescent="0.3">
      <c r="A152" s="9">
        <v>165</v>
      </c>
      <c r="C152" s="15">
        <v>660</v>
      </c>
      <c r="D152">
        <v>660</v>
      </c>
    </row>
    <row r="153" spans="1:4" x14ac:dyDescent="0.3">
      <c r="A153" s="9">
        <v>166</v>
      </c>
      <c r="C153" s="15">
        <v>166</v>
      </c>
      <c r="D153">
        <v>166</v>
      </c>
    </row>
    <row r="154" spans="1:4" x14ac:dyDescent="0.3">
      <c r="A154" s="9">
        <v>168</v>
      </c>
      <c r="B154" s="14">
        <v>168</v>
      </c>
      <c r="C154" s="15">
        <v>336</v>
      </c>
      <c r="D154">
        <v>504</v>
      </c>
    </row>
    <row r="155" spans="1:4" x14ac:dyDescent="0.3">
      <c r="A155" s="9">
        <v>169</v>
      </c>
      <c r="C155" s="15">
        <v>169</v>
      </c>
      <c r="D155">
        <v>169</v>
      </c>
    </row>
    <row r="156" spans="1:4" x14ac:dyDescent="0.3">
      <c r="A156" s="9">
        <v>170</v>
      </c>
      <c r="C156" s="15">
        <v>510</v>
      </c>
      <c r="D156">
        <v>510</v>
      </c>
    </row>
    <row r="157" spans="1:4" x14ac:dyDescent="0.3">
      <c r="A157" s="9">
        <v>172</v>
      </c>
      <c r="C157" s="15">
        <v>172</v>
      </c>
      <c r="D157">
        <v>172</v>
      </c>
    </row>
    <row r="158" spans="1:4" x14ac:dyDescent="0.3">
      <c r="A158" s="9">
        <v>173</v>
      </c>
      <c r="C158" s="15">
        <v>173</v>
      </c>
      <c r="D158">
        <v>173</v>
      </c>
    </row>
    <row r="159" spans="1:4" x14ac:dyDescent="0.3">
      <c r="A159" s="9">
        <v>174</v>
      </c>
      <c r="C159" s="15">
        <v>348</v>
      </c>
      <c r="D159">
        <v>348</v>
      </c>
    </row>
    <row r="160" spans="1:4" x14ac:dyDescent="0.3">
      <c r="A160" s="9">
        <v>175</v>
      </c>
      <c r="C160" s="15">
        <v>175</v>
      </c>
      <c r="D160">
        <v>175</v>
      </c>
    </row>
    <row r="161" spans="1:4" x14ac:dyDescent="0.3">
      <c r="A161" s="9">
        <v>176</v>
      </c>
      <c r="C161" s="15">
        <v>176</v>
      </c>
      <c r="D161">
        <v>176</v>
      </c>
    </row>
    <row r="162" spans="1:4" x14ac:dyDescent="0.3">
      <c r="A162" s="9">
        <v>179</v>
      </c>
      <c r="C162" s="15">
        <v>179</v>
      </c>
      <c r="D162">
        <v>179</v>
      </c>
    </row>
    <row r="163" spans="1:4" x14ac:dyDescent="0.3">
      <c r="A163" s="9">
        <v>180</v>
      </c>
      <c r="B163" s="14">
        <v>180</v>
      </c>
      <c r="C163" s="15">
        <v>720</v>
      </c>
      <c r="D163">
        <v>900</v>
      </c>
    </row>
    <row r="164" spans="1:4" x14ac:dyDescent="0.3">
      <c r="A164" s="9">
        <v>181</v>
      </c>
      <c r="B164" s="14">
        <v>181</v>
      </c>
      <c r="C164" s="15">
        <v>362</v>
      </c>
      <c r="D164">
        <v>543</v>
      </c>
    </row>
    <row r="165" spans="1:4" x14ac:dyDescent="0.3">
      <c r="A165" s="9">
        <v>182</v>
      </c>
      <c r="C165" s="15">
        <v>182</v>
      </c>
      <c r="D165">
        <v>182</v>
      </c>
    </row>
    <row r="166" spans="1:4" x14ac:dyDescent="0.3">
      <c r="A166" s="9">
        <v>183</v>
      </c>
      <c r="B166" s="14">
        <v>183</v>
      </c>
      <c r="C166" s="15">
        <v>366</v>
      </c>
      <c r="D166">
        <v>549</v>
      </c>
    </row>
    <row r="167" spans="1:4" x14ac:dyDescent="0.3">
      <c r="A167" s="9">
        <v>184</v>
      </c>
      <c r="C167" s="15">
        <v>184</v>
      </c>
      <c r="D167">
        <v>184</v>
      </c>
    </row>
    <row r="168" spans="1:4" x14ac:dyDescent="0.3">
      <c r="A168" s="9">
        <v>185</v>
      </c>
      <c r="C168" s="15">
        <v>185</v>
      </c>
      <c r="D168">
        <v>185</v>
      </c>
    </row>
    <row r="169" spans="1:4" x14ac:dyDescent="0.3">
      <c r="A169" s="9">
        <v>186</v>
      </c>
      <c r="B169" s="14">
        <v>186</v>
      </c>
      <c r="C169" s="15">
        <v>930</v>
      </c>
      <c r="D169">
        <v>1116</v>
      </c>
    </row>
    <row r="170" spans="1:4" x14ac:dyDescent="0.3">
      <c r="A170" s="9">
        <v>187</v>
      </c>
      <c r="C170" s="15">
        <v>187</v>
      </c>
      <c r="D170">
        <v>187</v>
      </c>
    </row>
    <row r="171" spans="1:4" x14ac:dyDescent="0.3">
      <c r="A171" s="9">
        <v>189</v>
      </c>
      <c r="C171" s="15">
        <v>378</v>
      </c>
      <c r="D171">
        <v>378</v>
      </c>
    </row>
    <row r="172" spans="1:4" x14ac:dyDescent="0.3">
      <c r="A172" s="9">
        <v>190</v>
      </c>
      <c r="C172" s="15">
        <v>380</v>
      </c>
      <c r="D172">
        <v>380</v>
      </c>
    </row>
    <row r="173" spans="1:4" x14ac:dyDescent="0.3">
      <c r="A173" s="9">
        <v>191</v>
      </c>
      <c r="B173" s="14">
        <v>382</v>
      </c>
      <c r="C173" s="15">
        <v>573</v>
      </c>
      <c r="D173">
        <v>955</v>
      </c>
    </row>
    <row r="174" spans="1:4" x14ac:dyDescent="0.3">
      <c r="A174" s="9">
        <v>192</v>
      </c>
      <c r="C174" s="15">
        <v>384</v>
      </c>
      <c r="D174">
        <v>384</v>
      </c>
    </row>
    <row r="175" spans="1:4" x14ac:dyDescent="0.3">
      <c r="A175" s="9">
        <v>193</v>
      </c>
      <c r="C175" s="15">
        <v>193</v>
      </c>
      <c r="D175">
        <v>193</v>
      </c>
    </row>
    <row r="176" spans="1:4" x14ac:dyDescent="0.3">
      <c r="A176" s="9">
        <v>194</v>
      </c>
      <c r="C176" s="15">
        <v>776</v>
      </c>
      <c r="D176">
        <v>776</v>
      </c>
    </row>
    <row r="177" spans="1:4" x14ac:dyDescent="0.3">
      <c r="A177" s="9">
        <v>195</v>
      </c>
      <c r="C177" s="15">
        <v>390</v>
      </c>
      <c r="D177">
        <v>390</v>
      </c>
    </row>
    <row r="178" spans="1:4" x14ac:dyDescent="0.3">
      <c r="A178" s="9">
        <v>196</v>
      </c>
      <c r="C178" s="15">
        <v>196</v>
      </c>
      <c r="D178">
        <v>196</v>
      </c>
    </row>
    <row r="179" spans="1:4" x14ac:dyDescent="0.3">
      <c r="A179" s="9">
        <v>198</v>
      </c>
      <c r="C179" s="15">
        <v>594</v>
      </c>
      <c r="D179">
        <v>594</v>
      </c>
    </row>
    <row r="180" spans="1:4" x14ac:dyDescent="0.3">
      <c r="A180" s="9">
        <v>199</v>
      </c>
      <c r="C180" s="15">
        <v>597</v>
      </c>
      <c r="D180">
        <v>597</v>
      </c>
    </row>
    <row r="181" spans="1:4" x14ac:dyDescent="0.3">
      <c r="A181" s="9">
        <v>200</v>
      </c>
      <c r="B181" s="14">
        <v>200</v>
      </c>
      <c r="D181">
        <v>200</v>
      </c>
    </row>
    <row r="182" spans="1:4" x14ac:dyDescent="0.3">
      <c r="A182" s="9">
        <v>201</v>
      </c>
      <c r="C182" s="15">
        <v>201</v>
      </c>
      <c r="D182">
        <v>201</v>
      </c>
    </row>
    <row r="183" spans="1:4" x14ac:dyDescent="0.3">
      <c r="A183" s="9">
        <v>202</v>
      </c>
      <c r="C183" s="15">
        <v>404</v>
      </c>
      <c r="D183">
        <v>404</v>
      </c>
    </row>
    <row r="184" spans="1:4" x14ac:dyDescent="0.3">
      <c r="A184" s="9">
        <v>203</v>
      </c>
      <c r="C184" s="15">
        <v>406</v>
      </c>
      <c r="D184">
        <v>406</v>
      </c>
    </row>
    <row r="185" spans="1:4" x14ac:dyDescent="0.3">
      <c r="A185" s="9">
        <v>205</v>
      </c>
      <c r="C185" s="15">
        <v>205</v>
      </c>
      <c r="D185">
        <v>205</v>
      </c>
    </row>
    <row r="186" spans="1:4" x14ac:dyDescent="0.3">
      <c r="A186" s="9">
        <v>206</v>
      </c>
      <c r="C186" s="15">
        <v>206</v>
      </c>
      <c r="D186">
        <v>206</v>
      </c>
    </row>
    <row r="187" spans="1:4" x14ac:dyDescent="0.3">
      <c r="A187" s="9">
        <v>207</v>
      </c>
      <c r="C187" s="15">
        <v>414</v>
      </c>
      <c r="D187">
        <v>414</v>
      </c>
    </row>
    <row r="188" spans="1:4" x14ac:dyDescent="0.3">
      <c r="A188" s="9">
        <v>209</v>
      </c>
      <c r="C188" s="15">
        <v>209</v>
      </c>
      <c r="D188">
        <v>209</v>
      </c>
    </row>
    <row r="189" spans="1:4" x14ac:dyDescent="0.3">
      <c r="A189" s="9">
        <v>210</v>
      </c>
      <c r="B189" s="14">
        <v>420</v>
      </c>
      <c r="C189" s="15">
        <v>210</v>
      </c>
      <c r="D189">
        <v>630</v>
      </c>
    </row>
    <row r="190" spans="1:4" x14ac:dyDescent="0.3">
      <c r="A190" s="9">
        <v>211</v>
      </c>
      <c r="C190" s="15">
        <v>422</v>
      </c>
      <c r="D190">
        <v>422</v>
      </c>
    </row>
    <row r="191" spans="1:4" x14ac:dyDescent="0.3">
      <c r="A191" s="9">
        <v>214</v>
      </c>
      <c r="C191" s="15">
        <v>214</v>
      </c>
      <c r="D191">
        <v>214</v>
      </c>
    </row>
    <row r="192" spans="1:4" x14ac:dyDescent="0.3">
      <c r="A192" s="9">
        <v>216</v>
      </c>
      <c r="C192" s="15">
        <v>216</v>
      </c>
      <c r="D192">
        <v>216</v>
      </c>
    </row>
    <row r="193" spans="1:4" x14ac:dyDescent="0.3">
      <c r="A193" s="9">
        <v>217</v>
      </c>
      <c r="C193" s="15">
        <v>217</v>
      </c>
      <c r="D193">
        <v>217</v>
      </c>
    </row>
    <row r="194" spans="1:4" x14ac:dyDescent="0.3">
      <c r="A194" s="9">
        <v>218</v>
      </c>
      <c r="C194" s="15">
        <v>436</v>
      </c>
      <c r="D194">
        <v>436</v>
      </c>
    </row>
    <row r="195" spans="1:4" x14ac:dyDescent="0.3">
      <c r="A195" s="9">
        <v>219</v>
      </c>
      <c r="C195" s="15">
        <v>219</v>
      </c>
      <c r="D195">
        <v>219</v>
      </c>
    </row>
    <row r="196" spans="1:4" x14ac:dyDescent="0.3">
      <c r="A196" s="9">
        <v>220</v>
      </c>
      <c r="C196" s="15">
        <v>440</v>
      </c>
      <c r="D196">
        <v>440</v>
      </c>
    </row>
    <row r="197" spans="1:4" x14ac:dyDescent="0.3">
      <c r="A197" s="9">
        <v>221</v>
      </c>
      <c r="C197" s="15">
        <v>442</v>
      </c>
      <c r="D197">
        <v>442</v>
      </c>
    </row>
    <row r="198" spans="1:4" x14ac:dyDescent="0.3">
      <c r="A198" s="9">
        <v>222</v>
      </c>
      <c r="C198" s="15">
        <v>444</v>
      </c>
      <c r="D198">
        <v>444</v>
      </c>
    </row>
    <row r="199" spans="1:4" x14ac:dyDescent="0.3">
      <c r="A199" s="9">
        <v>223</v>
      </c>
      <c r="C199" s="15">
        <v>223</v>
      </c>
      <c r="D199">
        <v>223</v>
      </c>
    </row>
    <row r="200" spans="1:4" x14ac:dyDescent="0.3">
      <c r="A200" s="9">
        <v>225</v>
      </c>
      <c r="B200" s="14">
        <v>225</v>
      </c>
      <c r="C200" s="15">
        <v>225</v>
      </c>
      <c r="D200">
        <v>450</v>
      </c>
    </row>
    <row r="201" spans="1:4" x14ac:dyDescent="0.3">
      <c r="A201" s="9">
        <v>226</v>
      </c>
      <c r="B201" s="14">
        <v>226</v>
      </c>
      <c r="C201" s="15">
        <v>452</v>
      </c>
      <c r="D201">
        <v>678</v>
      </c>
    </row>
    <row r="202" spans="1:4" x14ac:dyDescent="0.3">
      <c r="A202" s="9">
        <v>227</v>
      </c>
      <c r="C202" s="15">
        <v>227</v>
      </c>
      <c r="D202">
        <v>227</v>
      </c>
    </row>
    <row r="203" spans="1:4" x14ac:dyDescent="0.3">
      <c r="A203" s="9">
        <v>233</v>
      </c>
      <c r="C203" s="15">
        <v>233</v>
      </c>
      <c r="D203">
        <v>233</v>
      </c>
    </row>
    <row r="204" spans="1:4" x14ac:dyDescent="0.3">
      <c r="A204" s="9">
        <v>234</v>
      </c>
      <c r="C204" s="15">
        <v>234</v>
      </c>
      <c r="D204">
        <v>234</v>
      </c>
    </row>
    <row r="205" spans="1:4" x14ac:dyDescent="0.3">
      <c r="A205" s="9">
        <v>235</v>
      </c>
      <c r="C205" s="15">
        <v>235</v>
      </c>
      <c r="D205">
        <v>235</v>
      </c>
    </row>
    <row r="206" spans="1:4" x14ac:dyDescent="0.3">
      <c r="A206" s="9">
        <v>236</v>
      </c>
      <c r="C206" s="15">
        <v>472</v>
      </c>
      <c r="D206">
        <v>472</v>
      </c>
    </row>
    <row r="207" spans="1:4" x14ac:dyDescent="0.3">
      <c r="A207" s="9">
        <v>237</v>
      </c>
      <c r="C207" s="15">
        <v>237</v>
      </c>
      <c r="D207">
        <v>237</v>
      </c>
    </row>
    <row r="208" spans="1:4" x14ac:dyDescent="0.3">
      <c r="A208" s="9">
        <v>238</v>
      </c>
      <c r="C208" s="15">
        <v>476</v>
      </c>
      <c r="D208">
        <v>476</v>
      </c>
    </row>
    <row r="209" spans="1:4" x14ac:dyDescent="0.3">
      <c r="A209" s="9">
        <v>239</v>
      </c>
      <c r="C209" s="15">
        <v>239</v>
      </c>
      <c r="D209">
        <v>239</v>
      </c>
    </row>
    <row r="210" spans="1:4" x14ac:dyDescent="0.3">
      <c r="A210" s="9">
        <v>241</v>
      </c>
      <c r="C210" s="15">
        <v>241</v>
      </c>
      <c r="D210">
        <v>241</v>
      </c>
    </row>
    <row r="211" spans="1:4" x14ac:dyDescent="0.3">
      <c r="A211" s="9">
        <v>243</v>
      </c>
      <c r="B211" s="14">
        <v>486</v>
      </c>
      <c r="D211">
        <v>486</v>
      </c>
    </row>
    <row r="212" spans="1:4" x14ac:dyDescent="0.3">
      <c r="A212" s="9">
        <v>244</v>
      </c>
      <c r="C212" s="15">
        <v>488</v>
      </c>
      <c r="D212">
        <v>488</v>
      </c>
    </row>
    <row r="213" spans="1:4" x14ac:dyDescent="0.3">
      <c r="A213" s="9">
        <v>245</v>
      </c>
      <c r="B213" s="14">
        <v>490</v>
      </c>
      <c r="C213" s="15">
        <v>245</v>
      </c>
      <c r="D213">
        <v>735</v>
      </c>
    </row>
    <row r="214" spans="1:4" x14ac:dyDescent="0.3">
      <c r="A214" s="9">
        <v>246</v>
      </c>
      <c r="C214" s="15">
        <v>492</v>
      </c>
      <c r="D214">
        <v>492</v>
      </c>
    </row>
    <row r="215" spans="1:4" x14ac:dyDescent="0.3">
      <c r="A215" s="9">
        <v>247</v>
      </c>
      <c r="C215" s="15">
        <v>494</v>
      </c>
      <c r="D215">
        <v>494</v>
      </c>
    </row>
    <row r="216" spans="1:4" x14ac:dyDescent="0.3">
      <c r="A216" s="9">
        <v>248</v>
      </c>
      <c r="B216" s="14">
        <v>248</v>
      </c>
      <c r="D216">
        <v>248</v>
      </c>
    </row>
    <row r="217" spans="1:4" x14ac:dyDescent="0.3">
      <c r="A217" s="9">
        <v>249</v>
      </c>
      <c r="C217" s="15">
        <v>498</v>
      </c>
      <c r="D217">
        <v>498</v>
      </c>
    </row>
    <row r="218" spans="1:4" x14ac:dyDescent="0.3">
      <c r="A218" s="9">
        <v>250</v>
      </c>
      <c r="C218" s="15">
        <v>250</v>
      </c>
      <c r="D218">
        <v>250</v>
      </c>
    </row>
    <row r="219" spans="1:4" x14ac:dyDescent="0.3">
      <c r="A219" s="9">
        <v>252</v>
      </c>
      <c r="B219" s="14">
        <v>252</v>
      </c>
      <c r="C219" s="15">
        <v>252</v>
      </c>
      <c r="D219">
        <v>504</v>
      </c>
    </row>
    <row r="220" spans="1:4" x14ac:dyDescent="0.3">
      <c r="A220" s="9">
        <v>253</v>
      </c>
      <c r="B220" s="14">
        <v>253</v>
      </c>
      <c r="C220" s="15">
        <v>253</v>
      </c>
      <c r="D220">
        <v>506</v>
      </c>
    </row>
    <row r="221" spans="1:4" x14ac:dyDescent="0.3">
      <c r="A221" s="9">
        <v>254</v>
      </c>
      <c r="C221" s="15">
        <v>254</v>
      </c>
      <c r="D221">
        <v>254</v>
      </c>
    </row>
    <row r="222" spans="1:4" x14ac:dyDescent="0.3">
      <c r="A222" s="9">
        <v>255</v>
      </c>
      <c r="C222" s="15">
        <v>255</v>
      </c>
      <c r="D222">
        <v>255</v>
      </c>
    </row>
    <row r="223" spans="1:4" x14ac:dyDescent="0.3">
      <c r="A223" s="9">
        <v>257</v>
      </c>
      <c r="B223" s="14">
        <v>257</v>
      </c>
      <c r="D223">
        <v>257</v>
      </c>
    </row>
    <row r="224" spans="1:4" x14ac:dyDescent="0.3">
      <c r="A224" s="9">
        <v>261</v>
      </c>
      <c r="C224" s="15">
        <v>522</v>
      </c>
      <c r="D224">
        <v>522</v>
      </c>
    </row>
    <row r="225" spans="1:4" x14ac:dyDescent="0.3">
      <c r="A225" s="9">
        <v>263</v>
      </c>
      <c r="B225" s="14">
        <v>263</v>
      </c>
      <c r="D225">
        <v>263</v>
      </c>
    </row>
    <row r="226" spans="1:4" x14ac:dyDescent="0.3">
      <c r="A226" s="9">
        <v>264</v>
      </c>
      <c r="C226" s="15">
        <v>264</v>
      </c>
      <c r="D226">
        <v>264</v>
      </c>
    </row>
    <row r="227" spans="1:4" x14ac:dyDescent="0.3">
      <c r="A227" s="9">
        <v>266</v>
      </c>
      <c r="C227" s="15">
        <v>266</v>
      </c>
      <c r="D227">
        <v>266</v>
      </c>
    </row>
    <row r="228" spans="1:4" x14ac:dyDescent="0.3">
      <c r="A228" s="9">
        <v>268</v>
      </c>
      <c r="C228" s="15">
        <v>268</v>
      </c>
      <c r="D228">
        <v>268</v>
      </c>
    </row>
    <row r="229" spans="1:4" x14ac:dyDescent="0.3">
      <c r="A229" s="9">
        <v>269</v>
      </c>
      <c r="C229" s="15">
        <v>269</v>
      </c>
      <c r="D229">
        <v>269</v>
      </c>
    </row>
    <row r="230" spans="1:4" x14ac:dyDescent="0.3">
      <c r="A230" s="9">
        <v>270</v>
      </c>
      <c r="C230" s="15">
        <v>270</v>
      </c>
      <c r="D230">
        <v>270</v>
      </c>
    </row>
    <row r="231" spans="1:4" x14ac:dyDescent="0.3">
      <c r="A231" s="9">
        <v>272</v>
      </c>
      <c r="C231" s="15">
        <v>272</v>
      </c>
      <c r="D231">
        <v>272</v>
      </c>
    </row>
    <row r="232" spans="1:4" x14ac:dyDescent="0.3">
      <c r="A232" s="9">
        <v>275</v>
      </c>
      <c r="C232" s="15">
        <v>275</v>
      </c>
      <c r="D232">
        <v>275</v>
      </c>
    </row>
    <row r="233" spans="1:4" x14ac:dyDescent="0.3">
      <c r="A233" s="9">
        <v>279</v>
      </c>
      <c r="C233" s="15">
        <v>279</v>
      </c>
      <c r="D233">
        <v>279</v>
      </c>
    </row>
    <row r="234" spans="1:4" x14ac:dyDescent="0.3">
      <c r="A234" s="9">
        <v>280</v>
      </c>
      <c r="C234" s="15">
        <v>280</v>
      </c>
      <c r="D234">
        <v>280</v>
      </c>
    </row>
    <row r="235" spans="1:4" x14ac:dyDescent="0.3">
      <c r="A235" s="9">
        <v>282</v>
      </c>
      <c r="C235" s="15">
        <v>282</v>
      </c>
      <c r="D235">
        <v>282</v>
      </c>
    </row>
    <row r="236" spans="1:4" x14ac:dyDescent="0.3">
      <c r="A236" s="9">
        <v>288</v>
      </c>
      <c r="C236" s="15">
        <v>288</v>
      </c>
      <c r="D236">
        <v>288</v>
      </c>
    </row>
    <row r="237" spans="1:4" x14ac:dyDescent="0.3">
      <c r="A237" s="9">
        <v>290</v>
      </c>
      <c r="C237" s="15">
        <v>290</v>
      </c>
      <c r="D237">
        <v>290</v>
      </c>
    </row>
    <row r="238" spans="1:4" x14ac:dyDescent="0.3">
      <c r="A238" s="9">
        <v>295</v>
      </c>
      <c r="C238" s="15">
        <v>295</v>
      </c>
      <c r="D238">
        <v>295</v>
      </c>
    </row>
    <row r="239" spans="1:4" x14ac:dyDescent="0.3">
      <c r="A239" s="9">
        <v>296</v>
      </c>
      <c r="B239" s="14">
        <v>296</v>
      </c>
      <c r="C239" s="15">
        <v>296</v>
      </c>
      <c r="D239">
        <v>592</v>
      </c>
    </row>
    <row r="240" spans="1:4" x14ac:dyDescent="0.3">
      <c r="A240" s="9">
        <v>297</v>
      </c>
      <c r="C240" s="15">
        <v>297</v>
      </c>
      <c r="D240">
        <v>297</v>
      </c>
    </row>
    <row r="241" spans="1:4" x14ac:dyDescent="0.3">
      <c r="A241" s="9">
        <v>299</v>
      </c>
      <c r="C241" s="15">
        <v>299</v>
      </c>
      <c r="D241">
        <v>299</v>
      </c>
    </row>
    <row r="242" spans="1:4" x14ac:dyDescent="0.3">
      <c r="A242" s="9">
        <v>300</v>
      </c>
      <c r="C242" s="15">
        <v>600</v>
      </c>
      <c r="D242">
        <v>600</v>
      </c>
    </row>
    <row r="243" spans="1:4" x14ac:dyDescent="0.3">
      <c r="A243" s="9">
        <v>303</v>
      </c>
      <c r="C243" s="15">
        <v>303</v>
      </c>
      <c r="D243">
        <v>303</v>
      </c>
    </row>
    <row r="244" spans="1:4" x14ac:dyDescent="0.3">
      <c r="A244" s="9">
        <v>307</v>
      </c>
      <c r="C244" s="15">
        <v>614</v>
      </c>
      <c r="D244">
        <v>614</v>
      </c>
    </row>
    <row r="245" spans="1:4" x14ac:dyDescent="0.3">
      <c r="A245" s="9">
        <v>316</v>
      </c>
      <c r="C245" s="15">
        <v>316</v>
      </c>
      <c r="D245">
        <v>316</v>
      </c>
    </row>
    <row r="246" spans="1:4" x14ac:dyDescent="0.3">
      <c r="A246" s="9">
        <v>323</v>
      </c>
      <c r="C246" s="15">
        <v>323</v>
      </c>
      <c r="D246">
        <v>323</v>
      </c>
    </row>
    <row r="247" spans="1:4" x14ac:dyDescent="0.3">
      <c r="A247" s="9">
        <v>326</v>
      </c>
      <c r="B247" s="14">
        <v>326</v>
      </c>
      <c r="D247">
        <v>326</v>
      </c>
    </row>
    <row r="248" spans="1:4" x14ac:dyDescent="0.3">
      <c r="A248" s="9">
        <v>328</v>
      </c>
      <c r="B248" s="14">
        <v>328</v>
      </c>
      <c r="D248">
        <v>328</v>
      </c>
    </row>
    <row r="249" spans="1:4" x14ac:dyDescent="0.3">
      <c r="A249" s="9">
        <v>329</v>
      </c>
      <c r="C249" s="15">
        <v>329</v>
      </c>
      <c r="D249">
        <v>329</v>
      </c>
    </row>
    <row r="250" spans="1:4" x14ac:dyDescent="0.3">
      <c r="A250" s="9">
        <v>330</v>
      </c>
      <c r="C250" s="15">
        <v>330</v>
      </c>
      <c r="D250">
        <v>330</v>
      </c>
    </row>
    <row r="251" spans="1:4" x14ac:dyDescent="0.3">
      <c r="A251" s="9">
        <v>331</v>
      </c>
      <c r="B251" s="14">
        <v>331</v>
      </c>
      <c r="C251" s="15">
        <v>331</v>
      </c>
      <c r="D251">
        <v>662</v>
      </c>
    </row>
    <row r="252" spans="1:4" x14ac:dyDescent="0.3">
      <c r="A252" s="9">
        <v>336</v>
      </c>
      <c r="C252" s="15">
        <v>336</v>
      </c>
      <c r="D252">
        <v>336</v>
      </c>
    </row>
    <row r="253" spans="1:4" x14ac:dyDescent="0.3">
      <c r="A253" s="9">
        <v>337</v>
      </c>
      <c r="C253" s="15">
        <v>337</v>
      </c>
      <c r="D253">
        <v>337</v>
      </c>
    </row>
    <row r="254" spans="1:4" x14ac:dyDescent="0.3">
      <c r="A254" s="9">
        <v>340</v>
      </c>
      <c r="C254" s="15">
        <v>340</v>
      </c>
      <c r="D254">
        <v>340</v>
      </c>
    </row>
    <row r="255" spans="1:4" x14ac:dyDescent="0.3">
      <c r="A255" s="9">
        <v>347</v>
      </c>
      <c r="B255" s="14">
        <v>347</v>
      </c>
      <c r="D255">
        <v>347</v>
      </c>
    </row>
    <row r="256" spans="1:4" x14ac:dyDescent="0.3">
      <c r="A256" s="9">
        <v>355</v>
      </c>
      <c r="B256" s="14">
        <v>355</v>
      </c>
      <c r="D256">
        <v>355</v>
      </c>
    </row>
    <row r="257" spans="1:4" x14ac:dyDescent="0.3">
      <c r="A257" s="9">
        <v>361</v>
      </c>
      <c r="C257" s="15">
        <v>361</v>
      </c>
      <c r="D257">
        <v>361</v>
      </c>
    </row>
    <row r="258" spans="1:4" x14ac:dyDescent="0.3">
      <c r="A258" s="9">
        <v>362</v>
      </c>
      <c r="B258" s="14">
        <v>362</v>
      </c>
      <c r="D258">
        <v>362</v>
      </c>
    </row>
    <row r="259" spans="1:4" x14ac:dyDescent="0.3">
      <c r="A259" s="9">
        <v>363</v>
      </c>
      <c r="C259" s="15">
        <v>363</v>
      </c>
      <c r="D259">
        <v>363</v>
      </c>
    </row>
    <row r="260" spans="1:4" x14ac:dyDescent="0.3">
      <c r="A260" s="9">
        <v>366</v>
      </c>
      <c r="C260" s="15">
        <v>366</v>
      </c>
      <c r="D260">
        <v>366</v>
      </c>
    </row>
    <row r="261" spans="1:4" x14ac:dyDescent="0.3">
      <c r="A261" s="9">
        <v>369</v>
      </c>
      <c r="C261" s="15">
        <v>369</v>
      </c>
      <c r="D261">
        <v>369</v>
      </c>
    </row>
    <row r="262" spans="1:4" x14ac:dyDescent="0.3">
      <c r="A262" s="9">
        <v>374</v>
      </c>
      <c r="B262" s="14">
        <v>374</v>
      </c>
      <c r="C262" s="15">
        <v>374</v>
      </c>
      <c r="D262">
        <v>748</v>
      </c>
    </row>
    <row r="263" spans="1:4" x14ac:dyDescent="0.3">
      <c r="A263" s="9">
        <v>375</v>
      </c>
      <c r="C263" s="15">
        <v>375</v>
      </c>
      <c r="D263">
        <v>375</v>
      </c>
    </row>
    <row r="264" spans="1:4" x14ac:dyDescent="0.3">
      <c r="A264" s="9">
        <v>381</v>
      </c>
      <c r="C264" s="15">
        <v>762</v>
      </c>
      <c r="D264">
        <v>762</v>
      </c>
    </row>
    <row r="265" spans="1:4" x14ac:dyDescent="0.3">
      <c r="A265" s="9">
        <v>393</v>
      </c>
      <c r="B265" s="14">
        <v>393</v>
      </c>
      <c r="C265" s="15">
        <v>393</v>
      </c>
      <c r="D265">
        <v>786</v>
      </c>
    </row>
    <row r="266" spans="1:4" x14ac:dyDescent="0.3">
      <c r="A266" s="9">
        <v>395</v>
      </c>
      <c r="B266" s="14">
        <v>395</v>
      </c>
      <c r="D266">
        <v>395</v>
      </c>
    </row>
    <row r="267" spans="1:4" x14ac:dyDescent="0.3">
      <c r="A267" s="9">
        <v>397</v>
      </c>
      <c r="C267" s="15">
        <v>397</v>
      </c>
      <c r="D267">
        <v>397</v>
      </c>
    </row>
    <row r="268" spans="1:4" x14ac:dyDescent="0.3">
      <c r="A268" s="9">
        <v>409</v>
      </c>
      <c r="C268" s="15">
        <v>409</v>
      </c>
      <c r="D268">
        <v>409</v>
      </c>
    </row>
    <row r="269" spans="1:4" x14ac:dyDescent="0.3">
      <c r="A269" s="9">
        <v>411</v>
      </c>
      <c r="C269" s="15">
        <v>411</v>
      </c>
      <c r="D269">
        <v>411</v>
      </c>
    </row>
    <row r="270" spans="1:4" x14ac:dyDescent="0.3">
      <c r="A270" s="9">
        <v>418</v>
      </c>
      <c r="B270" s="14">
        <v>418</v>
      </c>
      <c r="D270">
        <v>418</v>
      </c>
    </row>
    <row r="271" spans="1:4" x14ac:dyDescent="0.3">
      <c r="A271" s="9">
        <v>419</v>
      </c>
      <c r="C271" s="15">
        <v>419</v>
      </c>
      <c r="D271">
        <v>419</v>
      </c>
    </row>
    <row r="272" spans="1:4" x14ac:dyDescent="0.3">
      <c r="A272" s="9">
        <v>424</v>
      </c>
      <c r="B272" s="14">
        <v>424</v>
      </c>
      <c r="D272">
        <v>424</v>
      </c>
    </row>
    <row r="273" spans="1:4" x14ac:dyDescent="0.3">
      <c r="A273" s="9">
        <v>432</v>
      </c>
      <c r="C273" s="15">
        <v>432</v>
      </c>
      <c r="D273">
        <v>432</v>
      </c>
    </row>
    <row r="274" spans="1:4" x14ac:dyDescent="0.3">
      <c r="A274" s="9">
        <v>435</v>
      </c>
      <c r="B274" s="14">
        <v>435</v>
      </c>
      <c r="D274">
        <v>435</v>
      </c>
    </row>
    <row r="275" spans="1:4" x14ac:dyDescent="0.3">
      <c r="A275" s="9">
        <v>441</v>
      </c>
      <c r="B275" s="14">
        <v>441</v>
      </c>
      <c r="D275">
        <v>441</v>
      </c>
    </row>
    <row r="276" spans="1:4" x14ac:dyDescent="0.3">
      <c r="A276" s="9">
        <v>452</v>
      </c>
      <c r="B276" s="14">
        <v>904</v>
      </c>
      <c r="C276" s="15">
        <v>452</v>
      </c>
      <c r="D276">
        <v>1356</v>
      </c>
    </row>
    <row r="277" spans="1:4" x14ac:dyDescent="0.3">
      <c r="A277" s="9">
        <v>454</v>
      </c>
      <c r="B277" s="14">
        <v>454</v>
      </c>
      <c r="C277" s="15">
        <v>454</v>
      </c>
      <c r="D277">
        <v>908</v>
      </c>
    </row>
    <row r="278" spans="1:4" x14ac:dyDescent="0.3">
      <c r="A278" s="9">
        <v>460</v>
      </c>
      <c r="C278" s="15">
        <v>460</v>
      </c>
      <c r="D278">
        <v>460</v>
      </c>
    </row>
    <row r="279" spans="1:4" x14ac:dyDescent="0.3">
      <c r="A279" s="9">
        <v>462</v>
      </c>
      <c r="C279" s="15">
        <v>462</v>
      </c>
      <c r="D279">
        <v>462</v>
      </c>
    </row>
    <row r="280" spans="1:4" x14ac:dyDescent="0.3">
      <c r="A280" s="9">
        <v>470</v>
      </c>
      <c r="C280" s="15">
        <v>470</v>
      </c>
      <c r="D280">
        <v>470</v>
      </c>
    </row>
    <row r="281" spans="1:4" x14ac:dyDescent="0.3">
      <c r="A281" s="9">
        <v>480</v>
      </c>
      <c r="C281" s="15">
        <v>480</v>
      </c>
      <c r="D281">
        <v>480</v>
      </c>
    </row>
    <row r="282" spans="1:4" x14ac:dyDescent="0.3">
      <c r="A282" s="9">
        <v>484</v>
      </c>
      <c r="C282" s="15">
        <v>484</v>
      </c>
      <c r="D282">
        <v>484</v>
      </c>
    </row>
    <row r="283" spans="1:4" x14ac:dyDescent="0.3">
      <c r="A283" s="9">
        <v>498</v>
      </c>
      <c r="C283" s="15">
        <v>498</v>
      </c>
      <c r="D283">
        <v>498</v>
      </c>
    </row>
    <row r="284" spans="1:4" x14ac:dyDescent="0.3">
      <c r="A284" s="9">
        <v>504</v>
      </c>
      <c r="B284" s="14">
        <v>504</v>
      </c>
      <c r="D284">
        <v>504</v>
      </c>
    </row>
    <row r="285" spans="1:4" x14ac:dyDescent="0.3">
      <c r="A285" s="9">
        <v>513</v>
      </c>
      <c r="B285" s="14">
        <v>513</v>
      </c>
      <c r="D285">
        <v>513</v>
      </c>
    </row>
    <row r="286" spans="1:4" x14ac:dyDescent="0.3">
      <c r="A286" s="9">
        <v>523</v>
      </c>
      <c r="B286" s="14">
        <v>523</v>
      </c>
      <c r="D286">
        <v>523</v>
      </c>
    </row>
    <row r="287" spans="1:4" x14ac:dyDescent="0.3">
      <c r="A287" s="9">
        <v>524</v>
      </c>
      <c r="C287" s="15">
        <v>524</v>
      </c>
      <c r="D287">
        <v>524</v>
      </c>
    </row>
    <row r="288" spans="1:4" x14ac:dyDescent="0.3">
      <c r="A288" s="9">
        <v>526</v>
      </c>
      <c r="B288" s="14">
        <v>526</v>
      </c>
      <c r="D288">
        <v>526</v>
      </c>
    </row>
    <row r="289" spans="1:4" x14ac:dyDescent="0.3">
      <c r="A289" s="9">
        <v>533</v>
      </c>
      <c r="C289" s="15">
        <v>533</v>
      </c>
      <c r="D289">
        <v>533</v>
      </c>
    </row>
    <row r="290" spans="1:4" x14ac:dyDescent="0.3">
      <c r="A290" s="9">
        <v>535</v>
      </c>
      <c r="B290" s="14">
        <v>535</v>
      </c>
      <c r="D290">
        <v>535</v>
      </c>
    </row>
    <row r="291" spans="1:4" x14ac:dyDescent="0.3">
      <c r="A291" s="9">
        <v>536</v>
      </c>
      <c r="C291" s="15">
        <v>536</v>
      </c>
      <c r="D291">
        <v>536</v>
      </c>
    </row>
    <row r="292" spans="1:4" x14ac:dyDescent="0.3">
      <c r="A292" s="9">
        <v>546</v>
      </c>
      <c r="C292" s="15">
        <v>546</v>
      </c>
      <c r="D292">
        <v>546</v>
      </c>
    </row>
    <row r="293" spans="1:4" x14ac:dyDescent="0.3">
      <c r="A293" s="9">
        <v>554</v>
      </c>
      <c r="B293" s="14">
        <v>554</v>
      </c>
      <c r="C293" s="15">
        <v>554</v>
      </c>
      <c r="D293">
        <v>1108</v>
      </c>
    </row>
    <row r="294" spans="1:4" x14ac:dyDescent="0.3">
      <c r="A294" s="9">
        <v>555</v>
      </c>
      <c r="C294" s="15">
        <v>555</v>
      </c>
      <c r="D294">
        <v>555</v>
      </c>
    </row>
    <row r="295" spans="1:4" x14ac:dyDescent="0.3">
      <c r="A295" s="9">
        <v>558</v>
      </c>
      <c r="B295" s="14">
        <v>1116</v>
      </c>
      <c r="D295">
        <v>1116</v>
      </c>
    </row>
    <row r="296" spans="1:4" x14ac:dyDescent="0.3">
      <c r="A296" s="9">
        <v>575</v>
      </c>
      <c r="B296" s="14">
        <v>575</v>
      </c>
      <c r="D296">
        <v>575</v>
      </c>
    </row>
    <row r="297" spans="1:4" x14ac:dyDescent="0.3">
      <c r="A297" s="9">
        <v>579</v>
      </c>
      <c r="B297" s="14">
        <v>579</v>
      </c>
      <c r="D297">
        <v>579</v>
      </c>
    </row>
    <row r="298" spans="1:4" x14ac:dyDescent="0.3">
      <c r="A298" s="9">
        <v>589</v>
      </c>
      <c r="C298" s="15">
        <v>589</v>
      </c>
      <c r="D298">
        <v>589</v>
      </c>
    </row>
    <row r="299" spans="1:4" x14ac:dyDescent="0.3">
      <c r="A299" s="9">
        <v>594</v>
      </c>
      <c r="B299" s="14">
        <v>594</v>
      </c>
      <c r="D299">
        <v>594</v>
      </c>
    </row>
    <row r="300" spans="1:4" x14ac:dyDescent="0.3">
      <c r="A300" s="9">
        <v>602</v>
      </c>
      <c r="B300" s="14">
        <v>602</v>
      </c>
      <c r="D300">
        <v>602</v>
      </c>
    </row>
    <row r="301" spans="1:4" x14ac:dyDescent="0.3">
      <c r="A301" s="9">
        <v>605</v>
      </c>
      <c r="B301" s="14">
        <v>605</v>
      </c>
      <c r="D301">
        <v>605</v>
      </c>
    </row>
    <row r="302" spans="1:4" x14ac:dyDescent="0.3">
      <c r="A302" s="9">
        <v>645</v>
      </c>
      <c r="C302" s="15">
        <v>645</v>
      </c>
      <c r="D302">
        <v>645</v>
      </c>
    </row>
    <row r="303" spans="1:4" x14ac:dyDescent="0.3">
      <c r="A303" s="9">
        <v>648</v>
      </c>
      <c r="B303" s="14">
        <v>1296</v>
      </c>
      <c r="D303">
        <v>1296</v>
      </c>
    </row>
    <row r="304" spans="1:4" x14ac:dyDescent="0.3">
      <c r="A304" s="9">
        <v>656</v>
      </c>
      <c r="B304" s="14">
        <v>656</v>
      </c>
      <c r="D304">
        <v>656</v>
      </c>
    </row>
    <row r="305" spans="1:4" x14ac:dyDescent="0.3">
      <c r="A305" s="9">
        <v>659</v>
      </c>
      <c r="C305" s="15">
        <v>659</v>
      </c>
      <c r="D305">
        <v>659</v>
      </c>
    </row>
    <row r="306" spans="1:4" x14ac:dyDescent="0.3">
      <c r="A306" s="9">
        <v>662</v>
      </c>
      <c r="B306" s="14">
        <v>662</v>
      </c>
      <c r="D306">
        <v>662</v>
      </c>
    </row>
    <row r="307" spans="1:4" x14ac:dyDescent="0.3">
      <c r="A307" s="9">
        <v>672</v>
      </c>
      <c r="B307" s="14">
        <v>672</v>
      </c>
      <c r="D307">
        <v>672</v>
      </c>
    </row>
    <row r="308" spans="1:4" x14ac:dyDescent="0.3">
      <c r="A308" s="9">
        <v>674</v>
      </c>
      <c r="B308" s="14">
        <v>674</v>
      </c>
      <c r="D308">
        <v>674</v>
      </c>
    </row>
    <row r="309" spans="1:4" x14ac:dyDescent="0.3">
      <c r="A309" s="9">
        <v>676</v>
      </c>
      <c r="B309" s="14">
        <v>676</v>
      </c>
      <c r="C309" s="15">
        <v>676</v>
      </c>
      <c r="D309">
        <v>1352</v>
      </c>
    </row>
    <row r="310" spans="1:4" x14ac:dyDescent="0.3">
      <c r="A310" s="9">
        <v>679</v>
      </c>
      <c r="B310" s="14">
        <v>1358</v>
      </c>
      <c r="D310">
        <v>1358</v>
      </c>
    </row>
    <row r="311" spans="1:4" x14ac:dyDescent="0.3">
      <c r="A311" s="9">
        <v>714</v>
      </c>
      <c r="B311" s="14">
        <v>714</v>
      </c>
      <c r="D311">
        <v>714</v>
      </c>
    </row>
    <row r="312" spans="1:4" x14ac:dyDescent="0.3">
      <c r="A312" s="9">
        <v>723</v>
      </c>
      <c r="C312" s="15">
        <v>723</v>
      </c>
      <c r="D312">
        <v>723</v>
      </c>
    </row>
    <row r="313" spans="1:4" x14ac:dyDescent="0.3">
      <c r="A313" s="9">
        <v>742</v>
      </c>
      <c r="B313" s="14">
        <v>742</v>
      </c>
      <c r="D313">
        <v>742</v>
      </c>
    </row>
    <row r="314" spans="1:4" x14ac:dyDescent="0.3">
      <c r="A314" s="9">
        <v>747</v>
      </c>
      <c r="B314" s="14">
        <v>747</v>
      </c>
      <c r="D314">
        <v>747</v>
      </c>
    </row>
    <row r="315" spans="1:4" x14ac:dyDescent="0.3">
      <c r="A315" s="9">
        <v>750</v>
      </c>
      <c r="B315" s="14">
        <v>1500</v>
      </c>
      <c r="D315">
        <v>1500</v>
      </c>
    </row>
    <row r="316" spans="1:4" x14ac:dyDescent="0.3">
      <c r="A316" s="9">
        <v>752</v>
      </c>
      <c r="B316" s="14">
        <v>752</v>
      </c>
      <c r="D316">
        <v>752</v>
      </c>
    </row>
    <row r="317" spans="1:4" x14ac:dyDescent="0.3">
      <c r="A317" s="9">
        <v>762</v>
      </c>
      <c r="C317" s="15">
        <v>762</v>
      </c>
      <c r="D317">
        <v>762</v>
      </c>
    </row>
    <row r="318" spans="1:4" x14ac:dyDescent="0.3">
      <c r="A318" s="9">
        <v>768</v>
      </c>
      <c r="C318" s="15">
        <v>768</v>
      </c>
      <c r="D318">
        <v>768</v>
      </c>
    </row>
    <row r="319" spans="1:4" x14ac:dyDescent="0.3">
      <c r="A319" s="9">
        <v>774</v>
      </c>
      <c r="B319" s="14">
        <v>774</v>
      </c>
      <c r="D319">
        <v>774</v>
      </c>
    </row>
    <row r="320" spans="1:4" x14ac:dyDescent="0.3">
      <c r="A320" s="9">
        <v>782</v>
      </c>
      <c r="B320" s="14">
        <v>782</v>
      </c>
      <c r="D320">
        <v>782</v>
      </c>
    </row>
    <row r="321" spans="1:4" x14ac:dyDescent="0.3">
      <c r="A321" s="9">
        <v>792</v>
      </c>
      <c r="B321" s="14">
        <v>792</v>
      </c>
      <c r="D321">
        <v>792</v>
      </c>
    </row>
    <row r="322" spans="1:4" x14ac:dyDescent="0.3">
      <c r="A322" s="9">
        <v>803</v>
      </c>
      <c r="B322" s="14">
        <v>803</v>
      </c>
      <c r="D322">
        <v>803</v>
      </c>
    </row>
    <row r="323" spans="1:4" x14ac:dyDescent="0.3">
      <c r="A323" s="9">
        <v>820</v>
      </c>
      <c r="C323" s="15">
        <v>820</v>
      </c>
      <c r="D323">
        <v>820</v>
      </c>
    </row>
    <row r="324" spans="1:4" x14ac:dyDescent="0.3">
      <c r="A324" s="9">
        <v>830</v>
      </c>
      <c r="B324" s="14">
        <v>1660</v>
      </c>
      <c r="D324">
        <v>1660</v>
      </c>
    </row>
    <row r="325" spans="1:4" x14ac:dyDescent="0.3">
      <c r="A325" s="9">
        <v>831</v>
      </c>
      <c r="B325" s="14">
        <v>831</v>
      </c>
      <c r="D325">
        <v>831</v>
      </c>
    </row>
    <row r="326" spans="1:4" x14ac:dyDescent="0.3">
      <c r="A326" s="9">
        <v>838</v>
      </c>
      <c r="B326" s="14">
        <v>838</v>
      </c>
      <c r="D326">
        <v>838</v>
      </c>
    </row>
    <row r="327" spans="1:4" x14ac:dyDescent="0.3">
      <c r="A327" s="9">
        <v>842</v>
      </c>
      <c r="B327" s="14">
        <v>842</v>
      </c>
      <c r="D327">
        <v>842</v>
      </c>
    </row>
    <row r="328" spans="1:4" x14ac:dyDescent="0.3">
      <c r="A328" s="9">
        <v>846</v>
      </c>
      <c r="B328" s="14">
        <v>846</v>
      </c>
      <c r="D328">
        <v>846</v>
      </c>
    </row>
    <row r="329" spans="1:4" x14ac:dyDescent="0.3">
      <c r="A329" s="9">
        <v>859</v>
      </c>
      <c r="B329" s="14">
        <v>859</v>
      </c>
      <c r="D329">
        <v>859</v>
      </c>
    </row>
    <row r="330" spans="1:4" x14ac:dyDescent="0.3">
      <c r="A330" s="9">
        <v>886</v>
      </c>
      <c r="B330" s="14">
        <v>886</v>
      </c>
      <c r="D330">
        <v>886</v>
      </c>
    </row>
    <row r="331" spans="1:4" x14ac:dyDescent="0.3">
      <c r="A331" s="9">
        <v>889</v>
      </c>
      <c r="B331" s="14">
        <v>889</v>
      </c>
      <c r="D331">
        <v>889</v>
      </c>
    </row>
    <row r="332" spans="1:4" x14ac:dyDescent="0.3">
      <c r="A332" s="9">
        <v>890</v>
      </c>
      <c r="C332" s="15">
        <v>890</v>
      </c>
      <c r="D332">
        <v>890</v>
      </c>
    </row>
    <row r="333" spans="1:4" x14ac:dyDescent="0.3">
      <c r="A333" s="9">
        <v>903</v>
      </c>
      <c r="C333" s="15">
        <v>903</v>
      </c>
      <c r="D333">
        <v>903</v>
      </c>
    </row>
    <row r="334" spans="1:4" x14ac:dyDescent="0.3">
      <c r="A334" s="9">
        <v>908</v>
      </c>
      <c r="B334" s="14">
        <v>908</v>
      </c>
      <c r="D334">
        <v>908</v>
      </c>
    </row>
    <row r="335" spans="1:4" x14ac:dyDescent="0.3">
      <c r="A335" s="9">
        <v>909</v>
      </c>
      <c r="C335" s="15">
        <v>909</v>
      </c>
      <c r="D335">
        <v>909</v>
      </c>
    </row>
    <row r="336" spans="1:4" x14ac:dyDescent="0.3">
      <c r="A336" s="9">
        <v>923</v>
      </c>
      <c r="B336" s="14">
        <v>923</v>
      </c>
      <c r="D336">
        <v>923</v>
      </c>
    </row>
    <row r="337" spans="1:4" x14ac:dyDescent="0.3">
      <c r="A337" s="9">
        <v>926</v>
      </c>
      <c r="B337" s="14">
        <v>926</v>
      </c>
      <c r="D337">
        <v>926</v>
      </c>
    </row>
    <row r="338" spans="1:4" x14ac:dyDescent="0.3">
      <c r="A338" s="9">
        <v>931</v>
      </c>
      <c r="B338" s="14">
        <v>931</v>
      </c>
      <c r="D338">
        <v>931</v>
      </c>
    </row>
    <row r="339" spans="1:4" x14ac:dyDescent="0.3">
      <c r="A339" s="9">
        <v>934</v>
      </c>
      <c r="B339" s="14">
        <v>934</v>
      </c>
      <c r="D339">
        <v>934</v>
      </c>
    </row>
    <row r="340" spans="1:4" x14ac:dyDescent="0.3">
      <c r="A340" s="9">
        <v>940</v>
      </c>
      <c r="B340" s="14">
        <v>940</v>
      </c>
      <c r="D340">
        <v>940</v>
      </c>
    </row>
    <row r="341" spans="1:4" x14ac:dyDescent="0.3">
      <c r="A341" s="9">
        <v>941</v>
      </c>
      <c r="B341" s="14">
        <v>941</v>
      </c>
      <c r="D341">
        <v>941</v>
      </c>
    </row>
    <row r="342" spans="1:4" x14ac:dyDescent="0.3">
      <c r="A342" s="9">
        <v>943</v>
      </c>
      <c r="C342" s="15">
        <v>943</v>
      </c>
      <c r="D342">
        <v>943</v>
      </c>
    </row>
    <row r="343" spans="1:4" x14ac:dyDescent="0.3">
      <c r="A343" s="9">
        <v>955</v>
      </c>
      <c r="B343" s="14">
        <v>955</v>
      </c>
      <c r="D343">
        <v>955</v>
      </c>
    </row>
    <row r="344" spans="1:4" x14ac:dyDescent="0.3">
      <c r="A344" s="9">
        <v>980</v>
      </c>
      <c r="C344" s="15">
        <v>980</v>
      </c>
      <c r="D344">
        <v>980</v>
      </c>
    </row>
    <row r="345" spans="1:4" x14ac:dyDescent="0.3">
      <c r="A345" s="9">
        <v>1000</v>
      </c>
      <c r="B345" s="14">
        <v>1000</v>
      </c>
      <c r="D345">
        <v>1000</v>
      </c>
    </row>
    <row r="346" spans="1:4" x14ac:dyDescent="0.3">
      <c r="A346" s="9">
        <v>1015</v>
      </c>
      <c r="C346" s="15">
        <v>1015</v>
      </c>
      <c r="D346">
        <v>1015</v>
      </c>
    </row>
    <row r="347" spans="1:4" x14ac:dyDescent="0.3">
      <c r="A347" s="9">
        <v>1022</v>
      </c>
      <c r="C347" s="15">
        <v>1022</v>
      </c>
      <c r="D347">
        <v>1022</v>
      </c>
    </row>
    <row r="348" spans="1:4" x14ac:dyDescent="0.3">
      <c r="A348" s="9">
        <v>1028</v>
      </c>
      <c r="B348" s="14">
        <v>1028</v>
      </c>
      <c r="D348">
        <v>1028</v>
      </c>
    </row>
    <row r="349" spans="1:4" x14ac:dyDescent="0.3">
      <c r="A349" s="9">
        <v>1052</v>
      </c>
      <c r="C349" s="15">
        <v>1052</v>
      </c>
      <c r="D349">
        <v>1052</v>
      </c>
    </row>
    <row r="350" spans="1:4" x14ac:dyDescent="0.3">
      <c r="A350" s="9">
        <v>1059</v>
      </c>
      <c r="B350" s="14">
        <v>1059</v>
      </c>
      <c r="D350">
        <v>1059</v>
      </c>
    </row>
    <row r="351" spans="1:4" x14ac:dyDescent="0.3">
      <c r="A351" s="9">
        <v>1063</v>
      </c>
      <c r="B351" s="14">
        <v>1063</v>
      </c>
      <c r="D351">
        <v>1063</v>
      </c>
    </row>
    <row r="352" spans="1:4" x14ac:dyDescent="0.3">
      <c r="A352" s="9">
        <v>1068</v>
      </c>
      <c r="B352" s="14">
        <v>1068</v>
      </c>
      <c r="D352">
        <v>1068</v>
      </c>
    </row>
    <row r="353" spans="1:4" x14ac:dyDescent="0.3">
      <c r="A353" s="9">
        <v>1071</v>
      </c>
      <c r="C353" s="15">
        <v>2142</v>
      </c>
      <c r="D353">
        <v>2142</v>
      </c>
    </row>
    <row r="354" spans="1:4" x14ac:dyDescent="0.3">
      <c r="A354" s="9">
        <v>1072</v>
      </c>
      <c r="B354" s="14">
        <v>1072</v>
      </c>
      <c r="D354">
        <v>1072</v>
      </c>
    </row>
    <row r="355" spans="1:4" x14ac:dyDescent="0.3">
      <c r="A355" s="9">
        <v>1073</v>
      </c>
      <c r="C355" s="15">
        <v>1073</v>
      </c>
      <c r="D355">
        <v>1073</v>
      </c>
    </row>
    <row r="356" spans="1:4" x14ac:dyDescent="0.3">
      <c r="A356" s="9">
        <v>1095</v>
      </c>
      <c r="C356" s="15">
        <v>1095</v>
      </c>
      <c r="D356">
        <v>1095</v>
      </c>
    </row>
    <row r="357" spans="1:4" x14ac:dyDescent="0.3">
      <c r="A357" s="9">
        <v>1101</v>
      </c>
      <c r="C357" s="15">
        <v>1101</v>
      </c>
      <c r="D357">
        <v>1101</v>
      </c>
    </row>
    <row r="358" spans="1:4" x14ac:dyDescent="0.3">
      <c r="A358" s="9">
        <v>1113</v>
      </c>
      <c r="C358" s="15">
        <v>1113</v>
      </c>
      <c r="D358">
        <v>1113</v>
      </c>
    </row>
    <row r="359" spans="1:4" x14ac:dyDescent="0.3">
      <c r="A359" s="9">
        <v>1120</v>
      </c>
      <c r="B359" s="14">
        <v>1120</v>
      </c>
      <c r="D359">
        <v>1120</v>
      </c>
    </row>
    <row r="360" spans="1:4" x14ac:dyDescent="0.3">
      <c r="A360" s="9">
        <v>1121</v>
      </c>
      <c r="B360" s="14">
        <v>1121</v>
      </c>
      <c r="D360">
        <v>1121</v>
      </c>
    </row>
    <row r="361" spans="1:4" x14ac:dyDescent="0.3">
      <c r="A361" s="9">
        <v>1130</v>
      </c>
      <c r="B361" s="14">
        <v>1130</v>
      </c>
      <c r="D361">
        <v>1130</v>
      </c>
    </row>
    <row r="362" spans="1:4" x14ac:dyDescent="0.3">
      <c r="A362" s="9">
        <v>1137</v>
      </c>
      <c r="C362" s="15">
        <v>1137</v>
      </c>
      <c r="D362">
        <v>1137</v>
      </c>
    </row>
    <row r="363" spans="1:4" x14ac:dyDescent="0.3">
      <c r="A363" s="9">
        <v>1140</v>
      </c>
      <c r="C363" s="15">
        <v>1140</v>
      </c>
      <c r="D363">
        <v>1140</v>
      </c>
    </row>
    <row r="364" spans="1:4" x14ac:dyDescent="0.3">
      <c r="A364" s="9">
        <v>1152</v>
      </c>
      <c r="C364" s="15">
        <v>1152</v>
      </c>
      <c r="D364">
        <v>1152</v>
      </c>
    </row>
    <row r="365" spans="1:4" x14ac:dyDescent="0.3">
      <c r="A365" s="9">
        <v>1170</v>
      </c>
      <c r="C365" s="15">
        <v>1170</v>
      </c>
      <c r="D365">
        <v>1170</v>
      </c>
    </row>
    <row r="366" spans="1:4" x14ac:dyDescent="0.3">
      <c r="A366" s="9">
        <v>1181</v>
      </c>
      <c r="B366" s="14">
        <v>1181</v>
      </c>
      <c r="D366">
        <v>1181</v>
      </c>
    </row>
    <row r="367" spans="1:4" x14ac:dyDescent="0.3">
      <c r="A367" s="9">
        <v>1194</v>
      </c>
      <c r="B367" s="14">
        <v>1194</v>
      </c>
      <c r="D367">
        <v>1194</v>
      </c>
    </row>
    <row r="368" spans="1:4" x14ac:dyDescent="0.3">
      <c r="A368" s="9">
        <v>1198</v>
      </c>
      <c r="B368" s="14">
        <v>1198</v>
      </c>
      <c r="D368">
        <v>1198</v>
      </c>
    </row>
    <row r="369" spans="1:4" x14ac:dyDescent="0.3">
      <c r="A369" s="9">
        <v>1220</v>
      </c>
      <c r="B369" s="14">
        <v>1220</v>
      </c>
      <c r="D369">
        <v>1220</v>
      </c>
    </row>
    <row r="370" spans="1:4" x14ac:dyDescent="0.3">
      <c r="A370" s="9">
        <v>1221</v>
      </c>
      <c r="B370" s="14">
        <v>1221</v>
      </c>
      <c r="D370">
        <v>1221</v>
      </c>
    </row>
    <row r="371" spans="1:4" x14ac:dyDescent="0.3">
      <c r="A371" s="9">
        <v>1225</v>
      </c>
      <c r="B371" s="14">
        <v>1225</v>
      </c>
      <c r="D371">
        <v>1225</v>
      </c>
    </row>
    <row r="372" spans="1:4" x14ac:dyDescent="0.3">
      <c r="A372" s="9">
        <v>1229</v>
      </c>
      <c r="B372" s="14">
        <v>1229</v>
      </c>
      <c r="D372">
        <v>1229</v>
      </c>
    </row>
    <row r="373" spans="1:4" x14ac:dyDescent="0.3">
      <c r="A373" s="9">
        <v>1249</v>
      </c>
      <c r="C373" s="15">
        <v>1249</v>
      </c>
      <c r="D373">
        <v>1249</v>
      </c>
    </row>
    <row r="374" spans="1:4" x14ac:dyDescent="0.3">
      <c r="A374" s="9">
        <v>1257</v>
      </c>
      <c r="B374" s="14">
        <v>1257</v>
      </c>
      <c r="D374">
        <v>1257</v>
      </c>
    </row>
    <row r="375" spans="1:4" x14ac:dyDescent="0.3">
      <c r="A375" s="9">
        <v>1258</v>
      </c>
      <c r="B375" s="14">
        <v>1258</v>
      </c>
      <c r="D375">
        <v>1258</v>
      </c>
    </row>
    <row r="376" spans="1:4" x14ac:dyDescent="0.3">
      <c r="A376" s="9">
        <v>1267</v>
      </c>
      <c r="C376" s="15">
        <v>1267</v>
      </c>
      <c r="D376">
        <v>1267</v>
      </c>
    </row>
    <row r="377" spans="1:4" x14ac:dyDescent="0.3">
      <c r="A377" s="9">
        <v>1274</v>
      </c>
      <c r="B377" s="14">
        <v>1274</v>
      </c>
      <c r="D377">
        <v>1274</v>
      </c>
    </row>
    <row r="378" spans="1:4" x14ac:dyDescent="0.3">
      <c r="A378" s="9">
        <v>1280</v>
      </c>
      <c r="C378" s="15">
        <v>1280</v>
      </c>
      <c r="D378">
        <v>1280</v>
      </c>
    </row>
    <row r="379" spans="1:4" x14ac:dyDescent="0.3">
      <c r="A379" s="9">
        <v>1296</v>
      </c>
      <c r="B379" s="14">
        <v>1296</v>
      </c>
      <c r="D379">
        <v>1296</v>
      </c>
    </row>
    <row r="380" spans="1:4" x14ac:dyDescent="0.3">
      <c r="A380" s="9">
        <v>1297</v>
      </c>
      <c r="C380" s="15">
        <v>1297</v>
      </c>
      <c r="D380">
        <v>1297</v>
      </c>
    </row>
    <row r="381" spans="1:4" x14ac:dyDescent="0.3">
      <c r="A381" s="9">
        <v>1335</v>
      </c>
      <c r="B381" s="14">
        <v>1335</v>
      </c>
      <c r="D381">
        <v>1335</v>
      </c>
    </row>
    <row r="382" spans="1:4" x14ac:dyDescent="0.3">
      <c r="A382" s="9">
        <v>1345</v>
      </c>
      <c r="C382" s="15">
        <v>1345</v>
      </c>
      <c r="D382">
        <v>1345</v>
      </c>
    </row>
    <row r="383" spans="1:4" x14ac:dyDescent="0.3">
      <c r="A383" s="9">
        <v>1354</v>
      </c>
      <c r="C383" s="15">
        <v>1354</v>
      </c>
      <c r="D383">
        <v>1354</v>
      </c>
    </row>
    <row r="384" spans="1:4" x14ac:dyDescent="0.3">
      <c r="A384" s="9">
        <v>1368</v>
      </c>
      <c r="B384" s="14">
        <v>1368</v>
      </c>
      <c r="D384">
        <v>1368</v>
      </c>
    </row>
    <row r="385" spans="1:4" x14ac:dyDescent="0.3">
      <c r="A385" s="9">
        <v>1385</v>
      </c>
      <c r="C385" s="15">
        <v>1385</v>
      </c>
      <c r="D385">
        <v>1385</v>
      </c>
    </row>
    <row r="386" spans="1:4" x14ac:dyDescent="0.3">
      <c r="A386" s="9">
        <v>1396</v>
      </c>
      <c r="C386" s="15">
        <v>2792</v>
      </c>
      <c r="D386">
        <v>2792</v>
      </c>
    </row>
    <row r="387" spans="1:4" x14ac:dyDescent="0.3">
      <c r="A387" s="9">
        <v>1425</v>
      </c>
      <c r="C387" s="15">
        <v>1425</v>
      </c>
      <c r="D387">
        <v>1425</v>
      </c>
    </row>
    <row r="388" spans="1:4" x14ac:dyDescent="0.3">
      <c r="A388" s="9">
        <v>1439</v>
      </c>
      <c r="B388" s="14">
        <v>1439</v>
      </c>
      <c r="D388">
        <v>1439</v>
      </c>
    </row>
    <row r="389" spans="1:4" x14ac:dyDescent="0.3">
      <c r="A389" s="9">
        <v>1442</v>
      </c>
      <c r="C389" s="15">
        <v>1442</v>
      </c>
      <c r="D389">
        <v>1442</v>
      </c>
    </row>
    <row r="390" spans="1:4" x14ac:dyDescent="0.3">
      <c r="A390" s="9">
        <v>1460</v>
      </c>
      <c r="C390" s="15">
        <v>1460</v>
      </c>
      <c r="D390">
        <v>1460</v>
      </c>
    </row>
    <row r="391" spans="1:4" x14ac:dyDescent="0.3">
      <c r="A391" s="9">
        <v>1467</v>
      </c>
      <c r="B391" s="14">
        <v>2934</v>
      </c>
      <c r="C391" s="15">
        <v>1467</v>
      </c>
      <c r="D391">
        <v>4401</v>
      </c>
    </row>
    <row r="392" spans="1:4" x14ac:dyDescent="0.3">
      <c r="A392" s="9">
        <v>1470</v>
      </c>
      <c r="C392" s="15">
        <v>1470</v>
      </c>
      <c r="D392">
        <v>1470</v>
      </c>
    </row>
    <row r="393" spans="1:4" x14ac:dyDescent="0.3">
      <c r="A393" s="9">
        <v>1482</v>
      </c>
      <c r="B393" s="14">
        <v>1482</v>
      </c>
      <c r="D393">
        <v>1482</v>
      </c>
    </row>
    <row r="394" spans="1:4" x14ac:dyDescent="0.3">
      <c r="A394" s="9">
        <v>1518</v>
      </c>
      <c r="C394" s="15">
        <v>1518</v>
      </c>
      <c r="D394">
        <v>1518</v>
      </c>
    </row>
    <row r="395" spans="1:4" x14ac:dyDescent="0.3">
      <c r="A395" s="9">
        <v>1538</v>
      </c>
      <c r="B395" s="14">
        <v>1538</v>
      </c>
      <c r="D395">
        <v>1538</v>
      </c>
    </row>
    <row r="396" spans="1:4" x14ac:dyDescent="0.3">
      <c r="A396" s="9">
        <v>1539</v>
      </c>
      <c r="C396" s="15">
        <v>1539</v>
      </c>
      <c r="D396">
        <v>1539</v>
      </c>
    </row>
    <row r="397" spans="1:4" x14ac:dyDescent="0.3">
      <c r="A397" s="9">
        <v>1548</v>
      </c>
      <c r="C397" s="15">
        <v>1548</v>
      </c>
      <c r="D397">
        <v>1548</v>
      </c>
    </row>
    <row r="398" spans="1:4" x14ac:dyDescent="0.3">
      <c r="A398" s="9">
        <v>1559</v>
      </c>
      <c r="C398" s="15">
        <v>1559</v>
      </c>
      <c r="D398">
        <v>1559</v>
      </c>
    </row>
    <row r="399" spans="1:4" x14ac:dyDescent="0.3">
      <c r="A399" s="9">
        <v>1561</v>
      </c>
      <c r="C399" s="15">
        <v>1561</v>
      </c>
      <c r="D399">
        <v>1561</v>
      </c>
    </row>
    <row r="400" spans="1:4" x14ac:dyDescent="0.3">
      <c r="A400" s="9">
        <v>1572</v>
      </c>
      <c r="C400" s="15">
        <v>1572</v>
      </c>
      <c r="D400">
        <v>1572</v>
      </c>
    </row>
    <row r="401" spans="1:4" x14ac:dyDescent="0.3">
      <c r="A401" s="9">
        <v>1573</v>
      </c>
      <c r="C401" s="15">
        <v>1573</v>
      </c>
      <c r="D401">
        <v>1573</v>
      </c>
    </row>
    <row r="402" spans="1:4" x14ac:dyDescent="0.3">
      <c r="A402" s="9">
        <v>1596</v>
      </c>
      <c r="B402" s="14">
        <v>1596</v>
      </c>
      <c r="D402">
        <v>1596</v>
      </c>
    </row>
    <row r="403" spans="1:4" x14ac:dyDescent="0.3">
      <c r="A403" s="9">
        <v>1600</v>
      </c>
      <c r="C403" s="15">
        <v>1600</v>
      </c>
      <c r="D403">
        <v>1600</v>
      </c>
    </row>
    <row r="404" spans="1:4" x14ac:dyDescent="0.3">
      <c r="A404" s="9">
        <v>1604</v>
      </c>
      <c r="C404" s="15">
        <v>1604</v>
      </c>
      <c r="D404">
        <v>1604</v>
      </c>
    </row>
    <row r="405" spans="1:4" x14ac:dyDescent="0.3">
      <c r="A405" s="9">
        <v>1605</v>
      </c>
      <c r="C405" s="15">
        <v>1605</v>
      </c>
      <c r="D405">
        <v>1605</v>
      </c>
    </row>
    <row r="406" spans="1:4" x14ac:dyDescent="0.3">
      <c r="A406" s="9">
        <v>1606</v>
      </c>
      <c r="C406" s="15">
        <v>1606</v>
      </c>
      <c r="D406">
        <v>1606</v>
      </c>
    </row>
    <row r="407" spans="1:4" x14ac:dyDescent="0.3">
      <c r="A407" s="9">
        <v>1608</v>
      </c>
      <c r="B407" s="14">
        <v>1608</v>
      </c>
      <c r="D407">
        <v>1608</v>
      </c>
    </row>
    <row r="408" spans="1:4" x14ac:dyDescent="0.3">
      <c r="A408" s="9">
        <v>1613</v>
      </c>
      <c r="C408" s="15">
        <v>1613</v>
      </c>
      <c r="D408">
        <v>1613</v>
      </c>
    </row>
    <row r="409" spans="1:4" x14ac:dyDescent="0.3">
      <c r="A409" s="9">
        <v>1621</v>
      </c>
      <c r="C409" s="15">
        <v>1621</v>
      </c>
      <c r="D409">
        <v>1621</v>
      </c>
    </row>
    <row r="410" spans="1:4" x14ac:dyDescent="0.3">
      <c r="A410" s="9">
        <v>1625</v>
      </c>
      <c r="B410" s="14">
        <v>1625</v>
      </c>
      <c r="D410">
        <v>1625</v>
      </c>
    </row>
    <row r="411" spans="1:4" x14ac:dyDescent="0.3">
      <c r="A411" s="9">
        <v>1629</v>
      </c>
      <c r="C411" s="15">
        <v>1629</v>
      </c>
      <c r="D411">
        <v>1629</v>
      </c>
    </row>
    <row r="412" spans="1:4" x14ac:dyDescent="0.3">
      <c r="A412" s="9">
        <v>1657</v>
      </c>
      <c r="B412" s="14">
        <v>1657</v>
      </c>
      <c r="D412">
        <v>1657</v>
      </c>
    </row>
    <row r="413" spans="1:4" x14ac:dyDescent="0.3">
      <c r="A413" s="9">
        <v>1681</v>
      </c>
      <c r="C413" s="15">
        <v>1681</v>
      </c>
      <c r="D413">
        <v>1681</v>
      </c>
    </row>
    <row r="414" spans="1:4" x14ac:dyDescent="0.3">
      <c r="A414" s="9">
        <v>1684</v>
      </c>
      <c r="B414" s="14">
        <v>1684</v>
      </c>
      <c r="C414" s="15">
        <v>1684</v>
      </c>
      <c r="D414">
        <v>3368</v>
      </c>
    </row>
    <row r="415" spans="1:4" x14ac:dyDescent="0.3">
      <c r="A415" s="9">
        <v>1690</v>
      </c>
      <c r="C415" s="15">
        <v>1690</v>
      </c>
      <c r="D415">
        <v>1690</v>
      </c>
    </row>
    <row r="416" spans="1:4" x14ac:dyDescent="0.3">
      <c r="A416" s="9">
        <v>1691</v>
      </c>
      <c r="B416" s="14">
        <v>1691</v>
      </c>
      <c r="D416">
        <v>1691</v>
      </c>
    </row>
    <row r="417" spans="1:4" x14ac:dyDescent="0.3">
      <c r="A417" s="9">
        <v>1697</v>
      </c>
      <c r="C417" s="15">
        <v>1697</v>
      </c>
      <c r="D417">
        <v>1697</v>
      </c>
    </row>
    <row r="418" spans="1:4" x14ac:dyDescent="0.3">
      <c r="A418" s="9">
        <v>1703</v>
      </c>
      <c r="C418" s="15">
        <v>1703</v>
      </c>
      <c r="D418">
        <v>1703</v>
      </c>
    </row>
    <row r="419" spans="1:4" x14ac:dyDescent="0.3">
      <c r="A419" s="9">
        <v>1713</v>
      </c>
      <c r="C419" s="15">
        <v>1713</v>
      </c>
      <c r="D419">
        <v>1713</v>
      </c>
    </row>
    <row r="420" spans="1:4" x14ac:dyDescent="0.3">
      <c r="A420" s="9">
        <v>1748</v>
      </c>
      <c r="B420" s="14">
        <v>1748</v>
      </c>
      <c r="D420">
        <v>1748</v>
      </c>
    </row>
    <row r="421" spans="1:4" x14ac:dyDescent="0.3">
      <c r="A421" s="9">
        <v>1758</v>
      </c>
      <c r="B421" s="14">
        <v>1758</v>
      </c>
      <c r="D421">
        <v>1758</v>
      </c>
    </row>
    <row r="422" spans="1:4" x14ac:dyDescent="0.3">
      <c r="A422" s="9">
        <v>1773</v>
      </c>
      <c r="C422" s="15">
        <v>1773</v>
      </c>
      <c r="D422">
        <v>1773</v>
      </c>
    </row>
    <row r="423" spans="1:4" x14ac:dyDescent="0.3">
      <c r="A423" s="9">
        <v>1782</v>
      </c>
      <c r="C423" s="15">
        <v>1782</v>
      </c>
      <c r="D423">
        <v>1782</v>
      </c>
    </row>
    <row r="424" spans="1:4" x14ac:dyDescent="0.3">
      <c r="A424" s="9">
        <v>1784</v>
      </c>
      <c r="B424" s="14">
        <v>1784</v>
      </c>
      <c r="C424" s="15">
        <v>1784</v>
      </c>
      <c r="D424">
        <v>3568</v>
      </c>
    </row>
    <row r="425" spans="1:4" x14ac:dyDescent="0.3">
      <c r="A425" s="9">
        <v>1785</v>
      </c>
      <c r="C425" s="15">
        <v>1785</v>
      </c>
      <c r="D425">
        <v>1785</v>
      </c>
    </row>
    <row r="426" spans="1:4" x14ac:dyDescent="0.3">
      <c r="A426" s="9">
        <v>1790</v>
      </c>
      <c r="B426" s="14">
        <v>1790</v>
      </c>
      <c r="D426">
        <v>1790</v>
      </c>
    </row>
    <row r="427" spans="1:4" x14ac:dyDescent="0.3">
      <c r="A427" s="9">
        <v>1796</v>
      </c>
      <c r="B427" s="14">
        <v>1796</v>
      </c>
      <c r="D427">
        <v>1796</v>
      </c>
    </row>
    <row r="428" spans="1:4" x14ac:dyDescent="0.3">
      <c r="A428" s="9">
        <v>1797</v>
      </c>
      <c r="C428" s="15">
        <v>1797</v>
      </c>
      <c r="D428">
        <v>1797</v>
      </c>
    </row>
    <row r="429" spans="1:4" x14ac:dyDescent="0.3">
      <c r="A429" s="9">
        <v>1815</v>
      </c>
      <c r="C429" s="15">
        <v>1815</v>
      </c>
      <c r="D429">
        <v>1815</v>
      </c>
    </row>
    <row r="430" spans="1:4" x14ac:dyDescent="0.3">
      <c r="A430" s="9">
        <v>1821</v>
      </c>
      <c r="C430" s="15">
        <v>1821</v>
      </c>
      <c r="D430">
        <v>1821</v>
      </c>
    </row>
    <row r="431" spans="1:4" x14ac:dyDescent="0.3">
      <c r="A431" s="9">
        <v>1825</v>
      </c>
      <c r="B431" s="14">
        <v>1825</v>
      </c>
      <c r="D431">
        <v>1825</v>
      </c>
    </row>
    <row r="432" spans="1:4" x14ac:dyDescent="0.3">
      <c r="A432" s="9">
        <v>1866</v>
      </c>
      <c r="C432" s="15">
        <v>1866</v>
      </c>
      <c r="D432">
        <v>1866</v>
      </c>
    </row>
    <row r="433" spans="1:4" x14ac:dyDescent="0.3">
      <c r="A433" s="9">
        <v>1884</v>
      </c>
      <c r="C433" s="15">
        <v>1884</v>
      </c>
      <c r="D433">
        <v>1884</v>
      </c>
    </row>
    <row r="434" spans="1:4" x14ac:dyDescent="0.3">
      <c r="A434" s="9">
        <v>1886</v>
      </c>
      <c r="B434" s="14">
        <v>1886</v>
      </c>
      <c r="D434">
        <v>1886</v>
      </c>
    </row>
    <row r="435" spans="1:4" x14ac:dyDescent="0.3">
      <c r="A435" s="9">
        <v>1887</v>
      </c>
      <c r="C435" s="15">
        <v>1887</v>
      </c>
      <c r="D435">
        <v>1887</v>
      </c>
    </row>
    <row r="436" spans="1:4" x14ac:dyDescent="0.3">
      <c r="A436" s="9">
        <v>1894</v>
      </c>
      <c r="C436" s="15">
        <v>1894</v>
      </c>
      <c r="D436">
        <v>1894</v>
      </c>
    </row>
    <row r="437" spans="1:4" x14ac:dyDescent="0.3">
      <c r="A437" s="9">
        <v>1902</v>
      </c>
      <c r="C437" s="15">
        <v>1902</v>
      </c>
      <c r="D437">
        <v>1902</v>
      </c>
    </row>
    <row r="438" spans="1:4" x14ac:dyDescent="0.3">
      <c r="A438" s="9">
        <v>1910</v>
      </c>
      <c r="B438" s="14">
        <v>1910</v>
      </c>
      <c r="D438">
        <v>1910</v>
      </c>
    </row>
    <row r="439" spans="1:4" x14ac:dyDescent="0.3">
      <c r="A439" s="9">
        <v>1917</v>
      </c>
      <c r="C439" s="15">
        <v>1917</v>
      </c>
      <c r="D439">
        <v>1917</v>
      </c>
    </row>
    <row r="440" spans="1:4" x14ac:dyDescent="0.3">
      <c r="A440" s="9">
        <v>1965</v>
      </c>
      <c r="C440" s="15">
        <v>1965</v>
      </c>
      <c r="D440">
        <v>1965</v>
      </c>
    </row>
    <row r="441" spans="1:4" x14ac:dyDescent="0.3">
      <c r="A441" s="9">
        <v>1979</v>
      </c>
      <c r="B441" s="14">
        <v>1979</v>
      </c>
      <c r="D441">
        <v>1979</v>
      </c>
    </row>
    <row r="442" spans="1:4" x14ac:dyDescent="0.3">
      <c r="A442" s="9">
        <v>1989</v>
      </c>
      <c r="C442" s="15">
        <v>1989</v>
      </c>
      <c r="D442">
        <v>1989</v>
      </c>
    </row>
    <row r="443" spans="1:4" x14ac:dyDescent="0.3">
      <c r="A443" s="9">
        <v>1991</v>
      </c>
      <c r="C443" s="15">
        <v>1991</v>
      </c>
      <c r="D443">
        <v>1991</v>
      </c>
    </row>
    <row r="444" spans="1:4" x14ac:dyDescent="0.3">
      <c r="A444" s="9">
        <v>1999</v>
      </c>
      <c r="B444" s="14">
        <v>1999</v>
      </c>
      <c r="D444">
        <v>1999</v>
      </c>
    </row>
    <row r="445" spans="1:4" x14ac:dyDescent="0.3">
      <c r="A445" s="9">
        <v>2013</v>
      </c>
      <c r="C445" s="15">
        <v>2013</v>
      </c>
      <c r="D445">
        <v>2013</v>
      </c>
    </row>
    <row r="446" spans="1:4" x14ac:dyDescent="0.3">
      <c r="A446" s="9">
        <v>2025</v>
      </c>
      <c r="B446" s="14">
        <v>2025</v>
      </c>
      <c r="D446">
        <v>2025</v>
      </c>
    </row>
    <row r="447" spans="1:4" x14ac:dyDescent="0.3">
      <c r="A447" s="9">
        <v>2038</v>
      </c>
      <c r="C447" s="15">
        <v>2038</v>
      </c>
      <c r="D447">
        <v>2038</v>
      </c>
    </row>
    <row r="448" spans="1:4" x14ac:dyDescent="0.3">
      <c r="A448" s="9">
        <v>2043</v>
      </c>
      <c r="C448" s="15">
        <v>2043</v>
      </c>
      <c r="D448">
        <v>2043</v>
      </c>
    </row>
    <row r="449" spans="1:4" x14ac:dyDescent="0.3">
      <c r="A449" s="9">
        <v>2053</v>
      </c>
      <c r="C449" s="15">
        <v>2053</v>
      </c>
      <c r="D449">
        <v>2053</v>
      </c>
    </row>
    <row r="450" spans="1:4" x14ac:dyDescent="0.3">
      <c r="A450" s="9">
        <v>2062</v>
      </c>
      <c r="B450" s="14">
        <v>2062</v>
      </c>
      <c r="D450">
        <v>2062</v>
      </c>
    </row>
    <row r="451" spans="1:4" x14ac:dyDescent="0.3">
      <c r="A451" s="9">
        <v>2072</v>
      </c>
      <c r="B451" s="14">
        <v>2072</v>
      </c>
      <c r="D451">
        <v>2072</v>
      </c>
    </row>
    <row r="452" spans="1:4" x14ac:dyDescent="0.3">
      <c r="A452" s="9">
        <v>2080</v>
      </c>
      <c r="C452" s="15">
        <v>2080</v>
      </c>
      <c r="D452">
        <v>2080</v>
      </c>
    </row>
    <row r="453" spans="1:4" x14ac:dyDescent="0.3">
      <c r="A453" s="9">
        <v>2100</v>
      </c>
      <c r="C453" s="15">
        <v>2100</v>
      </c>
      <c r="D453">
        <v>2100</v>
      </c>
    </row>
    <row r="454" spans="1:4" x14ac:dyDescent="0.3">
      <c r="A454" s="9">
        <v>2105</v>
      </c>
      <c r="C454" s="15">
        <v>2105</v>
      </c>
      <c r="D454">
        <v>2105</v>
      </c>
    </row>
    <row r="455" spans="1:4" x14ac:dyDescent="0.3">
      <c r="A455" s="9">
        <v>2106</v>
      </c>
      <c r="C455" s="15">
        <v>2106</v>
      </c>
      <c r="D455">
        <v>2106</v>
      </c>
    </row>
    <row r="456" spans="1:4" x14ac:dyDescent="0.3">
      <c r="A456" s="9">
        <v>2107</v>
      </c>
      <c r="C456" s="15">
        <v>2107</v>
      </c>
      <c r="D456">
        <v>2107</v>
      </c>
    </row>
    <row r="457" spans="1:4" x14ac:dyDescent="0.3">
      <c r="A457" s="9">
        <v>2108</v>
      </c>
      <c r="B457" s="14">
        <v>2108</v>
      </c>
      <c r="D457">
        <v>2108</v>
      </c>
    </row>
    <row r="458" spans="1:4" x14ac:dyDescent="0.3">
      <c r="A458" s="9">
        <v>2120</v>
      </c>
      <c r="C458" s="15">
        <v>2120</v>
      </c>
      <c r="D458">
        <v>2120</v>
      </c>
    </row>
    <row r="459" spans="1:4" x14ac:dyDescent="0.3">
      <c r="A459" s="9">
        <v>2144</v>
      </c>
      <c r="C459" s="15">
        <v>2144</v>
      </c>
      <c r="D459">
        <v>2144</v>
      </c>
    </row>
    <row r="460" spans="1:4" x14ac:dyDescent="0.3">
      <c r="A460" s="9">
        <v>2176</v>
      </c>
      <c r="B460" s="14">
        <v>2176</v>
      </c>
      <c r="D460">
        <v>2176</v>
      </c>
    </row>
    <row r="461" spans="1:4" x14ac:dyDescent="0.3">
      <c r="A461" s="9">
        <v>2179</v>
      </c>
      <c r="B461" s="14">
        <v>2179</v>
      </c>
      <c r="D461">
        <v>2179</v>
      </c>
    </row>
    <row r="462" spans="1:4" x14ac:dyDescent="0.3">
      <c r="A462" s="9">
        <v>2188</v>
      </c>
      <c r="C462" s="15">
        <v>2188</v>
      </c>
      <c r="D462">
        <v>2188</v>
      </c>
    </row>
    <row r="463" spans="1:4" x14ac:dyDescent="0.3">
      <c r="A463" s="9">
        <v>2201</v>
      </c>
      <c r="B463" s="14">
        <v>2201</v>
      </c>
      <c r="D463">
        <v>2201</v>
      </c>
    </row>
    <row r="464" spans="1:4" x14ac:dyDescent="0.3">
      <c r="A464" s="9">
        <v>2218</v>
      </c>
      <c r="C464" s="15">
        <v>2218</v>
      </c>
      <c r="D464">
        <v>2218</v>
      </c>
    </row>
    <row r="465" spans="1:4" x14ac:dyDescent="0.3">
      <c r="A465" s="9">
        <v>2220</v>
      </c>
      <c r="C465" s="15">
        <v>2220</v>
      </c>
      <c r="D465">
        <v>2220</v>
      </c>
    </row>
    <row r="466" spans="1:4" x14ac:dyDescent="0.3">
      <c r="A466" s="9">
        <v>2230</v>
      </c>
      <c r="C466" s="15">
        <v>2230</v>
      </c>
      <c r="D466">
        <v>2230</v>
      </c>
    </row>
    <row r="467" spans="1:4" x14ac:dyDescent="0.3">
      <c r="A467" s="9">
        <v>2237</v>
      </c>
      <c r="C467" s="15">
        <v>2237</v>
      </c>
      <c r="D467">
        <v>2237</v>
      </c>
    </row>
    <row r="468" spans="1:4" x14ac:dyDescent="0.3">
      <c r="A468" s="9">
        <v>2253</v>
      </c>
      <c r="B468" s="14">
        <v>2253</v>
      </c>
      <c r="D468">
        <v>2253</v>
      </c>
    </row>
    <row r="469" spans="1:4" x14ac:dyDescent="0.3">
      <c r="A469" s="9">
        <v>2261</v>
      </c>
      <c r="C469" s="15">
        <v>2261</v>
      </c>
      <c r="D469">
        <v>2261</v>
      </c>
    </row>
    <row r="470" spans="1:4" x14ac:dyDescent="0.3">
      <c r="A470" s="9">
        <v>2266</v>
      </c>
      <c r="C470" s="15">
        <v>2266</v>
      </c>
      <c r="D470">
        <v>2266</v>
      </c>
    </row>
    <row r="471" spans="1:4" x14ac:dyDescent="0.3">
      <c r="A471" s="9">
        <v>2283</v>
      </c>
      <c r="C471" s="15">
        <v>2283</v>
      </c>
      <c r="D471">
        <v>2283</v>
      </c>
    </row>
    <row r="472" spans="1:4" x14ac:dyDescent="0.3">
      <c r="A472" s="9">
        <v>2289</v>
      </c>
      <c r="C472" s="15">
        <v>2289</v>
      </c>
      <c r="D472">
        <v>2289</v>
      </c>
    </row>
    <row r="473" spans="1:4" x14ac:dyDescent="0.3">
      <c r="A473" s="9">
        <v>2293</v>
      </c>
      <c r="C473" s="15">
        <v>2293</v>
      </c>
      <c r="D473">
        <v>2293</v>
      </c>
    </row>
    <row r="474" spans="1:4" x14ac:dyDescent="0.3">
      <c r="A474" s="9">
        <v>2307</v>
      </c>
      <c r="B474" s="14">
        <v>2307</v>
      </c>
      <c r="D474">
        <v>2307</v>
      </c>
    </row>
    <row r="475" spans="1:4" x14ac:dyDescent="0.3">
      <c r="A475" s="9">
        <v>2320</v>
      </c>
      <c r="C475" s="15">
        <v>2320</v>
      </c>
      <c r="D475">
        <v>2320</v>
      </c>
    </row>
    <row r="476" spans="1:4" x14ac:dyDescent="0.3">
      <c r="A476" s="9">
        <v>2326</v>
      </c>
      <c r="C476" s="15">
        <v>2326</v>
      </c>
      <c r="D476">
        <v>2326</v>
      </c>
    </row>
    <row r="477" spans="1:4" x14ac:dyDescent="0.3">
      <c r="A477" s="9">
        <v>2331</v>
      </c>
      <c r="C477" s="15">
        <v>2331</v>
      </c>
      <c r="D477">
        <v>2331</v>
      </c>
    </row>
    <row r="478" spans="1:4" x14ac:dyDescent="0.3">
      <c r="A478" s="9">
        <v>2346</v>
      </c>
      <c r="C478" s="15">
        <v>2346</v>
      </c>
      <c r="D478">
        <v>2346</v>
      </c>
    </row>
    <row r="479" spans="1:4" x14ac:dyDescent="0.3">
      <c r="A479" s="9">
        <v>2353</v>
      </c>
      <c r="C479" s="15">
        <v>2353</v>
      </c>
      <c r="D479">
        <v>2353</v>
      </c>
    </row>
    <row r="480" spans="1:4" x14ac:dyDescent="0.3">
      <c r="A480" s="9">
        <v>2409</v>
      </c>
      <c r="C480" s="15">
        <v>2409</v>
      </c>
      <c r="D480">
        <v>2409</v>
      </c>
    </row>
    <row r="481" spans="1:4" x14ac:dyDescent="0.3">
      <c r="A481" s="9">
        <v>2414</v>
      </c>
      <c r="C481" s="15">
        <v>2414</v>
      </c>
      <c r="D481">
        <v>2414</v>
      </c>
    </row>
    <row r="482" spans="1:4" x14ac:dyDescent="0.3">
      <c r="A482" s="9">
        <v>2431</v>
      </c>
      <c r="C482" s="15">
        <v>2431</v>
      </c>
      <c r="D482">
        <v>2431</v>
      </c>
    </row>
    <row r="483" spans="1:4" x14ac:dyDescent="0.3">
      <c r="A483" s="9">
        <v>2436</v>
      </c>
      <c r="C483" s="15">
        <v>2436</v>
      </c>
      <c r="D483">
        <v>2436</v>
      </c>
    </row>
    <row r="484" spans="1:4" x14ac:dyDescent="0.3">
      <c r="A484" s="9">
        <v>2441</v>
      </c>
      <c r="C484" s="15">
        <v>2441</v>
      </c>
      <c r="D484">
        <v>2441</v>
      </c>
    </row>
    <row r="485" spans="1:4" x14ac:dyDescent="0.3">
      <c r="A485" s="9">
        <v>2443</v>
      </c>
      <c r="C485" s="15">
        <v>4886</v>
      </c>
      <c r="D485">
        <v>4886</v>
      </c>
    </row>
    <row r="486" spans="1:4" x14ac:dyDescent="0.3">
      <c r="A486" s="9">
        <v>2468</v>
      </c>
      <c r="B486" s="14">
        <v>2468</v>
      </c>
      <c r="C486" s="15">
        <v>2468</v>
      </c>
      <c r="D486">
        <v>4936</v>
      </c>
    </row>
    <row r="487" spans="1:4" x14ac:dyDescent="0.3">
      <c r="A487" s="9">
        <v>2475</v>
      </c>
      <c r="C487" s="15">
        <v>2475</v>
      </c>
      <c r="D487">
        <v>2475</v>
      </c>
    </row>
    <row r="488" spans="1:4" x14ac:dyDescent="0.3">
      <c r="A488" s="9">
        <v>2489</v>
      </c>
      <c r="C488" s="15">
        <v>2489</v>
      </c>
      <c r="D488">
        <v>2489</v>
      </c>
    </row>
    <row r="489" spans="1:4" x14ac:dyDescent="0.3">
      <c r="A489" s="9">
        <v>2506</v>
      </c>
      <c r="C489" s="15">
        <v>2506</v>
      </c>
      <c r="D489">
        <v>2506</v>
      </c>
    </row>
    <row r="490" spans="1:4" x14ac:dyDescent="0.3">
      <c r="A490" s="9">
        <v>2526</v>
      </c>
      <c r="C490" s="15">
        <v>2526</v>
      </c>
      <c r="D490">
        <v>2526</v>
      </c>
    </row>
    <row r="491" spans="1:4" x14ac:dyDescent="0.3">
      <c r="A491" s="9">
        <v>2528</v>
      </c>
      <c r="C491" s="15">
        <v>2528</v>
      </c>
      <c r="D491">
        <v>2528</v>
      </c>
    </row>
    <row r="492" spans="1:4" x14ac:dyDescent="0.3">
      <c r="A492" s="9">
        <v>2551</v>
      </c>
      <c r="C492" s="15">
        <v>2551</v>
      </c>
      <c r="D492">
        <v>2551</v>
      </c>
    </row>
    <row r="493" spans="1:4" x14ac:dyDescent="0.3">
      <c r="A493" s="9">
        <v>2604</v>
      </c>
      <c r="B493" s="14">
        <v>2604</v>
      </c>
      <c r="D493">
        <v>2604</v>
      </c>
    </row>
    <row r="494" spans="1:4" x14ac:dyDescent="0.3">
      <c r="A494" s="9">
        <v>2662</v>
      </c>
      <c r="C494" s="15">
        <v>2662</v>
      </c>
      <c r="D494">
        <v>2662</v>
      </c>
    </row>
    <row r="495" spans="1:4" x14ac:dyDescent="0.3">
      <c r="A495" s="9">
        <v>2673</v>
      </c>
      <c r="C495" s="15">
        <v>2673</v>
      </c>
      <c r="D495">
        <v>2673</v>
      </c>
    </row>
    <row r="496" spans="1:4" x14ac:dyDescent="0.3">
      <c r="A496" s="9">
        <v>2690</v>
      </c>
      <c r="B496" s="14">
        <v>2690</v>
      </c>
      <c r="D496">
        <v>2690</v>
      </c>
    </row>
    <row r="497" spans="1:4" x14ac:dyDescent="0.3">
      <c r="A497" s="9">
        <v>2693</v>
      </c>
      <c r="C497" s="15">
        <v>2693</v>
      </c>
      <c r="D497">
        <v>2693</v>
      </c>
    </row>
    <row r="498" spans="1:4" x14ac:dyDescent="0.3">
      <c r="A498" s="9">
        <v>2725</v>
      </c>
      <c r="C498" s="15">
        <v>2725</v>
      </c>
      <c r="D498">
        <v>2725</v>
      </c>
    </row>
    <row r="499" spans="1:4" x14ac:dyDescent="0.3">
      <c r="A499" s="9">
        <v>2739</v>
      </c>
      <c r="C499" s="15">
        <v>2739</v>
      </c>
      <c r="D499">
        <v>2739</v>
      </c>
    </row>
    <row r="500" spans="1:4" x14ac:dyDescent="0.3">
      <c r="A500" s="9">
        <v>2756</v>
      </c>
      <c r="C500" s="15">
        <v>2756</v>
      </c>
      <c r="D500">
        <v>2756</v>
      </c>
    </row>
    <row r="501" spans="1:4" x14ac:dyDescent="0.3">
      <c r="A501" s="9">
        <v>2768</v>
      </c>
      <c r="C501" s="15">
        <v>2768</v>
      </c>
      <c r="D501">
        <v>2768</v>
      </c>
    </row>
    <row r="502" spans="1:4" x14ac:dyDescent="0.3">
      <c r="A502" s="9">
        <v>2779</v>
      </c>
      <c r="B502" s="14">
        <v>2779</v>
      </c>
      <c r="D502">
        <v>2779</v>
      </c>
    </row>
    <row r="503" spans="1:4" x14ac:dyDescent="0.3">
      <c r="A503" s="9">
        <v>2805</v>
      </c>
      <c r="C503" s="15">
        <v>2805</v>
      </c>
      <c r="D503">
        <v>2805</v>
      </c>
    </row>
    <row r="504" spans="1:4" x14ac:dyDescent="0.3">
      <c r="A504" s="9">
        <v>2857</v>
      </c>
      <c r="C504" s="15">
        <v>2857</v>
      </c>
      <c r="D504">
        <v>2857</v>
      </c>
    </row>
    <row r="505" spans="1:4" x14ac:dyDescent="0.3">
      <c r="A505" s="9">
        <v>2875</v>
      </c>
      <c r="C505" s="15">
        <v>2875</v>
      </c>
      <c r="D505">
        <v>2875</v>
      </c>
    </row>
    <row r="506" spans="1:4" x14ac:dyDescent="0.3">
      <c r="A506" s="9">
        <v>2893</v>
      </c>
      <c r="C506" s="15">
        <v>2893</v>
      </c>
      <c r="D506">
        <v>2893</v>
      </c>
    </row>
    <row r="507" spans="1:4" x14ac:dyDescent="0.3">
      <c r="A507" s="9">
        <v>2915</v>
      </c>
      <c r="B507" s="14">
        <v>2915</v>
      </c>
      <c r="D507">
        <v>2915</v>
      </c>
    </row>
    <row r="508" spans="1:4" x14ac:dyDescent="0.3">
      <c r="A508" s="9">
        <v>2928</v>
      </c>
      <c r="B508" s="14">
        <v>2928</v>
      </c>
      <c r="D508">
        <v>2928</v>
      </c>
    </row>
    <row r="509" spans="1:4" x14ac:dyDescent="0.3">
      <c r="A509" s="9">
        <v>2955</v>
      </c>
      <c r="B509" s="14">
        <v>2955</v>
      </c>
      <c r="D509">
        <v>2955</v>
      </c>
    </row>
    <row r="510" spans="1:4" x14ac:dyDescent="0.3">
      <c r="A510" s="9">
        <v>2985</v>
      </c>
      <c r="C510" s="15">
        <v>2985</v>
      </c>
      <c r="D510">
        <v>2985</v>
      </c>
    </row>
    <row r="511" spans="1:4" x14ac:dyDescent="0.3">
      <c r="A511" s="9">
        <v>3015</v>
      </c>
      <c r="B511" s="14">
        <v>3015</v>
      </c>
      <c r="D511">
        <v>3015</v>
      </c>
    </row>
    <row r="512" spans="1:4" x14ac:dyDescent="0.3">
      <c r="A512" s="9">
        <v>3016</v>
      </c>
      <c r="C512" s="15">
        <v>3016</v>
      </c>
      <c r="D512">
        <v>3016</v>
      </c>
    </row>
    <row r="513" spans="1:4" x14ac:dyDescent="0.3">
      <c r="A513" s="9">
        <v>3036</v>
      </c>
      <c r="C513" s="15">
        <v>3036</v>
      </c>
      <c r="D513">
        <v>3036</v>
      </c>
    </row>
    <row r="514" spans="1:4" x14ac:dyDescent="0.3">
      <c r="A514" s="9">
        <v>3059</v>
      </c>
      <c r="C514" s="15">
        <v>3059</v>
      </c>
      <c r="D514">
        <v>3059</v>
      </c>
    </row>
    <row r="515" spans="1:4" x14ac:dyDescent="0.3">
      <c r="A515" s="9">
        <v>3063</v>
      </c>
      <c r="C515" s="15">
        <v>3063</v>
      </c>
      <c r="D515">
        <v>3063</v>
      </c>
    </row>
    <row r="516" spans="1:4" x14ac:dyDescent="0.3">
      <c r="A516" s="9">
        <v>3116</v>
      </c>
      <c r="C516" s="15">
        <v>3116</v>
      </c>
      <c r="D516">
        <v>3116</v>
      </c>
    </row>
    <row r="517" spans="1:4" x14ac:dyDescent="0.3">
      <c r="A517" s="9">
        <v>3131</v>
      </c>
      <c r="C517" s="15">
        <v>3131</v>
      </c>
      <c r="D517">
        <v>3131</v>
      </c>
    </row>
    <row r="518" spans="1:4" x14ac:dyDescent="0.3">
      <c r="A518" s="9">
        <v>3177</v>
      </c>
      <c r="C518" s="15">
        <v>3177</v>
      </c>
      <c r="D518">
        <v>3177</v>
      </c>
    </row>
    <row r="519" spans="1:4" x14ac:dyDescent="0.3">
      <c r="A519" s="9">
        <v>3182</v>
      </c>
      <c r="B519" s="14">
        <v>3182</v>
      </c>
      <c r="D519">
        <v>3182</v>
      </c>
    </row>
    <row r="520" spans="1:4" x14ac:dyDescent="0.3">
      <c r="A520" s="9">
        <v>3205</v>
      </c>
      <c r="C520" s="15">
        <v>3205</v>
      </c>
      <c r="D520">
        <v>3205</v>
      </c>
    </row>
    <row r="521" spans="1:4" x14ac:dyDescent="0.3">
      <c r="A521" s="9">
        <v>3272</v>
      </c>
      <c r="C521" s="15">
        <v>3272</v>
      </c>
      <c r="D521">
        <v>3272</v>
      </c>
    </row>
    <row r="522" spans="1:4" x14ac:dyDescent="0.3">
      <c r="A522" s="9">
        <v>3304</v>
      </c>
      <c r="B522" s="14">
        <v>3304</v>
      </c>
      <c r="D522">
        <v>3304</v>
      </c>
    </row>
    <row r="523" spans="1:4" x14ac:dyDescent="0.3">
      <c r="A523" s="9">
        <v>3308</v>
      </c>
      <c r="C523" s="15">
        <v>3308</v>
      </c>
      <c r="D523">
        <v>3308</v>
      </c>
    </row>
    <row r="524" spans="1:4" x14ac:dyDescent="0.3">
      <c r="A524" s="9">
        <v>3318</v>
      </c>
      <c r="C524" s="15">
        <v>3318</v>
      </c>
      <c r="D524">
        <v>3318</v>
      </c>
    </row>
    <row r="525" spans="1:4" x14ac:dyDescent="0.3">
      <c r="A525" s="9">
        <v>3376</v>
      </c>
      <c r="C525" s="15">
        <v>3376</v>
      </c>
      <c r="D525">
        <v>3376</v>
      </c>
    </row>
    <row r="526" spans="1:4" x14ac:dyDescent="0.3">
      <c r="A526" s="9">
        <v>3387</v>
      </c>
      <c r="B526" s="14">
        <v>3387</v>
      </c>
      <c r="D526">
        <v>3387</v>
      </c>
    </row>
    <row r="527" spans="1:4" x14ac:dyDescent="0.3">
      <c r="A527" s="9">
        <v>3388</v>
      </c>
      <c r="C527" s="15">
        <v>3388</v>
      </c>
      <c r="D527">
        <v>3388</v>
      </c>
    </row>
    <row r="528" spans="1:4" x14ac:dyDescent="0.3">
      <c r="A528" s="9">
        <v>3410</v>
      </c>
      <c r="B528" s="14">
        <v>3410</v>
      </c>
      <c r="D528">
        <v>3410</v>
      </c>
    </row>
    <row r="529" spans="1:4" x14ac:dyDescent="0.3">
      <c r="A529" s="9">
        <v>3483</v>
      </c>
      <c r="B529" s="14">
        <v>3483</v>
      </c>
      <c r="D529">
        <v>3483</v>
      </c>
    </row>
    <row r="530" spans="1:4" x14ac:dyDescent="0.3">
      <c r="A530" s="9">
        <v>3533</v>
      </c>
      <c r="C530" s="15">
        <v>3533</v>
      </c>
      <c r="D530">
        <v>3533</v>
      </c>
    </row>
    <row r="531" spans="1:4" x14ac:dyDescent="0.3">
      <c r="A531" s="9">
        <v>3537</v>
      </c>
      <c r="C531" s="15">
        <v>3537</v>
      </c>
      <c r="D531">
        <v>3537</v>
      </c>
    </row>
    <row r="532" spans="1:4" x14ac:dyDescent="0.3">
      <c r="A532" s="9">
        <v>3594</v>
      </c>
      <c r="C532" s="15">
        <v>3594</v>
      </c>
      <c r="D532">
        <v>3594</v>
      </c>
    </row>
    <row r="533" spans="1:4" x14ac:dyDescent="0.3">
      <c r="A533" s="9">
        <v>3596</v>
      </c>
      <c r="C533" s="15">
        <v>3596</v>
      </c>
      <c r="D533">
        <v>3596</v>
      </c>
    </row>
    <row r="534" spans="1:4" x14ac:dyDescent="0.3">
      <c r="A534" s="9">
        <v>3657</v>
      </c>
      <c r="C534" s="15">
        <v>3657</v>
      </c>
      <c r="D534">
        <v>3657</v>
      </c>
    </row>
    <row r="535" spans="1:4" x14ac:dyDescent="0.3">
      <c r="A535" s="9">
        <v>3727</v>
      </c>
      <c r="C535" s="15">
        <v>3727</v>
      </c>
      <c r="D535">
        <v>3727</v>
      </c>
    </row>
    <row r="536" spans="1:4" x14ac:dyDescent="0.3">
      <c r="A536" s="9">
        <v>3742</v>
      </c>
      <c r="C536" s="15">
        <v>3742</v>
      </c>
      <c r="D536">
        <v>3742</v>
      </c>
    </row>
    <row r="537" spans="1:4" x14ac:dyDescent="0.3">
      <c r="A537" s="9">
        <v>3777</v>
      </c>
      <c r="C537" s="15">
        <v>3777</v>
      </c>
      <c r="D537">
        <v>3777</v>
      </c>
    </row>
    <row r="538" spans="1:4" x14ac:dyDescent="0.3">
      <c r="A538" s="9">
        <v>3868</v>
      </c>
      <c r="B538" s="14">
        <v>3868</v>
      </c>
      <c r="D538">
        <v>3868</v>
      </c>
    </row>
    <row r="539" spans="1:4" x14ac:dyDescent="0.3">
      <c r="A539" s="9">
        <v>3934</v>
      </c>
      <c r="C539" s="15">
        <v>3934</v>
      </c>
      <c r="D539">
        <v>3934</v>
      </c>
    </row>
    <row r="540" spans="1:4" x14ac:dyDescent="0.3">
      <c r="A540" s="9">
        <v>4006</v>
      </c>
      <c r="C540" s="15">
        <v>4006</v>
      </c>
      <c r="D540">
        <v>4006</v>
      </c>
    </row>
    <row r="541" spans="1:4" x14ac:dyDescent="0.3">
      <c r="A541" s="9">
        <v>4065</v>
      </c>
      <c r="C541" s="15">
        <v>4065</v>
      </c>
      <c r="D541">
        <v>4065</v>
      </c>
    </row>
    <row r="542" spans="1:4" x14ac:dyDescent="0.3">
      <c r="A542" s="9">
        <v>4233</v>
      </c>
      <c r="C542" s="15">
        <v>4233</v>
      </c>
      <c r="D542">
        <v>4233</v>
      </c>
    </row>
    <row r="543" spans="1:4" x14ac:dyDescent="0.3">
      <c r="A543" s="9">
        <v>4289</v>
      </c>
      <c r="C543" s="15">
        <v>4289</v>
      </c>
      <c r="D543">
        <v>4289</v>
      </c>
    </row>
    <row r="544" spans="1:4" x14ac:dyDescent="0.3">
      <c r="A544" s="9">
        <v>4358</v>
      </c>
      <c r="C544" s="15">
        <v>4358</v>
      </c>
      <c r="D544">
        <v>4358</v>
      </c>
    </row>
    <row r="545" spans="1:4" x14ac:dyDescent="0.3">
      <c r="A545" s="9">
        <v>4405</v>
      </c>
      <c r="B545" s="14">
        <v>4405</v>
      </c>
      <c r="D545">
        <v>4405</v>
      </c>
    </row>
    <row r="546" spans="1:4" x14ac:dyDescent="0.3">
      <c r="A546" s="9">
        <v>4428</v>
      </c>
      <c r="B546" s="14">
        <v>4428</v>
      </c>
      <c r="D546">
        <v>4428</v>
      </c>
    </row>
    <row r="547" spans="1:4" x14ac:dyDescent="0.3">
      <c r="A547" s="9">
        <v>4498</v>
      </c>
      <c r="C547" s="15">
        <v>4498</v>
      </c>
      <c r="D547">
        <v>4498</v>
      </c>
    </row>
    <row r="548" spans="1:4" x14ac:dyDescent="0.3">
      <c r="A548" s="9">
        <v>4697</v>
      </c>
      <c r="B548" s="14">
        <v>4697</v>
      </c>
      <c r="D548">
        <v>4697</v>
      </c>
    </row>
    <row r="549" spans="1:4" x14ac:dyDescent="0.3">
      <c r="A549" s="9">
        <v>4799</v>
      </c>
      <c r="C549" s="15">
        <v>4799</v>
      </c>
      <c r="D549">
        <v>4799</v>
      </c>
    </row>
    <row r="550" spans="1:4" x14ac:dyDescent="0.3">
      <c r="A550" s="9">
        <v>5139</v>
      </c>
      <c r="C550" s="15">
        <v>5139</v>
      </c>
      <c r="D550">
        <v>5139</v>
      </c>
    </row>
    <row r="551" spans="1:4" x14ac:dyDescent="0.3">
      <c r="A551" s="9">
        <v>5168</v>
      </c>
      <c r="C551" s="15">
        <v>5168</v>
      </c>
      <c r="D551">
        <v>5168</v>
      </c>
    </row>
    <row r="552" spans="1:4" x14ac:dyDescent="0.3">
      <c r="A552" s="9">
        <v>5180</v>
      </c>
      <c r="C552" s="15">
        <v>5180</v>
      </c>
      <c r="D552">
        <v>5180</v>
      </c>
    </row>
    <row r="553" spans="1:4" x14ac:dyDescent="0.3">
      <c r="A553" s="9">
        <v>5203</v>
      </c>
      <c r="C553" s="15">
        <v>5203</v>
      </c>
      <c r="D553">
        <v>5203</v>
      </c>
    </row>
    <row r="554" spans="1:4" x14ac:dyDescent="0.3">
      <c r="A554" s="9">
        <v>5419</v>
      </c>
      <c r="C554" s="15">
        <v>5419</v>
      </c>
      <c r="D554">
        <v>5419</v>
      </c>
    </row>
    <row r="555" spans="1:4" x14ac:dyDescent="0.3">
      <c r="A555" s="9">
        <v>5497</v>
      </c>
      <c r="B555" s="14">
        <v>5497</v>
      </c>
      <c r="D555">
        <v>5497</v>
      </c>
    </row>
    <row r="556" spans="1:4" x14ac:dyDescent="0.3">
      <c r="A556" s="9">
        <v>5512</v>
      </c>
      <c r="C556" s="15">
        <v>5512</v>
      </c>
      <c r="D556">
        <v>5512</v>
      </c>
    </row>
    <row r="557" spans="1:4" x14ac:dyDescent="0.3">
      <c r="A557" s="9">
        <v>5681</v>
      </c>
      <c r="B557" s="14">
        <v>5681</v>
      </c>
      <c r="D557">
        <v>5681</v>
      </c>
    </row>
    <row r="558" spans="1:4" x14ac:dyDescent="0.3">
      <c r="A558" s="9">
        <v>5880</v>
      </c>
      <c r="C558" s="15">
        <v>5880</v>
      </c>
      <c r="D558">
        <v>5880</v>
      </c>
    </row>
    <row r="559" spans="1:4" x14ac:dyDescent="0.3">
      <c r="A559" s="9">
        <v>5966</v>
      </c>
      <c r="C559" s="15">
        <v>5966</v>
      </c>
      <c r="D559">
        <v>5966</v>
      </c>
    </row>
    <row r="560" spans="1:4" x14ac:dyDescent="0.3">
      <c r="A560" s="9">
        <v>6080</v>
      </c>
      <c r="B560" s="14">
        <v>6080</v>
      </c>
      <c r="D560">
        <v>6080</v>
      </c>
    </row>
    <row r="561" spans="1:4" x14ac:dyDescent="0.3">
      <c r="A561" s="9">
        <v>6212</v>
      </c>
      <c r="C561" s="15">
        <v>6212</v>
      </c>
      <c r="D561">
        <v>6212</v>
      </c>
    </row>
    <row r="562" spans="1:4" x14ac:dyDescent="0.3">
      <c r="A562" s="9">
        <v>6286</v>
      </c>
      <c r="C562" s="15">
        <v>6286</v>
      </c>
      <c r="D562">
        <v>6286</v>
      </c>
    </row>
    <row r="563" spans="1:4" x14ac:dyDescent="0.3">
      <c r="A563" s="9">
        <v>6406</v>
      </c>
      <c r="C563" s="15">
        <v>6406</v>
      </c>
      <c r="D563">
        <v>6406</v>
      </c>
    </row>
    <row r="564" spans="1:4" x14ac:dyDescent="0.3">
      <c r="A564" s="9">
        <v>6465</v>
      </c>
      <c r="C564" s="15">
        <v>6465</v>
      </c>
      <c r="D564">
        <v>6465</v>
      </c>
    </row>
    <row r="565" spans="1:4" x14ac:dyDescent="0.3">
      <c r="A565" s="9">
        <v>7295</v>
      </c>
      <c r="C565" s="15">
        <v>7295</v>
      </c>
      <c r="D565">
        <v>7295</v>
      </c>
    </row>
    <row r="566" spans="1:4" x14ac:dyDescent="0.3">
      <c r="A566" s="9" t="s">
        <v>2034</v>
      </c>
      <c r="B566" s="14">
        <v>213164</v>
      </c>
      <c r="C566" s="15">
        <v>480898</v>
      </c>
      <c r="D566">
        <v>694062</v>
      </c>
    </row>
  </sheetData>
  <conditionalFormatting sqref="D1:D4 D595:D1048576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failed">
      <formula>NOT(ISERROR(SEARCH("failed",D1)))</formula>
    </cfRule>
    <cfRule type="containsText" dxfId="0" priority="4" operator="containsText" text="successful">
      <formula>NOT(ISERROR(SEARCH("successful",D1)))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A02E-AA20-458F-8C2B-598E881C5825}">
  <sheetPr codeName="Sheet7"/>
  <dimension ref="A1"/>
  <sheetViews>
    <sheetView topLeftCell="A4" workbookViewId="0"/>
  </sheetViews>
  <sheetFormatPr defaultRowHeight="15.6" x14ac:dyDescent="0.3"/>
  <cols>
    <col min="1" max="1" width="14.1992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Table 1</vt:lpstr>
      <vt:lpstr>Pivot Table 2</vt:lpstr>
      <vt:lpstr>Outcome Based on Launch Date</vt:lpstr>
      <vt:lpstr>Crowdfunding Goal Analysis </vt:lpstr>
      <vt:lpstr>Sucessful vs. Unsucessful</vt:lpstr>
      <vt:lpstr>Summary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Jessica</cp:lastModifiedBy>
  <dcterms:created xsi:type="dcterms:W3CDTF">2021-09-29T18:52:28Z</dcterms:created>
  <dcterms:modified xsi:type="dcterms:W3CDTF">2023-11-01T07:17:12Z</dcterms:modified>
</cp:coreProperties>
</file>